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TH!$R$10:$R$2433</definedName>
    <definedName name="_C112">TH!$U$10:$U$2433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TH!$A$9:$AD$2428</definedName>
    <definedName name="_xlnm._FilterDatabase" localSheetId="17" hidden="1">TK!$A$1:$J$1</definedName>
    <definedName name="_M">TH!$B$10:$B$2433</definedName>
    <definedName name="_N111">TH!$Q$10:$Q$2433</definedName>
    <definedName name="_N112">TH!$T$10:$T$2433</definedName>
    <definedName name="_TM1">IF('IN-TC'!$S$4=1,1,IF('IN-TC'!$S$4=2,4,IF('IN-TC'!$S$4=3,7,10)))</definedName>
    <definedName name="_TM2">IF('IN-TC'!$S$4=1,3,IF('IN-TC'!$S$4=2,6,IF('IN-TC'!$S$4=3,9,12)))</definedName>
    <definedName name="DG">TH!$J$10:$J$2433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TH!$H$10:$H$2433</definedName>
    <definedName name="KHC">TH!$M$10:$M$2433</definedName>
    <definedName name="KHN">TH!$L$10:$L$2433</definedName>
    <definedName name="Loai">OFFSET(TH!$N$5,,,COUNTA(TH!$N$5:$N$40852))</definedName>
    <definedName name="Loai1">OFFSET(TH!$P$5,,,COUNTA(TH!$P$5:$P$40852))</definedName>
    <definedName name="Loai10">OFFSET(TH!$O$5,,,COUNTA(TH!$O$5:$O$40649))</definedName>
    <definedName name="Loai2">OFFSET(TH!$S$5,,,COUNTA(TH!$S$5:$S$40852))</definedName>
    <definedName name="Loai3">OFFSET('SO-TS'!$P$14,,,COUNTA('SO-TS'!$P$14:$P$3891))</definedName>
    <definedName name="Loai5">OFFSET(TH!$V$5,,,COUNTA(TH!$V$5:$V$40852))</definedName>
    <definedName name="Loai6">OFFSET(TH!$Z$5,,,COUNTA(TH!$Z$5:$Z$40852))</definedName>
    <definedName name="Loai7">OFFSET(TH!$W$5,,,COUNTA(TH!$W$5:$W$40852))</definedName>
    <definedName name="Loai8">OFFSET(TH!$X$5,,,COUNTA(TH!$X$5:$X$40852))</definedName>
    <definedName name="Loai9">OFFSET(TH!$Y$5,,,COUNTA(TH!$Y$5:$Y$40852))</definedName>
    <definedName name="MH">TH!$F$10:$F$2433</definedName>
    <definedName name="NXT">NXT!$A$12:$A$668</definedName>
    <definedName name="_xlnm.Print_Area" localSheetId="4">'111'!$A$1:$J$112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TH!$I$10:$I$2433</definedName>
    <definedName name="TH">TH!$K$10:$K$2433</definedName>
    <definedName name="TM">TH!$A$10:$M$2433</definedName>
  </definedNames>
  <calcPr calcId="144525"/>
</workbook>
</file>

<file path=xl/calcChain.xml><?xml version="1.0" encoding="utf-8"?>
<calcChain xmlns="http://schemas.openxmlformats.org/spreadsheetml/2006/main"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W90" i="34"/>
  <c r="Z90" i="34"/>
  <c r="P91" i="34"/>
  <c r="A91" i="34"/>
  <c r="Z91" i="34"/>
  <c r="R91" i="34"/>
  <c r="R90" i="34"/>
  <c r="W91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X311" i="34"/>
  <c r="Y311" i="34"/>
  <c r="N312" i="34"/>
  <c r="O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X333" i="34"/>
  <c r="Y333" i="34"/>
  <c r="N334" i="34"/>
  <c r="O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X402" i="34"/>
  <c r="Y402" i="34"/>
  <c r="N403" i="34"/>
  <c r="O403" i="34"/>
  <c r="X403" i="34"/>
  <c r="Y403" i="34"/>
  <c r="N404" i="34"/>
  <c r="O404" i="34"/>
  <c r="X404" i="34"/>
  <c r="Y404" i="34"/>
  <c r="N405" i="34"/>
  <c r="O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X445" i="34"/>
  <c r="Y445" i="34"/>
  <c r="N446" i="34"/>
  <c r="O446" i="34"/>
  <c r="X446" i="34"/>
  <c r="Y446" i="34"/>
  <c r="N447" i="34"/>
  <c r="O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X573" i="34"/>
  <c r="Y573" i="34"/>
  <c r="N574" i="34"/>
  <c r="O574" i="34"/>
  <c r="X574" i="34"/>
  <c r="Y574" i="34"/>
  <c r="N575" i="34"/>
  <c r="O575" i="34"/>
  <c r="X575" i="34"/>
  <c r="Y575" i="34"/>
  <c r="N576" i="34"/>
  <c r="O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X609" i="34"/>
  <c r="Y609" i="34"/>
  <c r="N610" i="34"/>
  <c r="O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X613" i="34"/>
  <c r="Y613" i="34"/>
  <c r="N614" i="34"/>
  <c r="O614" i="34"/>
  <c r="X614" i="34"/>
  <c r="Y614" i="34"/>
  <c r="N615" i="34"/>
  <c r="O615" i="34"/>
  <c r="X615" i="34"/>
  <c r="Y615" i="34"/>
  <c r="N616" i="34"/>
  <c r="O616" i="34"/>
  <c r="X616" i="34"/>
  <c r="Y616" i="34"/>
  <c r="N617" i="34"/>
  <c r="O617" i="34"/>
  <c r="X617" i="34"/>
  <c r="Y617" i="34"/>
  <c r="N618" i="34"/>
  <c r="O618" i="34"/>
  <c r="X618" i="34"/>
  <c r="Y618" i="34"/>
  <c r="N619" i="34"/>
  <c r="O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X738" i="34"/>
  <c r="Y738" i="34"/>
  <c r="N739" i="34"/>
  <c r="O739" i="34"/>
  <c r="X739" i="34"/>
  <c r="Y739" i="34"/>
  <c r="N740" i="34"/>
  <c r="O740" i="34"/>
  <c r="X740" i="34"/>
  <c r="Y740" i="34"/>
  <c r="N741" i="34"/>
  <c r="O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X797" i="34"/>
  <c r="Y797" i="34"/>
  <c r="N798" i="34"/>
  <c r="O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X887" i="34"/>
  <c r="Y887" i="34"/>
  <c r="N888" i="34"/>
  <c r="O888" i="34"/>
  <c r="X888" i="34"/>
  <c r="Y888" i="34"/>
  <c r="N889" i="34"/>
  <c r="O889" i="34"/>
  <c r="X889" i="34"/>
  <c r="Y889" i="34"/>
  <c r="N890" i="34"/>
  <c r="O890" i="34"/>
  <c r="X890" i="34"/>
  <c r="Y890" i="34"/>
  <c r="N891" i="34"/>
  <c r="O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X1013" i="34"/>
  <c r="Y1013" i="34"/>
  <c r="N1014" i="34"/>
  <c r="O1014" i="34"/>
  <c r="X1014" i="34"/>
  <c r="Y1014" i="34"/>
  <c r="N1015" i="34"/>
  <c r="O1015" i="34"/>
  <c r="X1015" i="34"/>
  <c r="Y1015" i="34"/>
  <c r="N1016" i="34"/>
  <c r="O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X1193" i="34"/>
  <c r="Y1193" i="34"/>
  <c r="N1194" i="34"/>
  <c r="O1194" i="34"/>
  <c r="X1194" i="34"/>
  <c r="Y1194" i="34"/>
  <c r="N1195" i="34"/>
  <c r="O1195" i="34"/>
  <c r="X1195" i="34"/>
  <c r="Y1195" i="34"/>
  <c r="N1196" i="34"/>
  <c r="O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X1218" i="34"/>
  <c r="Y1218" i="34"/>
  <c r="N1219" i="34"/>
  <c r="O1219" i="34"/>
  <c r="X1219" i="34"/>
  <c r="Y1219" i="34"/>
  <c r="N1220" i="34"/>
  <c r="O1220" i="34"/>
  <c r="X1220" i="34"/>
  <c r="Y1220" i="34"/>
  <c r="N1221" i="34"/>
  <c r="O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X1281" i="34"/>
  <c r="Y1281" i="34"/>
  <c r="N1282" i="34"/>
  <c r="O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X1288" i="34"/>
  <c r="Y1288" i="34"/>
  <c r="N1289" i="34"/>
  <c r="O1289" i="34"/>
  <c r="X1289" i="34"/>
  <c r="Y1289" i="34"/>
  <c r="N1290" i="34"/>
  <c r="O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C1382" i="34" l="1"/>
  <c r="B1382" i="34" s="1"/>
  <c r="A1382" i="34" s="1"/>
  <c r="Z1382" i="34" l="1"/>
  <c r="W1382" i="34"/>
  <c r="N2428" i="34"/>
  <c r="O2428" i="34"/>
  <c r="S2428" i="34"/>
  <c r="T2428" i="34"/>
  <c r="U2428" i="34"/>
  <c r="X2428" i="34"/>
  <c r="Y2428" i="34"/>
  <c r="C1337" i="34" l="1"/>
  <c r="B1337" i="34" s="1"/>
  <c r="A1337" i="34" s="1"/>
  <c r="C1334" i="34"/>
  <c r="B1334" i="34" s="1"/>
  <c r="A1334" i="34" s="1"/>
  <c r="W1337" i="34" l="1"/>
  <c r="Z1337" i="34"/>
  <c r="Z1334" i="34"/>
  <c r="W1334" i="34"/>
  <c r="C86" i="34"/>
  <c r="B86" i="34" s="1"/>
  <c r="A86" i="34" s="1"/>
  <c r="C72" i="34"/>
  <c r="B72" i="34" s="1"/>
  <c r="A72" i="34" s="1"/>
  <c r="C25" i="34"/>
  <c r="B25" i="34" s="1"/>
  <c r="A25" i="34" s="1"/>
  <c r="C1317" i="34"/>
  <c r="B1317" i="34" s="1"/>
  <c r="A1317" i="34" s="1"/>
  <c r="C1314" i="34"/>
  <c r="B1314" i="34" s="1"/>
  <c r="A1314" i="34" s="1"/>
  <c r="C1293" i="34"/>
  <c r="B1293" i="34" s="1"/>
  <c r="A1293" i="34" s="1"/>
  <c r="C1236" i="34"/>
  <c r="B1236" i="34" s="1"/>
  <c r="A1236" i="34" s="1"/>
  <c r="Z1236" i="34" l="1"/>
  <c r="W1236" i="34"/>
  <c r="W1293" i="34"/>
  <c r="Z1293" i="34"/>
  <c r="W1317" i="34"/>
  <c r="Z1317" i="34"/>
  <c r="Z72" i="34"/>
  <c r="W72" i="34"/>
  <c r="Z1314" i="34"/>
  <c r="W1314" i="34"/>
  <c r="Z25" i="34"/>
  <c r="W25" i="34"/>
  <c r="W86" i="34"/>
  <c r="Z86" i="34"/>
  <c r="C1099" i="34"/>
  <c r="B1099" i="34" s="1"/>
  <c r="A1099" i="34" s="1"/>
  <c r="C1029" i="34"/>
  <c r="B1029" i="34" s="1"/>
  <c r="A1029" i="34" s="1"/>
  <c r="C975" i="34"/>
  <c r="B975" i="34" s="1"/>
  <c r="A975" i="34" s="1"/>
  <c r="C876" i="34"/>
  <c r="B876" i="34" s="1"/>
  <c r="A876" i="34" s="1"/>
  <c r="C662" i="34"/>
  <c r="B662" i="34" s="1"/>
  <c r="A662" i="34" s="1"/>
  <c r="C659" i="34"/>
  <c r="B659" i="34" s="1"/>
  <c r="A659" i="34" s="1"/>
  <c r="C594" i="34"/>
  <c r="B594" i="34" s="1"/>
  <c r="A594" i="34" s="1"/>
  <c r="C503" i="34"/>
  <c r="B503" i="34" s="1"/>
  <c r="A503" i="34" s="1"/>
  <c r="C457" i="34"/>
  <c r="B457" i="34" s="1"/>
  <c r="A457" i="34" s="1"/>
  <c r="Z457" i="34" l="1"/>
  <c r="W457" i="34"/>
  <c r="W659" i="34"/>
  <c r="Z659" i="34"/>
  <c r="Z975" i="34"/>
  <c r="W975" i="34"/>
  <c r="Z1029" i="34"/>
  <c r="W1029" i="34"/>
  <c r="Z503" i="34"/>
  <c r="W503" i="34"/>
  <c r="Z594" i="34"/>
  <c r="W594" i="34"/>
  <c r="Z662" i="34"/>
  <c r="W662" i="34"/>
  <c r="Z876" i="34"/>
  <c r="W876" i="34"/>
  <c r="Z1099" i="34"/>
  <c r="W1099" i="34"/>
  <c r="C450" i="34"/>
  <c r="B450" i="34" s="1"/>
  <c r="A450" i="34" s="1"/>
  <c r="C424" i="34"/>
  <c r="B424" i="34" s="1"/>
  <c r="A424" i="34" s="1"/>
  <c r="C330" i="34"/>
  <c r="B330" i="34" s="1"/>
  <c r="A330" i="34" s="1"/>
  <c r="C261" i="34"/>
  <c r="B261" i="34" s="1"/>
  <c r="A261" i="34" s="1"/>
  <c r="C195" i="34"/>
  <c r="B195" i="34" s="1"/>
  <c r="A195" i="34" s="1"/>
  <c r="C113" i="34"/>
  <c r="B113" i="34" s="1"/>
  <c r="A113" i="34" s="1"/>
  <c r="W195" i="34" l="1"/>
  <c r="Z195" i="34"/>
  <c r="W113" i="34"/>
  <c r="Z113" i="34"/>
  <c r="Z261" i="34"/>
  <c r="W261" i="34"/>
  <c r="Z330" i="34"/>
  <c r="W330" i="34"/>
  <c r="W450" i="34"/>
  <c r="Z450" i="34"/>
  <c r="Z424" i="34"/>
  <c r="W424" i="34"/>
  <c r="C1178" i="34"/>
  <c r="B1178" i="34" s="1"/>
  <c r="A1178" i="34" s="1"/>
  <c r="C1106" i="34"/>
  <c r="B1106" i="34" s="1"/>
  <c r="A1106" i="34" s="1"/>
  <c r="C903" i="34"/>
  <c r="B903" i="34" s="1"/>
  <c r="A903" i="34" s="1"/>
  <c r="C1371" i="34"/>
  <c r="B1371" i="34" s="1"/>
  <c r="A1371" i="34" s="1"/>
  <c r="C1189" i="34"/>
  <c r="B1189" i="34" s="1"/>
  <c r="A1189" i="34" s="1"/>
  <c r="C1119" i="34"/>
  <c r="B1119" i="34" s="1"/>
  <c r="A1119" i="34" s="1"/>
  <c r="C1239" i="34"/>
  <c r="B1239" i="34" s="1"/>
  <c r="A1239" i="34" s="1"/>
  <c r="C1228" i="34"/>
  <c r="B1228" i="34" s="1"/>
  <c r="A1228" i="34" s="1"/>
  <c r="C912" i="34"/>
  <c r="B912" i="34" s="1"/>
  <c r="A912" i="34" s="1"/>
  <c r="W912" i="34" l="1"/>
  <c r="Z912" i="34"/>
  <c r="Z1239" i="34"/>
  <c r="W1239" i="34"/>
  <c r="Z1189" i="34"/>
  <c r="W1189" i="34"/>
  <c r="Z1106" i="34"/>
  <c r="W1106" i="34"/>
  <c r="Z1228" i="34"/>
  <c r="W1228" i="34"/>
  <c r="Z1119" i="34"/>
  <c r="W1119" i="34"/>
  <c r="Z1371" i="34"/>
  <c r="W1371" i="34"/>
  <c r="Z903" i="34"/>
  <c r="W903" i="34"/>
  <c r="Z1178" i="34"/>
  <c r="W1178" i="34"/>
  <c r="C1274" i="34"/>
  <c r="B1274" i="34" s="1"/>
  <c r="A1274" i="34" s="1"/>
  <c r="C1078" i="34"/>
  <c r="B1078" i="34" s="1"/>
  <c r="A1078" i="34" s="1"/>
  <c r="C161" i="34"/>
  <c r="B161" i="34" s="1"/>
  <c r="A161" i="34" s="1"/>
  <c r="C1075" i="34"/>
  <c r="B1075" i="34" s="1"/>
  <c r="A1075" i="34" s="1"/>
  <c r="C544" i="34"/>
  <c r="B544" i="34" s="1"/>
  <c r="A544" i="34" s="1"/>
  <c r="C292" i="34"/>
  <c r="B292" i="34" s="1"/>
  <c r="A292" i="34" s="1"/>
  <c r="C791" i="34"/>
  <c r="B791" i="34" s="1"/>
  <c r="A791" i="34" s="1"/>
  <c r="C1254" i="34"/>
  <c r="B1254" i="34" s="1"/>
  <c r="A1254" i="34" s="1"/>
  <c r="C906" i="34"/>
  <c r="B906" i="34" s="1"/>
  <c r="A906" i="34" s="1"/>
  <c r="Z906" i="34" l="1"/>
  <c r="W906" i="34"/>
  <c r="W791" i="34"/>
  <c r="Z791" i="34"/>
  <c r="W292" i="34"/>
  <c r="Z292" i="34"/>
  <c r="Z1274" i="34"/>
  <c r="W1274" i="34"/>
  <c r="W1254" i="34"/>
  <c r="Z1254" i="34"/>
  <c r="Z544" i="34"/>
  <c r="W544" i="34"/>
  <c r="Z1075" i="34"/>
  <c r="W1075" i="34"/>
  <c r="Z161" i="34"/>
  <c r="W161" i="34"/>
  <c r="Z1078" i="34"/>
  <c r="W1078" i="34"/>
  <c r="C1271" i="34"/>
  <c r="B1271" i="34" s="1"/>
  <c r="A1271" i="34" s="1"/>
  <c r="Z1271" i="34" l="1"/>
  <c r="W1271" i="34"/>
  <c r="C121" i="34"/>
  <c r="B121" i="34" s="1"/>
  <c r="A121" i="34" s="1"/>
  <c r="C785" i="34"/>
  <c r="B785" i="34" s="1"/>
  <c r="A785" i="34" s="1"/>
  <c r="C77" i="34"/>
  <c r="B77" i="34" s="1"/>
  <c r="A77" i="34" s="1"/>
  <c r="C325" i="34"/>
  <c r="B325" i="34" s="1"/>
  <c r="A325" i="34" s="1"/>
  <c r="C1264" i="34"/>
  <c r="B1264" i="34" s="1"/>
  <c r="A1264" i="34" s="1"/>
  <c r="Z325" i="34" l="1"/>
  <c r="W325" i="34"/>
  <c r="Z785" i="34"/>
  <c r="W785" i="34"/>
  <c r="Z1264" i="34"/>
  <c r="W1264" i="34"/>
  <c r="Z77" i="34"/>
  <c r="W77" i="34"/>
  <c r="W121" i="34"/>
  <c r="Z121" i="34"/>
  <c r="C393" i="34"/>
  <c r="B393" i="34" s="1"/>
  <c r="A393" i="34" s="1"/>
  <c r="C1126" i="34"/>
  <c r="B1126" i="34" s="1"/>
  <c r="A1126" i="34" s="1"/>
  <c r="C872" i="34"/>
  <c r="B872" i="34" s="1"/>
  <c r="A872" i="34" s="1"/>
  <c r="C389" i="34"/>
  <c r="B389" i="34" s="1"/>
  <c r="A389" i="34" s="1"/>
  <c r="C555" i="34"/>
  <c r="B555" i="34" s="1"/>
  <c r="A555" i="34" s="1"/>
  <c r="C64" i="34"/>
  <c r="B64" i="34" s="1"/>
  <c r="A64" i="34" s="1"/>
  <c r="C946" i="34"/>
  <c r="B946" i="34" s="1"/>
  <c r="A946" i="34" s="1"/>
  <c r="C644" i="34"/>
  <c r="B644" i="34" s="1"/>
  <c r="A644" i="34" s="1"/>
  <c r="C900" i="34"/>
  <c r="B900" i="34" s="1"/>
  <c r="A900" i="34" s="1"/>
  <c r="C349" i="34"/>
  <c r="B349" i="34" s="1"/>
  <c r="A349" i="34" s="1"/>
  <c r="C834" i="34"/>
  <c r="B834" i="34" s="1"/>
  <c r="A834" i="34" s="1"/>
  <c r="W900" i="34" l="1"/>
  <c r="Z900" i="34"/>
  <c r="Z393" i="34"/>
  <c r="W393" i="34"/>
  <c r="Z349" i="34"/>
  <c r="W349" i="34"/>
  <c r="Z946" i="34"/>
  <c r="W946" i="34"/>
  <c r="Z834" i="34"/>
  <c r="W834" i="34"/>
  <c r="Z644" i="34"/>
  <c r="W644" i="34"/>
  <c r="Z64" i="34"/>
  <c r="W64" i="34"/>
  <c r="Z555" i="34"/>
  <c r="W555" i="34"/>
  <c r="Z389" i="34"/>
  <c r="W389" i="34"/>
  <c r="Z872" i="34"/>
  <c r="W872" i="34"/>
  <c r="Z1126" i="34"/>
  <c r="W1126" i="34"/>
  <c r="C267" i="34" l="1"/>
  <c r="B267" i="34" s="1"/>
  <c r="A267" i="34" s="1"/>
  <c r="C680" i="34"/>
  <c r="B680" i="34" s="1"/>
  <c r="A680" i="34" s="1"/>
  <c r="C493" i="34"/>
  <c r="B493" i="34" s="1"/>
  <c r="A493" i="34" s="1"/>
  <c r="C443" i="34"/>
  <c r="B443" i="34" s="1"/>
  <c r="A443" i="34" s="1"/>
  <c r="C316" i="34"/>
  <c r="B316" i="34" s="1"/>
  <c r="A316" i="34" s="1"/>
  <c r="C297" i="34"/>
  <c r="B297" i="34" s="1"/>
  <c r="A297" i="34" s="1"/>
  <c r="C206" i="34"/>
  <c r="B206" i="34" s="1"/>
  <c r="A206" i="34" s="1"/>
  <c r="C118" i="34"/>
  <c r="B118" i="34" s="1"/>
  <c r="A118" i="34" s="1"/>
  <c r="C80" i="34"/>
  <c r="B80" i="34" s="1"/>
  <c r="A80" i="34" s="1"/>
  <c r="C1385" i="34"/>
  <c r="B1385" i="34" s="1"/>
  <c r="A1385" i="34" s="1"/>
  <c r="C1359" i="34"/>
  <c r="B1359" i="34" s="1"/>
  <c r="A1359" i="34" s="1"/>
  <c r="C772" i="34"/>
  <c r="B772" i="34" s="1"/>
  <c r="A772" i="34" s="1"/>
  <c r="C408" i="34"/>
  <c r="B408" i="34" s="1"/>
  <c r="A408" i="34" s="1"/>
  <c r="W1385" i="34" l="1"/>
  <c r="Z1385" i="34"/>
  <c r="Z80" i="34"/>
  <c r="W80" i="34"/>
  <c r="Z206" i="34"/>
  <c r="W206" i="34"/>
  <c r="W316" i="34"/>
  <c r="Z316" i="34"/>
  <c r="Z493" i="34"/>
  <c r="W493" i="34"/>
  <c r="Z680" i="34"/>
  <c r="W680" i="34"/>
  <c r="Z408" i="34"/>
  <c r="W408" i="34"/>
  <c r="W772" i="34"/>
  <c r="Z772" i="34"/>
  <c r="Z118" i="34"/>
  <c r="W118" i="34"/>
  <c r="Z297" i="34"/>
  <c r="W297" i="34"/>
  <c r="Z443" i="34"/>
  <c r="W443" i="34"/>
  <c r="Z267" i="34"/>
  <c r="W267" i="34"/>
  <c r="Z1359" i="34"/>
  <c r="W1359" i="34"/>
  <c r="C431" i="34"/>
  <c r="B431" i="34" s="1"/>
  <c r="A431" i="34" s="1"/>
  <c r="Z431" i="34" l="1"/>
  <c r="W431" i="34"/>
  <c r="I13" i="12"/>
  <c r="A13" i="12"/>
  <c r="K2251" i="34" l="1"/>
  <c r="K2252" i="34"/>
  <c r="AC2252" i="34" s="1"/>
  <c r="K2253" i="34"/>
  <c r="AC2253" i="34" s="1"/>
  <c r="K2254" i="34"/>
  <c r="AC2254" i="34" s="1"/>
  <c r="K2255" i="34"/>
  <c r="AC2255" i="34" s="1"/>
  <c r="K2256" i="34"/>
  <c r="K2257" i="34"/>
  <c r="K2258" i="34"/>
  <c r="K2259" i="34"/>
  <c r="K2260" i="34"/>
  <c r="K2261" i="34"/>
  <c r="O175" i="60"/>
  <c r="K1812" i="34" l="1"/>
  <c r="K1813" i="34"/>
  <c r="K1814" i="34"/>
  <c r="K1815" i="34"/>
  <c r="K1816" i="34"/>
  <c r="K1817" i="34"/>
  <c r="K1818" i="34"/>
  <c r="K1811" i="34"/>
  <c r="Q165" i="60"/>
  <c r="Q166" i="60"/>
  <c r="K1404" i="34" l="1"/>
  <c r="C1404" i="34"/>
  <c r="B1404" i="34" s="1"/>
  <c r="A1404" i="34" s="1"/>
  <c r="K1403" i="34"/>
  <c r="C1403" i="34"/>
  <c r="B1403" i="34" s="1"/>
  <c r="A1403" i="34" s="1"/>
  <c r="K1402" i="34"/>
  <c r="C1402" i="34"/>
  <c r="B1402" i="34" s="1"/>
  <c r="A1402" i="34" s="1"/>
  <c r="K1401" i="34"/>
  <c r="C1401" i="34"/>
  <c r="B1401" i="34" s="1"/>
  <c r="A1401" i="34" s="1"/>
  <c r="K1400" i="34"/>
  <c r="C1400" i="34"/>
  <c r="B1400" i="34" s="1"/>
  <c r="A1400" i="34" s="1"/>
  <c r="K1399" i="34"/>
  <c r="C1399" i="34"/>
  <c r="B1399" i="34" s="1"/>
  <c r="A1399" i="34" s="1"/>
  <c r="K1398" i="34"/>
  <c r="C1398" i="34"/>
  <c r="B1398" i="34" s="1"/>
  <c r="A1398" i="34" s="1"/>
  <c r="K1397" i="34"/>
  <c r="C1397" i="34"/>
  <c r="B1397" i="34" s="1"/>
  <c r="A1397" i="34" s="1"/>
  <c r="K1405" i="34"/>
  <c r="C1405" i="34"/>
  <c r="B1405" i="34" s="1"/>
  <c r="A1405" i="34" s="1"/>
  <c r="K923" i="34"/>
  <c r="K917" i="34"/>
  <c r="K839" i="34"/>
  <c r="K837" i="34"/>
  <c r="K637" i="34"/>
  <c r="K938" i="34"/>
  <c r="W1397" i="34" l="1"/>
  <c r="Z1397" i="34"/>
  <c r="Z1399" i="34"/>
  <c r="W1399" i="34"/>
  <c r="W1401" i="34"/>
  <c r="Z1401" i="34"/>
  <c r="Z1403" i="34"/>
  <c r="W1403" i="34"/>
  <c r="W1405" i="34"/>
  <c r="Z1405" i="34"/>
  <c r="Z1398" i="34"/>
  <c r="W1398" i="34"/>
  <c r="Z1400" i="34"/>
  <c r="W1400" i="34"/>
  <c r="Z1402" i="34"/>
  <c r="W1402" i="34"/>
  <c r="Z1404" i="34"/>
  <c r="W140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24" i="34"/>
  <c r="C1424" i="34"/>
  <c r="B1424" i="34" s="1"/>
  <c r="A1424" i="34" s="1"/>
  <c r="R25" i="80"/>
  <c r="R26" i="80"/>
  <c r="R27" i="80"/>
  <c r="K1421" i="34"/>
  <c r="C1421" i="34"/>
  <c r="B1421" i="34" s="1"/>
  <c r="A1421" i="34" s="1"/>
  <c r="K1420" i="34"/>
  <c r="C1420" i="34"/>
  <c r="B1420" i="34" s="1"/>
  <c r="A1420" i="34" s="1"/>
  <c r="K1419" i="34"/>
  <c r="C1419" i="34"/>
  <c r="B1419" i="34" s="1"/>
  <c r="A1419" i="34" s="1"/>
  <c r="R22" i="80"/>
  <c r="R23" i="80"/>
  <c r="R12" i="80"/>
  <c r="R13" i="80"/>
  <c r="R8" i="80"/>
  <c r="R9" i="80"/>
  <c r="Z1419" i="34" l="1"/>
  <c r="W1419" i="34"/>
  <c r="W1421" i="34"/>
  <c r="Z1421" i="34"/>
  <c r="Z1424" i="34"/>
  <c r="W1424" i="34"/>
  <c r="Z1420" i="34"/>
  <c r="W1420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1986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1986" i="34"/>
  <c r="C1987" i="34"/>
  <c r="K1980" i="34"/>
  <c r="K1981" i="34"/>
  <c r="K1982" i="34"/>
  <c r="K1983" i="34"/>
  <c r="K1984" i="34"/>
  <c r="K1985" i="34"/>
  <c r="C1980" i="34"/>
  <c r="C1981" i="34"/>
  <c r="C1982" i="34"/>
  <c r="C1983" i="34"/>
  <c r="C1984" i="34"/>
  <c r="C1985" i="34"/>
  <c r="C1810" i="34"/>
  <c r="K1810" i="34"/>
  <c r="C1811" i="34"/>
  <c r="C1812" i="34"/>
  <c r="C1813" i="34"/>
  <c r="C1814" i="34"/>
  <c r="C1815" i="34"/>
  <c r="C1816" i="34"/>
  <c r="C1817" i="34"/>
  <c r="C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547" i="34"/>
  <c r="K1547" i="34"/>
  <c r="C1548" i="34"/>
  <c r="B1548" i="34" s="1"/>
  <c r="A1548" i="34" s="1"/>
  <c r="K1548" i="34"/>
  <c r="C1549" i="34"/>
  <c r="K1549" i="34"/>
  <c r="C1550" i="34"/>
  <c r="B1550" i="34" s="1"/>
  <c r="A1550" i="34" s="1"/>
  <c r="K1550" i="34"/>
  <c r="C1551" i="34"/>
  <c r="K1551" i="34"/>
  <c r="C1552" i="34"/>
  <c r="B1552" i="34" s="1"/>
  <c r="A1552" i="34" s="1"/>
  <c r="K1552" i="34"/>
  <c r="C1553" i="34"/>
  <c r="K1553" i="34"/>
  <c r="C1554" i="34"/>
  <c r="B1554" i="34" s="1"/>
  <c r="A1554" i="34" s="1"/>
  <c r="K1554" i="34"/>
  <c r="C1555" i="34"/>
  <c r="K1555" i="34"/>
  <c r="C1556" i="34"/>
  <c r="B1556" i="34" s="1"/>
  <c r="A1556" i="34" s="1"/>
  <c r="K1556" i="34"/>
  <c r="C1557" i="34"/>
  <c r="K1557" i="34"/>
  <c r="C1558" i="34"/>
  <c r="B1558" i="34" s="1"/>
  <c r="A1558" i="34" s="1"/>
  <c r="K1558" i="34"/>
  <c r="C1559" i="34"/>
  <c r="K1559" i="34"/>
  <c r="C1560" i="34"/>
  <c r="B1560" i="34" s="1"/>
  <c r="A1560" i="34" s="1"/>
  <c r="K1560" i="34"/>
  <c r="C1561" i="34"/>
  <c r="K1561" i="34"/>
  <c r="C1562" i="34"/>
  <c r="B1562" i="34" s="1"/>
  <c r="A1562" i="34" s="1"/>
  <c r="K1562" i="34"/>
  <c r="C1563" i="34"/>
  <c r="K1563" i="34"/>
  <c r="C1564" i="34"/>
  <c r="B1564" i="34" s="1"/>
  <c r="A1564" i="34" s="1"/>
  <c r="K1564" i="34"/>
  <c r="C1565" i="34"/>
  <c r="K1565" i="34"/>
  <c r="C1566" i="34"/>
  <c r="B1566" i="34" s="1"/>
  <c r="A1566" i="34" s="1"/>
  <c r="K1566" i="34"/>
  <c r="C1567" i="34"/>
  <c r="K1567" i="34"/>
  <c r="C1568" i="34"/>
  <c r="B1568" i="34" s="1"/>
  <c r="A1568" i="34" s="1"/>
  <c r="K1568" i="34"/>
  <c r="C1569" i="34"/>
  <c r="K1569" i="34"/>
  <c r="C1570" i="34"/>
  <c r="B1570" i="34" s="1"/>
  <c r="A1570" i="34" s="1"/>
  <c r="K1570" i="34"/>
  <c r="C1571" i="34"/>
  <c r="K1571" i="34"/>
  <c r="C1572" i="34"/>
  <c r="B1572" i="34" s="1"/>
  <c r="A1572" i="34" s="1"/>
  <c r="K1572" i="34"/>
  <c r="C1573" i="34"/>
  <c r="K1573" i="34"/>
  <c r="C1574" i="34"/>
  <c r="B1574" i="34" s="1"/>
  <c r="A1574" i="34" s="1"/>
  <c r="K1574" i="34"/>
  <c r="C1575" i="34"/>
  <c r="K1575" i="34"/>
  <c r="C1576" i="34"/>
  <c r="B1576" i="34" s="1"/>
  <c r="A1576" i="34" s="1"/>
  <c r="K1576" i="34"/>
  <c r="C1577" i="34"/>
  <c r="K1577" i="34"/>
  <c r="C1578" i="34"/>
  <c r="B1578" i="34" s="1"/>
  <c r="A1578" i="34" s="1"/>
  <c r="K1578" i="34"/>
  <c r="C1579" i="34"/>
  <c r="K1579" i="34"/>
  <c r="C1580" i="34"/>
  <c r="B1580" i="34" s="1"/>
  <c r="A1580" i="34" s="1"/>
  <c r="K1580" i="34"/>
  <c r="C1581" i="34"/>
  <c r="K1581" i="34"/>
  <c r="C1582" i="34"/>
  <c r="B1582" i="34" s="1"/>
  <c r="A1582" i="34" s="1"/>
  <c r="K1582" i="34"/>
  <c r="C1583" i="34"/>
  <c r="K1583" i="34"/>
  <c r="C1584" i="34"/>
  <c r="B1584" i="34" s="1"/>
  <c r="A1584" i="34" s="1"/>
  <c r="K1584" i="34"/>
  <c r="C1585" i="34"/>
  <c r="K1585" i="34"/>
  <c r="C1586" i="34"/>
  <c r="B1586" i="34" s="1"/>
  <c r="A1586" i="34" s="1"/>
  <c r="K1586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K154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09" i="34"/>
  <c r="B1409" i="34" s="1"/>
  <c r="A1409" i="34" s="1"/>
  <c r="K1409" i="34"/>
  <c r="C1410" i="34"/>
  <c r="B1410" i="34" s="1"/>
  <c r="A1410" i="34" s="1"/>
  <c r="K1410" i="34"/>
  <c r="C1411" i="34"/>
  <c r="B1411" i="34" s="1"/>
  <c r="A1411" i="34" s="1"/>
  <c r="K1411" i="34"/>
  <c r="C1412" i="34"/>
  <c r="B1412" i="34" s="1"/>
  <c r="A1412" i="34" s="1"/>
  <c r="K1412" i="34"/>
  <c r="C1413" i="34"/>
  <c r="B1413" i="34" s="1"/>
  <c r="A1413" i="34" s="1"/>
  <c r="K1413" i="34"/>
  <c r="C1414" i="34"/>
  <c r="B1414" i="34" s="1"/>
  <c r="A1414" i="34" s="1"/>
  <c r="K1414" i="34"/>
  <c r="C1415" i="34"/>
  <c r="B1415" i="34" s="1"/>
  <c r="A1415" i="34" s="1"/>
  <c r="K1415" i="34"/>
  <c r="C1416" i="34"/>
  <c r="B1416" i="34" s="1"/>
  <c r="A1416" i="34" s="1"/>
  <c r="K1416" i="34"/>
  <c r="C1417" i="34"/>
  <c r="B1417" i="34" s="1"/>
  <c r="A1417" i="34" s="1"/>
  <c r="K1417" i="34"/>
  <c r="C1418" i="34"/>
  <c r="B1418" i="34" s="1"/>
  <c r="A1418" i="34" s="1"/>
  <c r="K1418" i="34"/>
  <c r="C1422" i="34"/>
  <c r="B1422" i="34" s="1"/>
  <c r="A1422" i="34" s="1"/>
  <c r="K1422" i="34"/>
  <c r="C1423" i="34"/>
  <c r="B1423" i="34" s="1"/>
  <c r="A1423" i="34" s="1"/>
  <c r="K1423" i="34"/>
  <c r="C1425" i="34"/>
  <c r="B1425" i="34" s="1"/>
  <c r="A1425" i="34" s="1"/>
  <c r="K1425" i="34"/>
  <c r="C1426" i="34"/>
  <c r="B1426" i="34" s="1"/>
  <c r="A1426" i="34" s="1"/>
  <c r="K1426" i="34"/>
  <c r="C1427" i="34"/>
  <c r="B1427" i="34" s="1"/>
  <c r="A1427" i="34" s="1"/>
  <c r="K1427" i="34"/>
  <c r="C1428" i="34"/>
  <c r="B1428" i="34" s="1"/>
  <c r="A1428" i="34" s="1"/>
  <c r="K1428" i="34"/>
  <c r="C1429" i="34"/>
  <c r="B1429" i="34" s="1"/>
  <c r="A1429" i="34" s="1"/>
  <c r="K1429" i="34"/>
  <c r="C1430" i="34"/>
  <c r="B1430" i="34" s="1"/>
  <c r="A1430" i="34" s="1"/>
  <c r="K1430" i="34"/>
  <c r="C1431" i="34"/>
  <c r="B1431" i="34" s="1"/>
  <c r="A1431" i="34" s="1"/>
  <c r="K1431" i="34"/>
  <c r="C1432" i="34"/>
  <c r="B1432" i="34" s="1"/>
  <c r="A1432" i="34" s="1"/>
  <c r="K1432" i="34"/>
  <c r="C1433" i="34"/>
  <c r="B1433" i="34" s="1"/>
  <c r="A1433" i="34" s="1"/>
  <c r="K1433" i="34"/>
  <c r="C1434" i="34"/>
  <c r="B1434" i="34" s="1"/>
  <c r="A1434" i="34" s="1"/>
  <c r="K1434" i="34"/>
  <c r="C1435" i="34"/>
  <c r="B1435" i="34" s="1"/>
  <c r="A1435" i="34" s="1"/>
  <c r="K1435" i="34"/>
  <c r="C1436" i="34"/>
  <c r="B1436" i="34" s="1"/>
  <c r="A1436" i="34" s="1"/>
  <c r="K1436" i="34"/>
  <c r="C1437" i="34"/>
  <c r="B1437" i="34" s="1"/>
  <c r="A1437" i="34" s="1"/>
  <c r="K1437" i="34"/>
  <c r="C1438" i="34"/>
  <c r="B1438" i="34" s="1"/>
  <c r="A1438" i="34" s="1"/>
  <c r="K1438" i="34"/>
  <c r="C1439" i="34"/>
  <c r="B1439" i="34" s="1"/>
  <c r="A1439" i="34" s="1"/>
  <c r="K1439" i="34"/>
  <c r="C1440" i="34"/>
  <c r="B1440" i="34" s="1"/>
  <c r="A1440" i="34" s="1"/>
  <c r="K1440" i="34"/>
  <c r="C1441" i="34"/>
  <c r="B1441" i="34" s="1"/>
  <c r="A1441" i="34" s="1"/>
  <c r="K1441" i="34"/>
  <c r="C1442" i="34"/>
  <c r="B1442" i="34" s="1"/>
  <c r="A1442" i="34" s="1"/>
  <c r="K1442" i="34"/>
  <c r="C1443" i="34"/>
  <c r="B1443" i="34" s="1"/>
  <c r="A1443" i="34" s="1"/>
  <c r="K1443" i="34"/>
  <c r="C1444" i="34"/>
  <c r="B1444" i="34" s="1"/>
  <c r="A1444" i="34" s="1"/>
  <c r="K1444" i="34"/>
  <c r="C1445" i="34"/>
  <c r="B1445" i="34" s="1"/>
  <c r="A1445" i="34" s="1"/>
  <c r="K1445" i="34"/>
  <c r="C1446" i="34"/>
  <c r="B1446" i="34" s="1"/>
  <c r="A1446" i="34" s="1"/>
  <c r="K1446" i="34"/>
  <c r="C1447" i="34"/>
  <c r="B1447" i="34" s="1"/>
  <c r="A1447" i="34" s="1"/>
  <c r="K1447" i="34"/>
  <c r="C1448" i="34"/>
  <c r="B1448" i="34" s="1"/>
  <c r="A1448" i="34" s="1"/>
  <c r="K1448" i="34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59" i="34"/>
  <c r="B1459" i="34" s="1"/>
  <c r="A1459" i="34" s="1"/>
  <c r="K1459" i="34"/>
  <c r="C1460" i="34"/>
  <c r="B1460" i="34" s="1"/>
  <c r="A1460" i="34" s="1"/>
  <c r="K1460" i="34"/>
  <c r="C1461" i="34"/>
  <c r="B1461" i="34" s="1"/>
  <c r="A1461" i="34" s="1"/>
  <c r="K1461" i="34"/>
  <c r="C1462" i="34"/>
  <c r="B1462" i="34" s="1"/>
  <c r="A1462" i="34" s="1"/>
  <c r="K1462" i="34"/>
  <c r="C1463" i="34"/>
  <c r="B1463" i="34" s="1"/>
  <c r="A1463" i="34" s="1"/>
  <c r="K1463" i="34"/>
  <c r="C1464" i="34"/>
  <c r="B1464" i="34" s="1"/>
  <c r="A1464" i="34" s="1"/>
  <c r="K1464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B1547" i="34"/>
  <c r="A1547" i="34" s="1"/>
  <c r="B1549" i="34"/>
  <c r="A1549" i="34" s="1"/>
  <c r="B1551" i="34"/>
  <c r="A1551" i="34" s="1"/>
  <c r="B1553" i="34"/>
  <c r="A1553" i="34" s="1"/>
  <c r="B1555" i="34"/>
  <c r="A1555" i="34" s="1"/>
  <c r="B1557" i="34"/>
  <c r="A1557" i="34" s="1"/>
  <c r="B1559" i="34"/>
  <c r="A1559" i="34" s="1"/>
  <c r="B1561" i="34"/>
  <c r="A1561" i="34" s="1"/>
  <c r="B1563" i="34"/>
  <c r="A1563" i="34" s="1"/>
  <c r="B1565" i="34"/>
  <c r="A1565" i="34" s="1"/>
  <c r="B1567" i="34"/>
  <c r="A1567" i="34" s="1"/>
  <c r="B1569" i="34"/>
  <c r="A1569" i="34" s="1"/>
  <c r="B1571" i="34"/>
  <c r="A1571" i="34" s="1"/>
  <c r="B1573" i="34"/>
  <c r="A1573" i="34" s="1"/>
  <c r="B1575" i="34"/>
  <c r="A1575" i="34" s="1"/>
  <c r="B1577" i="34"/>
  <c r="A1577" i="34" s="1"/>
  <c r="B1579" i="34"/>
  <c r="A1579" i="34" s="1"/>
  <c r="B1581" i="34"/>
  <c r="A1581" i="34" s="1"/>
  <c r="B1583" i="34"/>
  <c r="A1583" i="34" s="1"/>
  <c r="B1585" i="34"/>
  <c r="A1585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K1407" i="34"/>
  <c r="K1408" i="34"/>
  <c r="C1407" i="34"/>
  <c r="C1408" i="34"/>
  <c r="C1406" i="34"/>
  <c r="K1406" i="34"/>
  <c r="J18" i="64"/>
  <c r="J17" i="64"/>
  <c r="K1365" i="34"/>
  <c r="K97" i="34"/>
  <c r="K151" i="34"/>
  <c r="K229" i="34"/>
  <c r="K340" i="34"/>
  <c r="K453" i="34"/>
  <c r="K603" i="34"/>
  <c r="K759" i="34"/>
  <c r="K896" i="34"/>
  <c r="K1032" i="34"/>
  <c r="K1183" i="34"/>
  <c r="F1365" i="34"/>
  <c r="C1365" i="34"/>
  <c r="B1365" i="34" s="1"/>
  <c r="A1365" i="34" s="1"/>
  <c r="C1364" i="34"/>
  <c r="B1364" i="34" s="1"/>
  <c r="A1364" i="34" s="1"/>
  <c r="C1363" i="34"/>
  <c r="B1363" i="34" s="1"/>
  <c r="A1363" i="34" s="1"/>
  <c r="F1183" i="34"/>
  <c r="C1183" i="34"/>
  <c r="B1183" i="34" s="1"/>
  <c r="A1183" i="34" s="1"/>
  <c r="C1182" i="34"/>
  <c r="B1182" i="34" s="1"/>
  <c r="A1182" i="34" s="1"/>
  <c r="C1181" i="34"/>
  <c r="B1181" i="34" s="1"/>
  <c r="A1181" i="34" s="1"/>
  <c r="F1032" i="34"/>
  <c r="C1032" i="34"/>
  <c r="B1032" i="34" s="1"/>
  <c r="A1032" i="34" s="1"/>
  <c r="C1031" i="34"/>
  <c r="B1031" i="34" s="1"/>
  <c r="A1031" i="34" s="1"/>
  <c r="C1030" i="34"/>
  <c r="B1030" i="34" s="1"/>
  <c r="A1030" i="34" s="1"/>
  <c r="F896" i="34"/>
  <c r="C896" i="34"/>
  <c r="B896" i="34" s="1"/>
  <c r="A896" i="34" s="1"/>
  <c r="C895" i="34"/>
  <c r="B895" i="34" s="1"/>
  <c r="A895" i="34" s="1"/>
  <c r="C894" i="34"/>
  <c r="B894" i="34" s="1"/>
  <c r="A894" i="34" s="1"/>
  <c r="F759" i="34"/>
  <c r="C759" i="34"/>
  <c r="B759" i="34" s="1"/>
  <c r="A759" i="34" s="1"/>
  <c r="C758" i="34"/>
  <c r="B758" i="34" s="1"/>
  <c r="A758" i="34" s="1"/>
  <c r="C757" i="34"/>
  <c r="B757" i="34" s="1"/>
  <c r="A757" i="34" s="1"/>
  <c r="F603" i="34"/>
  <c r="C603" i="34"/>
  <c r="B603" i="34" s="1"/>
  <c r="A603" i="34" s="1"/>
  <c r="C602" i="34"/>
  <c r="B602" i="34" s="1"/>
  <c r="A602" i="34" s="1"/>
  <c r="C601" i="34"/>
  <c r="B601" i="34" s="1"/>
  <c r="A601" i="34" s="1"/>
  <c r="F453" i="34"/>
  <c r="C453" i="34"/>
  <c r="B453" i="34" s="1"/>
  <c r="A453" i="34" s="1"/>
  <c r="C452" i="34"/>
  <c r="B452" i="34" s="1"/>
  <c r="A452" i="34" s="1"/>
  <c r="C451" i="34"/>
  <c r="B451" i="34" s="1"/>
  <c r="A451" i="34" s="1"/>
  <c r="F340" i="34"/>
  <c r="C340" i="34"/>
  <c r="B340" i="34" s="1"/>
  <c r="A340" i="34" s="1"/>
  <c r="C339" i="34"/>
  <c r="B339" i="34" s="1"/>
  <c r="A339" i="34" s="1"/>
  <c r="C338" i="34"/>
  <c r="B338" i="34" s="1"/>
  <c r="A338" i="34" s="1"/>
  <c r="F229" i="34"/>
  <c r="C229" i="34"/>
  <c r="B229" i="34" s="1"/>
  <c r="A229" i="34" s="1"/>
  <c r="C228" i="34"/>
  <c r="B228" i="34" s="1"/>
  <c r="A228" i="34" s="1"/>
  <c r="C227" i="34"/>
  <c r="B227" i="34" s="1"/>
  <c r="A227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54" i="55" s="1" a="1"/>
  <c r="G54" i="55" s="1"/>
  <c r="C68" i="34"/>
  <c r="B68" i="34" s="1"/>
  <c r="A68" i="34" s="1"/>
  <c r="C67" i="34"/>
  <c r="B67" i="34" s="1"/>
  <c r="A67" i="34" s="1"/>
  <c r="C66" i="34"/>
  <c r="B66" i="34" s="1"/>
  <c r="A66" i="34" s="1"/>
  <c r="C915" i="34"/>
  <c r="B915" i="34" s="1"/>
  <c r="A915" i="34" s="1"/>
  <c r="C465" i="34"/>
  <c r="B465" i="34" s="1"/>
  <c r="A465" i="34" s="1"/>
  <c r="C155" i="34"/>
  <c r="B155" i="34" s="1"/>
  <c r="A155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G57" i="55" a="1"/>
  <c r="G57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7" i="55" l="1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65" i="34"/>
  <c r="W465" i="34"/>
  <c r="Z68" i="34"/>
  <c r="W68" i="34"/>
  <c r="Z96" i="34"/>
  <c r="W96" i="34"/>
  <c r="W150" i="34"/>
  <c r="Z150" i="34"/>
  <c r="Z228" i="34"/>
  <c r="W228" i="34"/>
  <c r="W339" i="34"/>
  <c r="Z339" i="34"/>
  <c r="Z452" i="34"/>
  <c r="W452" i="34"/>
  <c r="Z602" i="34"/>
  <c r="W602" i="34"/>
  <c r="Z758" i="34"/>
  <c r="W758" i="34"/>
  <c r="Z895" i="34"/>
  <c r="W895" i="34"/>
  <c r="Z1031" i="34"/>
  <c r="W1031" i="34"/>
  <c r="Z1182" i="34"/>
  <c r="W1182" i="34"/>
  <c r="Z1364" i="34"/>
  <c r="W1364" i="34"/>
  <c r="Z1717" i="34"/>
  <c r="W1717" i="34"/>
  <c r="Z1709" i="34"/>
  <c r="W1709" i="34"/>
  <c r="Z1701" i="34"/>
  <c r="W1701" i="34"/>
  <c r="Z1693" i="34"/>
  <c r="W1693" i="34"/>
  <c r="Z1685" i="34"/>
  <c r="W1685" i="34"/>
  <c r="Z1677" i="34"/>
  <c r="W1677" i="34"/>
  <c r="Z1669" i="34"/>
  <c r="W1669" i="34"/>
  <c r="Z1661" i="34"/>
  <c r="W1661" i="34"/>
  <c r="Z1653" i="34"/>
  <c r="W1653" i="34"/>
  <c r="Z1645" i="34"/>
  <c r="W1645" i="34"/>
  <c r="Z1637" i="34"/>
  <c r="W1637" i="34"/>
  <c r="Z1629" i="34"/>
  <c r="W1629" i="34"/>
  <c r="Z1621" i="34"/>
  <c r="W1621" i="34"/>
  <c r="Z1613" i="34"/>
  <c r="W1613" i="34"/>
  <c r="Z1605" i="34"/>
  <c r="W1605" i="34"/>
  <c r="Z1597" i="34"/>
  <c r="W1597" i="34"/>
  <c r="Z1589" i="34"/>
  <c r="W1589" i="34"/>
  <c r="Z1581" i="34"/>
  <c r="W1581" i="34"/>
  <c r="Z1573" i="34"/>
  <c r="W1573" i="34"/>
  <c r="Z1565" i="34"/>
  <c r="W1565" i="34"/>
  <c r="Z1557" i="34"/>
  <c r="W1557" i="34"/>
  <c r="Z1549" i="34"/>
  <c r="W1549" i="34"/>
  <c r="Z1545" i="34"/>
  <c r="W1545" i="34"/>
  <c r="Z1543" i="34"/>
  <c r="W1543" i="34"/>
  <c r="Z1541" i="34"/>
  <c r="W1541" i="34"/>
  <c r="Z1539" i="34"/>
  <c r="W1539" i="34"/>
  <c r="Z1537" i="34"/>
  <c r="W1537" i="34"/>
  <c r="Z1535" i="34"/>
  <c r="W1535" i="34"/>
  <c r="Z1533" i="34"/>
  <c r="W1533" i="34"/>
  <c r="Z1531" i="34"/>
  <c r="W1531" i="34"/>
  <c r="Z1529" i="34"/>
  <c r="W1529" i="34"/>
  <c r="Z1527" i="34"/>
  <c r="W1527" i="34"/>
  <c r="Z1525" i="34"/>
  <c r="W1525" i="34"/>
  <c r="Z1523" i="34"/>
  <c r="W1523" i="34"/>
  <c r="Z1521" i="34"/>
  <c r="W1521" i="34"/>
  <c r="Z1519" i="34"/>
  <c r="W1519" i="34"/>
  <c r="Z1517" i="34"/>
  <c r="W1517" i="34"/>
  <c r="Z1515" i="34"/>
  <c r="W1515" i="34"/>
  <c r="Z1513" i="34"/>
  <c r="W1513" i="34"/>
  <c r="Z1511" i="34"/>
  <c r="W1511" i="34"/>
  <c r="Z1509" i="34"/>
  <c r="W1509" i="34"/>
  <c r="Z1507" i="34"/>
  <c r="W1507" i="34"/>
  <c r="Z1505" i="34"/>
  <c r="W1505" i="34"/>
  <c r="Z1503" i="34"/>
  <c r="W1503" i="34"/>
  <c r="Z1501" i="34"/>
  <c r="W1501" i="34"/>
  <c r="Z1499" i="34"/>
  <c r="W1499" i="34"/>
  <c r="Z1497" i="34"/>
  <c r="W1497" i="34"/>
  <c r="Z1495" i="34"/>
  <c r="W1495" i="34"/>
  <c r="Z1493" i="34"/>
  <c r="W1493" i="34"/>
  <c r="Z1491" i="34"/>
  <c r="W1491" i="34"/>
  <c r="Z1489" i="34"/>
  <c r="W1489" i="34"/>
  <c r="Z1487" i="34"/>
  <c r="W1487" i="34"/>
  <c r="Z1485" i="34"/>
  <c r="W1485" i="34"/>
  <c r="Z1483" i="34"/>
  <c r="W1483" i="34"/>
  <c r="Z1481" i="34"/>
  <c r="W1481" i="34"/>
  <c r="Z1479" i="34"/>
  <c r="W1479" i="34"/>
  <c r="Z1477" i="34"/>
  <c r="W1477" i="34"/>
  <c r="Z1475" i="34"/>
  <c r="W1475" i="34"/>
  <c r="Z1473" i="34"/>
  <c r="W1473" i="34"/>
  <c r="Z1471" i="34"/>
  <c r="W1471" i="34"/>
  <c r="Z1469" i="34"/>
  <c r="W1469" i="34"/>
  <c r="Z1467" i="34"/>
  <c r="W1467" i="34"/>
  <c r="Z1465" i="34"/>
  <c r="W1465" i="34"/>
  <c r="Z1463" i="34"/>
  <c r="W1463" i="34"/>
  <c r="Z1461" i="34"/>
  <c r="W1461" i="34"/>
  <c r="Z1459" i="34"/>
  <c r="W1459" i="34"/>
  <c r="Z1457" i="34"/>
  <c r="W1457" i="34"/>
  <c r="Z1455" i="34"/>
  <c r="W1455" i="34"/>
  <c r="Z1453" i="34"/>
  <c r="W1453" i="34"/>
  <c r="Z1451" i="34"/>
  <c r="W1451" i="34"/>
  <c r="Z1449" i="34"/>
  <c r="W1449" i="34"/>
  <c r="W1447" i="34"/>
  <c r="Z1447" i="34"/>
  <c r="W1445" i="34"/>
  <c r="Z1445" i="34"/>
  <c r="Z1443" i="34"/>
  <c r="W1443" i="34"/>
  <c r="W1441" i="34"/>
  <c r="Z1441" i="34"/>
  <c r="Z1439" i="34"/>
  <c r="W1439" i="34"/>
  <c r="W1437" i="34"/>
  <c r="Z1437" i="34"/>
  <c r="Z1435" i="34"/>
  <c r="W1435" i="34"/>
  <c r="W1433" i="34"/>
  <c r="Z1433" i="34"/>
  <c r="Z1431" i="34"/>
  <c r="W1431" i="34"/>
  <c r="W1429" i="34"/>
  <c r="Z1429" i="34"/>
  <c r="Z1427" i="34"/>
  <c r="W1427" i="34"/>
  <c r="W1425" i="34"/>
  <c r="Z1425" i="34"/>
  <c r="Z1422" i="34"/>
  <c r="W1422" i="34"/>
  <c r="W1417" i="34"/>
  <c r="Z1417" i="34"/>
  <c r="Z1415" i="34"/>
  <c r="W1415" i="34"/>
  <c r="W1413" i="34"/>
  <c r="Z1413" i="34"/>
  <c r="Z1411" i="34"/>
  <c r="W1411" i="34"/>
  <c r="W1409" i="34"/>
  <c r="Z1409" i="34"/>
  <c r="W1720" i="34"/>
  <c r="Z1720" i="34"/>
  <c r="Z1718" i="34"/>
  <c r="W1718" i="34"/>
  <c r="W1716" i="34"/>
  <c r="Z1716" i="34"/>
  <c r="Z1714" i="34"/>
  <c r="W1714" i="34"/>
  <c r="W1712" i="34"/>
  <c r="Z1712" i="34"/>
  <c r="Z1710" i="34"/>
  <c r="W1710" i="34"/>
  <c r="W1708" i="34"/>
  <c r="Z1708" i="34"/>
  <c r="Z1706" i="34"/>
  <c r="W1706" i="34"/>
  <c r="W1704" i="34"/>
  <c r="Z1704" i="34"/>
  <c r="Z1702" i="34"/>
  <c r="W1702" i="34"/>
  <c r="W1700" i="34"/>
  <c r="Z1700" i="34"/>
  <c r="Z1698" i="34"/>
  <c r="W1698" i="34"/>
  <c r="W1696" i="34"/>
  <c r="Z1696" i="34"/>
  <c r="Z1694" i="34"/>
  <c r="W1694" i="34"/>
  <c r="W1692" i="34"/>
  <c r="Z1692" i="34"/>
  <c r="Z1690" i="34"/>
  <c r="W1690" i="34"/>
  <c r="W1688" i="34"/>
  <c r="Z1688" i="34"/>
  <c r="Z1686" i="34"/>
  <c r="W1686" i="34"/>
  <c r="W1684" i="34"/>
  <c r="Z1684" i="34"/>
  <c r="Z1682" i="34"/>
  <c r="W1682" i="34"/>
  <c r="W1680" i="34"/>
  <c r="Z1680" i="34"/>
  <c r="Z1678" i="34"/>
  <c r="W1678" i="34"/>
  <c r="W1676" i="34"/>
  <c r="Z1676" i="34"/>
  <c r="Z1674" i="34"/>
  <c r="W1674" i="34"/>
  <c r="W1672" i="34"/>
  <c r="Z1672" i="34"/>
  <c r="Z1670" i="34"/>
  <c r="W1670" i="34"/>
  <c r="W1668" i="34"/>
  <c r="Z1668" i="34"/>
  <c r="Z1666" i="34"/>
  <c r="W1666" i="34"/>
  <c r="W1664" i="34"/>
  <c r="Z1664" i="34"/>
  <c r="Z1662" i="34"/>
  <c r="W1662" i="34"/>
  <c r="W1660" i="34"/>
  <c r="Z1660" i="34"/>
  <c r="Z1658" i="34"/>
  <c r="W1658" i="34"/>
  <c r="W1656" i="34"/>
  <c r="Z1656" i="34"/>
  <c r="Z1654" i="34"/>
  <c r="W1654" i="34"/>
  <c r="W1652" i="34"/>
  <c r="Z1652" i="34"/>
  <c r="Z1650" i="34"/>
  <c r="W1650" i="34"/>
  <c r="W1648" i="34"/>
  <c r="Z1648" i="34"/>
  <c r="Z1646" i="34"/>
  <c r="W1646" i="34"/>
  <c r="W1644" i="34"/>
  <c r="Z1644" i="34"/>
  <c r="Z1642" i="34"/>
  <c r="W1642" i="34"/>
  <c r="W1640" i="34"/>
  <c r="Z1640" i="34"/>
  <c r="Z1638" i="34"/>
  <c r="W1638" i="34"/>
  <c r="W1636" i="34"/>
  <c r="Z1636" i="34"/>
  <c r="Z1634" i="34"/>
  <c r="W1634" i="34"/>
  <c r="W1632" i="34"/>
  <c r="Z1632" i="34"/>
  <c r="Z1630" i="34"/>
  <c r="W1630" i="34"/>
  <c r="W1628" i="34"/>
  <c r="Z1628" i="34"/>
  <c r="Z1626" i="34"/>
  <c r="W1626" i="34"/>
  <c r="W1624" i="34"/>
  <c r="Z1624" i="34"/>
  <c r="Z1622" i="34"/>
  <c r="W1622" i="34"/>
  <c r="W1620" i="34"/>
  <c r="Z1620" i="34"/>
  <c r="Z1618" i="34"/>
  <c r="W1618" i="34"/>
  <c r="W1616" i="34"/>
  <c r="Z1616" i="34"/>
  <c r="Z1614" i="34"/>
  <c r="W1614" i="34"/>
  <c r="W1612" i="34"/>
  <c r="Z1612" i="34"/>
  <c r="Z1610" i="34"/>
  <c r="W1610" i="34"/>
  <c r="W1608" i="34"/>
  <c r="Z1608" i="34"/>
  <c r="Z1606" i="34"/>
  <c r="W1606" i="34"/>
  <c r="W1604" i="34"/>
  <c r="Z1604" i="34"/>
  <c r="Z1602" i="34"/>
  <c r="W1602" i="34"/>
  <c r="W1600" i="34"/>
  <c r="Z1600" i="34"/>
  <c r="Z1598" i="34"/>
  <c r="W1598" i="34"/>
  <c r="W1596" i="34"/>
  <c r="Z1596" i="34"/>
  <c r="Z1594" i="34"/>
  <c r="W1594" i="34"/>
  <c r="W1592" i="34"/>
  <c r="Z1592" i="34"/>
  <c r="Z1590" i="34"/>
  <c r="W1590" i="34"/>
  <c r="W1588" i="34"/>
  <c r="Z1588" i="34"/>
  <c r="Z1586" i="34"/>
  <c r="W1586" i="34"/>
  <c r="W1584" i="34"/>
  <c r="Z1584" i="34"/>
  <c r="Z1582" i="34"/>
  <c r="W1582" i="34"/>
  <c r="W1580" i="34"/>
  <c r="Z1580" i="34"/>
  <c r="Z1578" i="34"/>
  <c r="W1578" i="34"/>
  <c r="W1576" i="34"/>
  <c r="Z1576" i="34"/>
  <c r="Z1574" i="34"/>
  <c r="W1574" i="34"/>
  <c r="W1572" i="34"/>
  <c r="Z1572" i="34"/>
  <c r="Z1570" i="34"/>
  <c r="W1570" i="34"/>
  <c r="W1568" i="34"/>
  <c r="Z1568" i="34"/>
  <c r="Z1566" i="34"/>
  <c r="W1566" i="34"/>
  <c r="W1564" i="34"/>
  <c r="Z1564" i="34"/>
  <c r="Z1562" i="34"/>
  <c r="W1562" i="34"/>
  <c r="W1560" i="34"/>
  <c r="Z1560" i="34"/>
  <c r="Z1558" i="34"/>
  <c r="W1558" i="34"/>
  <c r="W1556" i="34"/>
  <c r="Z1556" i="34"/>
  <c r="Z1554" i="34"/>
  <c r="W1554" i="34"/>
  <c r="W1552" i="34"/>
  <c r="Z1552" i="34"/>
  <c r="Z1550" i="34"/>
  <c r="W1550" i="34"/>
  <c r="W1548" i="34"/>
  <c r="Z1548" i="34"/>
  <c r="Z915" i="34"/>
  <c r="W915" i="34"/>
  <c r="Y68" i="34"/>
  <c r="X68" i="34"/>
  <c r="Z97" i="34"/>
  <c r="W97" i="34"/>
  <c r="Z151" i="34"/>
  <c r="W151" i="34"/>
  <c r="Z229" i="34"/>
  <c r="W229" i="34"/>
  <c r="Z340" i="34"/>
  <c r="W340" i="34"/>
  <c r="W453" i="34"/>
  <c r="Z453" i="34"/>
  <c r="W603" i="34"/>
  <c r="Z603" i="34"/>
  <c r="Z759" i="34"/>
  <c r="W759" i="34"/>
  <c r="W896" i="34"/>
  <c r="Z896" i="34"/>
  <c r="W1032" i="34"/>
  <c r="Z1032" i="34"/>
  <c r="Z1183" i="34"/>
  <c r="W1183" i="34"/>
  <c r="W1365" i="34"/>
  <c r="Z1365" i="34"/>
  <c r="Z1715" i="34"/>
  <c r="W1715" i="34"/>
  <c r="Z1707" i="34"/>
  <c r="W1707" i="34"/>
  <c r="Z1699" i="34"/>
  <c r="W1699" i="34"/>
  <c r="Z1691" i="34"/>
  <c r="W1691" i="34"/>
  <c r="Z1683" i="34"/>
  <c r="W1683" i="34"/>
  <c r="Z1675" i="34"/>
  <c r="W1675" i="34"/>
  <c r="Z1667" i="34"/>
  <c r="W1667" i="34"/>
  <c r="Z1659" i="34"/>
  <c r="W1659" i="34"/>
  <c r="Z1651" i="34"/>
  <c r="W1651" i="34"/>
  <c r="Z1643" i="34"/>
  <c r="W1643" i="34"/>
  <c r="Z1635" i="34"/>
  <c r="W1635" i="34"/>
  <c r="Z1627" i="34"/>
  <c r="W1627" i="34"/>
  <c r="Z1619" i="34"/>
  <c r="W1619" i="34"/>
  <c r="Z1611" i="34"/>
  <c r="W1611" i="34"/>
  <c r="Z1603" i="34"/>
  <c r="W1603" i="34"/>
  <c r="Z1595" i="34"/>
  <c r="W1595" i="34"/>
  <c r="Z1587" i="34"/>
  <c r="W1587" i="34"/>
  <c r="Z1579" i="34"/>
  <c r="W1579" i="34"/>
  <c r="Z1571" i="34"/>
  <c r="W1571" i="34"/>
  <c r="Z1563" i="34"/>
  <c r="W1563" i="34"/>
  <c r="Z1555" i="34"/>
  <c r="W1555" i="34"/>
  <c r="Z1547" i="34"/>
  <c r="W1547" i="34"/>
  <c r="Z22" i="34"/>
  <c r="W22" i="34"/>
  <c r="W66" i="34"/>
  <c r="Z66" i="34"/>
  <c r="X97" i="34"/>
  <c r="Y97" i="34"/>
  <c r="X151" i="34"/>
  <c r="Y151" i="34"/>
  <c r="Y229" i="34"/>
  <c r="X229" i="34"/>
  <c r="X340" i="34"/>
  <c r="Y340" i="34"/>
  <c r="X453" i="34"/>
  <c r="Y453" i="34"/>
  <c r="Y603" i="34"/>
  <c r="X603" i="34"/>
  <c r="X759" i="34"/>
  <c r="Y759" i="34"/>
  <c r="X896" i="34"/>
  <c r="Y896" i="34"/>
  <c r="X1032" i="34"/>
  <c r="Y1032" i="34"/>
  <c r="Y1183" i="34"/>
  <c r="X1183" i="34"/>
  <c r="X1365" i="34"/>
  <c r="Y1365" i="34"/>
  <c r="Z1721" i="34"/>
  <c r="W1721" i="34"/>
  <c r="Z1713" i="34"/>
  <c r="W1713" i="34"/>
  <c r="Z1705" i="34"/>
  <c r="W1705" i="34"/>
  <c r="Z1697" i="34"/>
  <c r="W1697" i="34"/>
  <c r="Z1689" i="34"/>
  <c r="W1689" i="34"/>
  <c r="Z1681" i="34"/>
  <c r="W1681" i="34"/>
  <c r="Z1673" i="34"/>
  <c r="W1673" i="34"/>
  <c r="Z1665" i="34"/>
  <c r="W1665" i="34"/>
  <c r="Z1657" i="34"/>
  <c r="W1657" i="34"/>
  <c r="Z1649" i="34"/>
  <c r="W1649" i="34"/>
  <c r="Z1641" i="34"/>
  <c r="W1641" i="34"/>
  <c r="Z1633" i="34"/>
  <c r="W1633" i="34"/>
  <c r="Z1625" i="34"/>
  <c r="W1625" i="34"/>
  <c r="Z1617" i="34"/>
  <c r="W1617" i="34"/>
  <c r="Z1609" i="34"/>
  <c r="W1609" i="34"/>
  <c r="Z1601" i="34"/>
  <c r="W1601" i="34"/>
  <c r="Z1593" i="34"/>
  <c r="W1593" i="34"/>
  <c r="Z1585" i="34"/>
  <c r="W1585" i="34"/>
  <c r="Z1577" i="34"/>
  <c r="W1577" i="34"/>
  <c r="Z1569" i="34"/>
  <c r="W1569" i="34"/>
  <c r="Z1561" i="34"/>
  <c r="W1561" i="34"/>
  <c r="Z1553" i="34"/>
  <c r="W1553" i="34"/>
  <c r="Z1546" i="34"/>
  <c r="W1546" i="34"/>
  <c r="W1544" i="34"/>
  <c r="Z1544" i="34"/>
  <c r="Z1542" i="34"/>
  <c r="W1542" i="34"/>
  <c r="W1540" i="34"/>
  <c r="Z1540" i="34"/>
  <c r="Z1538" i="34"/>
  <c r="W1538" i="34"/>
  <c r="W1536" i="34"/>
  <c r="Z1536" i="34"/>
  <c r="Z1534" i="34"/>
  <c r="W1534" i="34"/>
  <c r="W1532" i="34"/>
  <c r="Z1532" i="34"/>
  <c r="Z1530" i="34"/>
  <c r="W1530" i="34"/>
  <c r="W1528" i="34"/>
  <c r="Z1528" i="34"/>
  <c r="Z1526" i="34"/>
  <c r="W1526" i="34"/>
  <c r="W1524" i="34"/>
  <c r="Z1524" i="34"/>
  <c r="Z1522" i="34"/>
  <c r="W1522" i="34"/>
  <c r="W1520" i="34"/>
  <c r="Z1520" i="34"/>
  <c r="Z1518" i="34"/>
  <c r="W1518" i="34"/>
  <c r="W1516" i="34"/>
  <c r="Z1516" i="34"/>
  <c r="Z1514" i="34"/>
  <c r="W1514" i="34"/>
  <c r="W1512" i="34"/>
  <c r="Z1512" i="34"/>
  <c r="Z1510" i="34"/>
  <c r="W1510" i="34"/>
  <c r="W1508" i="34"/>
  <c r="Z1508" i="34"/>
  <c r="Z1506" i="34"/>
  <c r="W1506" i="34"/>
  <c r="W1504" i="34"/>
  <c r="Z1504" i="34"/>
  <c r="Z1502" i="34"/>
  <c r="W1502" i="34"/>
  <c r="W1500" i="34"/>
  <c r="Z1500" i="34"/>
  <c r="Z1498" i="34"/>
  <c r="W1498" i="34"/>
  <c r="W1496" i="34"/>
  <c r="Z1496" i="34"/>
  <c r="Z1494" i="34"/>
  <c r="W1494" i="34"/>
  <c r="W1492" i="34"/>
  <c r="Z1492" i="34"/>
  <c r="Z1490" i="34"/>
  <c r="W1490" i="34"/>
  <c r="W1488" i="34"/>
  <c r="Z1488" i="34"/>
  <c r="Z1486" i="34"/>
  <c r="W1486" i="34"/>
  <c r="W1484" i="34"/>
  <c r="Z1484" i="34"/>
  <c r="Z1482" i="34"/>
  <c r="W1482" i="34"/>
  <c r="W1480" i="34"/>
  <c r="Z1480" i="34"/>
  <c r="Z1478" i="34"/>
  <c r="W1478" i="34"/>
  <c r="W1476" i="34"/>
  <c r="Z1476" i="34"/>
  <c r="Z1474" i="34"/>
  <c r="W1474" i="34"/>
  <c r="W1472" i="34"/>
  <c r="Z1472" i="34"/>
  <c r="Z1470" i="34"/>
  <c r="W1470" i="34"/>
  <c r="W1468" i="34"/>
  <c r="Z1468" i="34"/>
  <c r="Z1466" i="34"/>
  <c r="W1466" i="34"/>
  <c r="W1464" i="34"/>
  <c r="Z1464" i="34"/>
  <c r="Z1462" i="34"/>
  <c r="W1462" i="34"/>
  <c r="W1460" i="34"/>
  <c r="Z1460" i="34"/>
  <c r="Z1458" i="34"/>
  <c r="W1458" i="34"/>
  <c r="W1456" i="34"/>
  <c r="Z1456" i="34"/>
  <c r="Z1454" i="34"/>
  <c r="W1454" i="34"/>
  <c r="W1452" i="34"/>
  <c r="Z1452" i="34"/>
  <c r="Z1450" i="34"/>
  <c r="W1450" i="34"/>
  <c r="W1448" i="34"/>
  <c r="Z1448" i="34"/>
  <c r="Z1446" i="34"/>
  <c r="W1446" i="34"/>
  <c r="Z1444" i="34"/>
  <c r="W1444" i="34"/>
  <c r="Z1442" i="34"/>
  <c r="W1442" i="34"/>
  <c r="Z1440" i="34"/>
  <c r="W1440" i="34"/>
  <c r="Z1438" i="34"/>
  <c r="W1438" i="34"/>
  <c r="Z1436" i="34"/>
  <c r="W1436" i="34"/>
  <c r="Z1434" i="34"/>
  <c r="W1434" i="34"/>
  <c r="Z1432" i="34"/>
  <c r="W1432" i="34"/>
  <c r="Z1430" i="34"/>
  <c r="W1430" i="34"/>
  <c r="W1428" i="34"/>
  <c r="Z1428" i="34"/>
  <c r="Z1426" i="34"/>
  <c r="W1426" i="34"/>
  <c r="Z1423" i="34"/>
  <c r="W1423" i="34"/>
  <c r="Z1418" i="34"/>
  <c r="W1418" i="34"/>
  <c r="Z1416" i="34"/>
  <c r="W1416" i="34"/>
  <c r="Z1414" i="34"/>
  <c r="W1414" i="34"/>
  <c r="Z1412" i="34"/>
  <c r="W1412" i="34"/>
  <c r="Z1410" i="34"/>
  <c r="W1410" i="34"/>
  <c r="Z155" i="34"/>
  <c r="W155" i="34"/>
  <c r="Z67" i="34"/>
  <c r="W67" i="34"/>
  <c r="Z95" i="34"/>
  <c r="W95" i="34"/>
  <c r="Z149" i="34"/>
  <c r="W149" i="34"/>
  <c r="W227" i="34"/>
  <c r="Z227" i="34"/>
  <c r="Z338" i="34"/>
  <c r="W338" i="34"/>
  <c r="Z451" i="34"/>
  <c r="W451" i="34"/>
  <c r="W601" i="34"/>
  <c r="Z601" i="34"/>
  <c r="Z757" i="34"/>
  <c r="W757" i="34"/>
  <c r="Z894" i="34"/>
  <c r="W894" i="34"/>
  <c r="Z1030" i="34"/>
  <c r="W1030" i="34"/>
  <c r="W1181" i="34"/>
  <c r="Z1181" i="34"/>
  <c r="Z1363" i="34"/>
  <c r="W1363" i="34"/>
  <c r="Z1719" i="34"/>
  <c r="W1719" i="34"/>
  <c r="Z1711" i="34"/>
  <c r="W1711" i="34"/>
  <c r="Z1703" i="34"/>
  <c r="W1703" i="34"/>
  <c r="Z1695" i="34"/>
  <c r="W1695" i="34"/>
  <c r="Z1687" i="34"/>
  <c r="W1687" i="34"/>
  <c r="Z1679" i="34"/>
  <c r="W1679" i="34"/>
  <c r="Z1671" i="34"/>
  <c r="W1671" i="34"/>
  <c r="Z1663" i="34"/>
  <c r="W1663" i="34"/>
  <c r="Z1655" i="34"/>
  <c r="W1655" i="34"/>
  <c r="Z1647" i="34"/>
  <c r="W1647" i="34"/>
  <c r="Z1639" i="34"/>
  <c r="W1639" i="34"/>
  <c r="Z1631" i="34"/>
  <c r="W1631" i="34"/>
  <c r="Z1623" i="34"/>
  <c r="W1623" i="34"/>
  <c r="Z1615" i="34"/>
  <c r="W1615" i="34"/>
  <c r="Z1607" i="34"/>
  <c r="W1607" i="34"/>
  <c r="Z1599" i="34"/>
  <c r="W1599" i="34"/>
  <c r="Z1591" i="34"/>
  <c r="W1591" i="34"/>
  <c r="Z1583" i="34"/>
  <c r="W1583" i="34"/>
  <c r="Z1575" i="34"/>
  <c r="W1575" i="34"/>
  <c r="Z1567" i="34"/>
  <c r="W1567" i="34"/>
  <c r="Z1559" i="34"/>
  <c r="W1559" i="34"/>
  <c r="Z1551" i="34"/>
  <c r="W155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88" i="34"/>
  <c r="K1389" i="34"/>
  <c r="K1390" i="34"/>
  <c r="K1391" i="34"/>
  <c r="K1392" i="34"/>
  <c r="K1393" i="34"/>
  <c r="K1394" i="34"/>
  <c r="K1395" i="34"/>
  <c r="K1396" i="34"/>
  <c r="K1387" i="34"/>
  <c r="C1387" i="34"/>
  <c r="C1388" i="34"/>
  <c r="C1389" i="34"/>
  <c r="C1390" i="34"/>
  <c r="C1391" i="34"/>
  <c r="C1392" i="34"/>
  <c r="C1393" i="34"/>
  <c r="C1394" i="34"/>
  <c r="C1395" i="34"/>
  <c r="C139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2" i="34"/>
  <c r="B312" i="34" s="1"/>
  <c r="A312" i="34" s="1"/>
  <c r="C225" i="34"/>
  <c r="B225" i="34" s="1"/>
  <c r="A225" i="34" s="1"/>
  <c r="C760" i="34"/>
  <c r="B760" i="34" s="1"/>
  <c r="A760" i="34" s="1"/>
  <c r="Z225" i="34" l="1"/>
  <c r="W225" i="34"/>
  <c r="W760" i="34"/>
  <c r="Z760" i="34"/>
  <c r="S312" i="34"/>
  <c r="W312" i="34"/>
  <c r="T312" i="34"/>
  <c r="U312" i="34"/>
  <c r="Z312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40" i="34"/>
  <c r="B940" i="34" s="1"/>
  <c r="A940" i="34" s="1"/>
  <c r="C633" i="34"/>
  <c r="B633" i="34" s="1"/>
  <c r="A633" i="34" s="1"/>
  <c r="C721" i="34"/>
  <c r="B721" i="34" s="1"/>
  <c r="A721" i="34" s="1"/>
  <c r="C597" i="34"/>
  <c r="B597" i="34" s="1"/>
  <c r="A597" i="34" s="1"/>
  <c r="W940" i="34" l="1"/>
  <c r="Z940" i="34"/>
  <c r="W597" i="34"/>
  <c r="Z597" i="34"/>
  <c r="W721" i="34"/>
  <c r="Z721" i="34"/>
  <c r="W633" i="34"/>
  <c r="Z633" i="34"/>
  <c r="C590" i="34"/>
  <c r="B590" i="34" s="1"/>
  <c r="A590" i="34" s="1"/>
  <c r="C547" i="34"/>
  <c r="B547" i="34" s="1"/>
  <c r="A547" i="34" s="1"/>
  <c r="C495" i="34"/>
  <c r="B495" i="34" s="1"/>
  <c r="A495" i="34" s="1"/>
  <c r="C1085" i="34"/>
  <c r="B1085" i="34" s="1"/>
  <c r="A1085" i="34" s="1"/>
  <c r="C1069" i="34"/>
  <c r="B1069" i="34" s="1"/>
  <c r="A1069" i="34" s="1"/>
  <c r="C1044" i="34"/>
  <c r="B1044" i="34" s="1"/>
  <c r="A1044" i="34" s="1"/>
  <c r="C1045" i="34"/>
  <c r="B1045" i="34" s="1"/>
  <c r="A1045" i="34" s="1"/>
  <c r="C280" i="34"/>
  <c r="B280" i="34" s="1"/>
  <c r="A280" i="34" s="1"/>
  <c r="W280" i="34" l="1"/>
  <c r="Z280" i="34"/>
  <c r="Z590" i="34"/>
  <c r="W590" i="34"/>
  <c r="Z1069" i="34"/>
  <c r="W1069" i="34"/>
  <c r="Z495" i="34"/>
  <c r="W495" i="34"/>
  <c r="Z1045" i="34"/>
  <c r="W1045" i="34"/>
  <c r="W1044" i="34"/>
  <c r="Z1044" i="34"/>
  <c r="Z1085" i="34"/>
  <c r="W1085" i="34"/>
  <c r="Z547" i="34"/>
  <c r="W547" i="34"/>
  <c r="C307" i="34"/>
  <c r="B307" i="34" s="1"/>
  <c r="A307" i="34" s="1"/>
  <c r="C300" i="34"/>
  <c r="B300" i="34" s="1"/>
  <c r="A300" i="34" s="1"/>
  <c r="C236" i="34"/>
  <c r="B236" i="34" s="1"/>
  <c r="A236" i="34" s="1"/>
  <c r="C222" i="34"/>
  <c r="B222" i="34" s="1"/>
  <c r="A222" i="34" s="1"/>
  <c r="C215" i="34"/>
  <c r="B215" i="34" s="1"/>
  <c r="A215" i="34" s="1"/>
  <c r="C608" i="34"/>
  <c r="B608" i="34" s="1"/>
  <c r="A608" i="34" s="1"/>
  <c r="C638" i="34"/>
  <c r="B638" i="34" s="1"/>
  <c r="A638" i="34" s="1"/>
  <c r="C838" i="34"/>
  <c r="B838" i="34" s="1"/>
  <c r="A838" i="34" s="1"/>
  <c r="C840" i="34"/>
  <c r="B840" i="34" s="1"/>
  <c r="A840" i="34" s="1"/>
  <c r="C918" i="34"/>
  <c r="B918" i="34" s="1"/>
  <c r="A918" i="34" s="1"/>
  <c r="C924" i="34"/>
  <c r="B924" i="34" s="1"/>
  <c r="A924" i="34" s="1"/>
  <c r="C1361" i="34"/>
  <c r="B1361" i="34" s="1"/>
  <c r="A1361" i="34" s="1"/>
  <c r="C1343" i="34"/>
  <c r="B1343" i="34" s="1"/>
  <c r="A1343" i="34" s="1"/>
  <c r="C1323" i="34"/>
  <c r="B1323" i="34" s="1"/>
  <c r="A1323" i="34" s="1"/>
  <c r="C1287" i="34"/>
  <c r="B1287" i="34" s="1"/>
  <c r="A1287" i="34" s="1"/>
  <c r="C1268" i="34"/>
  <c r="B1268" i="34" s="1"/>
  <c r="A1268" i="34" s="1"/>
  <c r="C1249" i="34"/>
  <c r="B1249" i="34" s="1"/>
  <c r="A1249" i="34" s="1"/>
  <c r="C1214" i="34"/>
  <c r="B1214" i="34" s="1"/>
  <c r="A1214" i="34" s="1"/>
  <c r="C1198" i="34"/>
  <c r="B1198" i="34" s="1"/>
  <c r="A1198" i="34" s="1"/>
  <c r="C1022" i="34"/>
  <c r="B1022" i="34" s="1"/>
  <c r="A1022" i="34" s="1"/>
  <c r="C977" i="34"/>
  <c r="B977" i="34" s="1"/>
  <c r="A977" i="34" s="1"/>
  <c r="C50" i="34"/>
  <c r="B50" i="34" s="1"/>
  <c r="A50" i="34" s="1"/>
  <c r="C42" i="34"/>
  <c r="B42" i="34" s="1"/>
  <c r="A42" i="34" s="1"/>
  <c r="C37" i="34"/>
  <c r="B37" i="34" s="1"/>
  <c r="A37" i="34" s="1"/>
  <c r="W1361" i="34" l="1"/>
  <c r="Z1361" i="34"/>
  <c r="Z638" i="34"/>
  <c r="W638" i="34"/>
  <c r="Z236" i="34"/>
  <c r="W236" i="34"/>
  <c r="Z42" i="34"/>
  <c r="W42" i="34"/>
  <c r="Z977" i="34"/>
  <c r="W977" i="34"/>
  <c r="Z1198" i="34"/>
  <c r="W1198" i="34"/>
  <c r="Z1249" i="34"/>
  <c r="W1249" i="34"/>
  <c r="Z1287" i="34"/>
  <c r="W1287" i="34"/>
  <c r="Z918" i="34"/>
  <c r="W918" i="34"/>
  <c r="Z608" i="34"/>
  <c r="W608" i="34"/>
  <c r="Z222" i="34"/>
  <c r="W222" i="34"/>
  <c r="Z1343" i="34"/>
  <c r="W1343" i="34"/>
  <c r="Z840" i="34"/>
  <c r="W840" i="34"/>
  <c r="Z307" i="34"/>
  <c r="W307" i="34"/>
  <c r="Z37" i="34"/>
  <c r="W37" i="34"/>
  <c r="Z50" i="34"/>
  <c r="W50" i="34"/>
  <c r="Z1022" i="34"/>
  <c r="W1022" i="34"/>
  <c r="W1214" i="34"/>
  <c r="Z1214" i="34"/>
  <c r="Z1268" i="34"/>
  <c r="W1268" i="34"/>
  <c r="Z1323" i="34"/>
  <c r="W1323" i="34"/>
  <c r="Z838" i="34"/>
  <c r="W838" i="34"/>
  <c r="W215" i="34"/>
  <c r="Z215" i="34"/>
  <c r="W300" i="34"/>
  <c r="Z300" i="34"/>
  <c r="W924" i="34"/>
  <c r="Z924" i="34"/>
  <c r="C798" i="34"/>
  <c r="B798" i="34" s="1"/>
  <c r="A798" i="34" s="1"/>
  <c r="T798" i="34" l="1"/>
  <c r="U798" i="34"/>
  <c r="Z798" i="34"/>
  <c r="S798" i="34"/>
  <c r="W798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797" i="34" l="1"/>
  <c r="B797" i="34" s="1"/>
  <c r="A797" i="34" s="1"/>
  <c r="U797" i="34" l="1"/>
  <c r="Z797" i="34"/>
  <c r="S797" i="34"/>
  <c r="W797" i="34"/>
  <c r="T797" i="34"/>
  <c r="A5" i="81"/>
  <c r="A6" i="81"/>
  <c r="A8" i="81"/>
  <c r="A9" i="81"/>
  <c r="A10" i="81"/>
  <c r="A7" i="81"/>
  <c r="A11" i="81"/>
  <c r="A12" i="81"/>
  <c r="A4" i="81"/>
  <c r="C311" i="34"/>
  <c r="B311" i="34" s="1"/>
  <c r="A311" i="34" s="1"/>
  <c r="T311" i="34" l="1"/>
  <c r="U311" i="34"/>
  <c r="Z311" i="34"/>
  <c r="S311" i="34"/>
  <c r="W311" i="34"/>
  <c r="C1220" i="34"/>
  <c r="B1220" i="34" s="1"/>
  <c r="A1220" i="34" s="1"/>
  <c r="C613" i="34"/>
  <c r="B613" i="34" s="1"/>
  <c r="A613" i="34" s="1"/>
  <c r="C611" i="34"/>
  <c r="B611" i="34" s="1"/>
  <c r="A611" i="34" s="1"/>
  <c r="C573" i="34"/>
  <c r="C574" i="34"/>
  <c r="C575" i="34"/>
  <c r="C576" i="34"/>
  <c r="C609" i="34"/>
  <c r="C610" i="34"/>
  <c r="C612" i="34"/>
  <c r="C614" i="34"/>
  <c r="C615" i="34"/>
  <c r="C616" i="34"/>
  <c r="C617" i="34"/>
  <c r="C618" i="34"/>
  <c r="C619" i="34"/>
  <c r="C738" i="34"/>
  <c r="C739" i="34"/>
  <c r="C740" i="34"/>
  <c r="C741" i="34"/>
  <c r="C754" i="34"/>
  <c r="C887" i="34"/>
  <c r="C888" i="34"/>
  <c r="C889" i="34"/>
  <c r="C890" i="34"/>
  <c r="C891" i="34"/>
  <c r="C914" i="34"/>
  <c r="C1003" i="34"/>
  <c r="C1013" i="34"/>
  <c r="C1014" i="34"/>
  <c r="C1015" i="34"/>
  <c r="C1016" i="34"/>
  <c r="C1037" i="34"/>
  <c r="C1133" i="34"/>
  <c r="C1190" i="34"/>
  <c r="C1193" i="34"/>
  <c r="C1194" i="34"/>
  <c r="C1195" i="34"/>
  <c r="C1196" i="34"/>
  <c r="C1218" i="34"/>
  <c r="C1219" i="34"/>
  <c r="C1221" i="34"/>
  <c r="C1232" i="34"/>
  <c r="C1233" i="34"/>
  <c r="C1281" i="34"/>
  <c r="C1282" i="34"/>
  <c r="C1288" i="34"/>
  <c r="C1289" i="34"/>
  <c r="C1290" i="34"/>
  <c r="C1310" i="34"/>
  <c r="C1311" i="34"/>
  <c r="C1340" i="34"/>
  <c r="C1345" i="34"/>
  <c r="C1346" i="34"/>
  <c r="C1347" i="34"/>
  <c r="C1348" i="34"/>
  <c r="C1349" i="34"/>
  <c r="C135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U611" i="34" l="1"/>
  <c r="S611" i="34"/>
  <c r="W611" i="34"/>
  <c r="T611" i="34"/>
  <c r="Z611" i="34"/>
  <c r="S613" i="34"/>
  <c r="W613" i="34"/>
  <c r="U613" i="34"/>
  <c r="T613" i="34"/>
  <c r="Z613" i="34"/>
  <c r="U1220" i="34"/>
  <c r="Z1220" i="34"/>
  <c r="S1220" i="34"/>
  <c r="W1220" i="34"/>
  <c r="T1220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994" i="34" l="1"/>
  <c r="K630" i="34"/>
  <c r="K517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0" i="34"/>
  <c r="B230" i="34" s="1"/>
  <c r="A230" i="34" s="1"/>
  <c r="Z230" i="34" l="1"/>
  <c r="W23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19" i="34"/>
  <c r="B219" i="34" s="1"/>
  <c r="A219" i="34" s="1"/>
  <c r="W219" i="34" l="1"/>
  <c r="Z219" i="34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4" i="34"/>
  <c r="C226" i="34"/>
  <c r="C327" i="34"/>
  <c r="C333" i="34"/>
  <c r="C334" i="34"/>
  <c r="C335" i="34"/>
  <c r="C336" i="34"/>
  <c r="C337" i="34"/>
  <c r="C344" i="34"/>
  <c r="C402" i="34"/>
  <c r="C403" i="34"/>
  <c r="A17" i="82" s="1"/>
  <c r="C404" i="34"/>
  <c r="C405" i="34"/>
  <c r="C445" i="34"/>
  <c r="C446" i="34"/>
  <c r="C447" i="34"/>
  <c r="C464" i="34"/>
  <c r="K278" i="34"/>
  <c r="K277" i="34"/>
  <c r="C217" i="34"/>
  <c r="C218" i="34"/>
  <c r="C277" i="34"/>
  <c r="C278" i="34"/>
  <c r="C279" i="34"/>
  <c r="C51" i="34"/>
  <c r="C52" i="34"/>
  <c r="C135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97" i="34"/>
  <c r="C398" i="34"/>
  <c r="C399" i="34"/>
  <c r="C400" i="34"/>
  <c r="C426" i="34"/>
  <c r="C427" i="34"/>
  <c r="C439" i="34"/>
  <c r="C440" i="34"/>
  <c r="K377" i="34"/>
  <c r="K378" i="34"/>
  <c r="K379" i="34"/>
  <c r="K380" i="34"/>
  <c r="K381" i="34"/>
  <c r="K382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53" i="34"/>
  <c r="K354" i="34"/>
  <c r="K355" i="34"/>
  <c r="K356" i="34"/>
  <c r="K357" i="34"/>
  <c r="K358" i="34"/>
  <c r="K359" i="34"/>
  <c r="K360" i="34"/>
  <c r="K361" i="34"/>
  <c r="K352" i="34"/>
  <c r="K341" i="34"/>
  <c r="K304" i="34"/>
  <c r="K305" i="34"/>
  <c r="K306" i="34"/>
  <c r="K303" i="34"/>
  <c r="K299" i="34"/>
  <c r="K298" i="34"/>
  <c r="K271" i="34"/>
  <c r="K272" i="34"/>
  <c r="K273" i="34"/>
  <c r="K274" i="34"/>
  <c r="K275" i="34"/>
  <c r="K270" i="34"/>
  <c r="C273" i="34"/>
  <c r="C274" i="34"/>
  <c r="C275" i="34"/>
  <c r="C276" i="34"/>
  <c r="C298" i="34"/>
  <c r="C299" i="34"/>
  <c r="C301" i="34"/>
  <c r="C303" i="34"/>
  <c r="C304" i="34"/>
  <c r="C305" i="34"/>
  <c r="C306" i="34"/>
  <c r="C308" i="34"/>
  <c r="C309" i="34"/>
  <c r="C310" i="34"/>
  <c r="C331" i="34"/>
  <c r="C332" i="34"/>
  <c r="C341" i="34"/>
  <c r="C342" i="34"/>
  <c r="C343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K224" i="34"/>
  <c r="K221" i="34"/>
  <c r="K214" i="34"/>
  <c r="K192" i="34"/>
  <c r="K191" i="34"/>
  <c r="C191" i="34"/>
  <c r="C192" i="34"/>
  <c r="C196" i="34"/>
  <c r="C197" i="34"/>
  <c r="C208" i="34"/>
  <c r="C209" i="34"/>
  <c r="C214" i="34"/>
  <c r="C216" i="34"/>
  <c r="C221" i="34"/>
  <c r="C223" i="34"/>
  <c r="C224" i="34"/>
  <c r="C1033" i="34"/>
  <c r="C270" i="34"/>
  <c r="C271" i="34"/>
  <c r="C272" i="34"/>
  <c r="K1113" i="34"/>
  <c r="K1360" i="34"/>
  <c r="K1342" i="34"/>
  <c r="K1322" i="34"/>
  <c r="K1285" i="34"/>
  <c r="K1275" i="34"/>
  <c r="K1266" i="34"/>
  <c r="K1255" i="34"/>
  <c r="K1247" i="34"/>
  <c r="K1212" i="34"/>
  <c r="K1197" i="34"/>
  <c r="K1142" i="34"/>
  <c r="K1084" i="34"/>
  <c r="K1068" i="34"/>
  <c r="K1021" i="34"/>
  <c r="K976" i="34"/>
  <c r="K835" i="34"/>
  <c r="K664" i="34"/>
  <c r="K663" i="34"/>
  <c r="K655" i="34"/>
  <c r="K635" i="34"/>
  <c r="K625" i="34"/>
  <c r="K624" i="34"/>
  <c r="K622" i="34"/>
  <c r="K620" i="34"/>
  <c r="K599" i="34"/>
  <c r="K598" i="34"/>
  <c r="K588" i="34"/>
  <c r="K579" i="34"/>
  <c r="K577" i="34"/>
  <c r="K255" i="34"/>
  <c r="K256" i="34"/>
  <c r="K257" i="34"/>
  <c r="K251" i="34"/>
  <c r="K252" i="34"/>
  <c r="K253" i="34"/>
  <c r="K254" i="34"/>
  <c r="K250" i="34"/>
  <c r="K537" i="34"/>
  <c r="K530" i="34"/>
  <c r="K513" i="34"/>
  <c r="K518" i="34"/>
  <c r="C512" i="34"/>
  <c r="C518" i="34"/>
  <c r="C519" i="34"/>
  <c r="C513" i="34"/>
  <c r="C514" i="34"/>
  <c r="C530" i="34"/>
  <c r="C531" i="34"/>
  <c r="C537" i="34"/>
  <c r="C538" i="34"/>
  <c r="C250" i="34"/>
  <c r="C251" i="34"/>
  <c r="C252" i="34"/>
  <c r="C253" i="34"/>
  <c r="C254" i="34"/>
  <c r="C255" i="34"/>
  <c r="C256" i="34"/>
  <c r="C257" i="34"/>
  <c r="C258" i="34"/>
  <c r="C577" i="34"/>
  <c r="C578" i="34"/>
  <c r="C579" i="34"/>
  <c r="C580" i="34"/>
  <c r="C588" i="34"/>
  <c r="C589" i="34"/>
  <c r="C598" i="34"/>
  <c r="C599" i="34"/>
  <c r="C600" i="34"/>
  <c r="C620" i="34"/>
  <c r="C621" i="34"/>
  <c r="C622" i="34"/>
  <c r="C623" i="34"/>
  <c r="C624" i="34"/>
  <c r="C625" i="34"/>
  <c r="C626" i="34"/>
  <c r="C635" i="34"/>
  <c r="C636" i="34"/>
  <c r="C655" i="34"/>
  <c r="C656" i="34"/>
  <c r="C663" i="34"/>
  <c r="C664" i="34"/>
  <c r="C665" i="34"/>
  <c r="C835" i="34"/>
  <c r="C836" i="34"/>
  <c r="C976" i="34"/>
  <c r="C978" i="34"/>
  <c r="C1021" i="34"/>
  <c r="C1023" i="34"/>
  <c r="C1068" i="34"/>
  <c r="C1070" i="34"/>
  <c r="C1084" i="34"/>
  <c r="C1086" i="34"/>
  <c r="C1142" i="34"/>
  <c r="C1143" i="34"/>
  <c r="C1197" i="34"/>
  <c r="C1199" i="34"/>
  <c r="C1212" i="34"/>
  <c r="C1213" i="34"/>
  <c r="C1247" i="34"/>
  <c r="C1248" i="34"/>
  <c r="C1255" i="34"/>
  <c r="C1256" i="34"/>
  <c r="C1266" i="34"/>
  <c r="C1267" i="34"/>
  <c r="C1275" i="34"/>
  <c r="C1276" i="34"/>
  <c r="C1277" i="34"/>
  <c r="C1285" i="34"/>
  <c r="C1286" i="34"/>
  <c r="C1322" i="34"/>
  <c r="C1324" i="34"/>
  <c r="C1342" i="34"/>
  <c r="C1344" i="34"/>
  <c r="C1360" i="34"/>
  <c r="C1362" i="34"/>
  <c r="C637" i="34"/>
  <c r="C837" i="34"/>
  <c r="C839" i="34"/>
  <c r="C917" i="34"/>
  <c r="C923" i="34"/>
  <c r="C1113" i="34"/>
  <c r="C1114" i="34"/>
  <c r="C412" i="34"/>
  <c r="C172" i="34"/>
  <c r="C173" i="34"/>
  <c r="C179" i="34"/>
  <c r="C180" i="34"/>
  <c r="K511" i="34"/>
  <c r="K484" i="34"/>
  <c r="K475" i="34"/>
  <c r="K508" i="34"/>
  <c r="K509" i="34"/>
  <c r="K507" i="34"/>
  <c r="K473" i="34"/>
  <c r="K472" i="34"/>
  <c r="C478" i="34"/>
  <c r="C479" i="34"/>
  <c r="C472" i="34"/>
  <c r="C473" i="34"/>
  <c r="C474" i="34"/>
  <c r="C507" i="34"/>
  <c r="C508" i="34"/>
  <c r="C509" i="34"/>
  <c r="C510" i="34"/>
  <c r="C475" i="34"/>
  <c r="C476" i="34"/>
  <c r="C484" i="34"/>
  <c r="C485" i="34"/>
  <c r="C511" i="34"/>
  <c r="C477" i="34"/>
  <c r="K478" i="34"/>
  <c r="K477" i="34"/>
  <c r="C463" i="34"/>
  <c r="C462" i="34"/>
  <c r="K462" i="34"/>
  <c r="K535" i="34"/>
  <c r="K235" i="34"/>
  <c r="C235" i="34"/>
  <c r="B235" i="34" s="1"/>
  <c r="A235" i="34" s="1"/>
  <c r="K232" i="34"/>
  <c r="K233" i="34"/>
  <c r="K234" i="34"/>
  <c r="K231" i="34"/>
  <c r="K470" i="34"/>
  <c r="K1217" i="34"/>
  <c r="K1216" i="34"/>
  <c r="K1082" i="34"/>
  <c r="K1081" i="34"/>
  <c r="K960" i="34"/>
  <c r="K959" i="34"/>
  <c r="K1095" i="34"/>
  <c r="K1094" i="34"/>
  <c r="K1090" i="34"/>
  <c r="K1087" i="34"/>
  <c r="K1043" i="34"/>
  <c r="K1034" i="34"/>
  <c r="C958" i="34"/>
  <c r="B958" i="34" s="1"/>
  <c r="A958" i="34" s="1"/>
  <c r="K956" i="34"/>
  <c r="K841" i="34"/>
  <c r="K782" i="34"/>
  <c r="K781" i="34"/>
  <c r="K719" i="34"/>
  <c r="K707" i="34"/>
  <c r="K706" i="34"/>
  <c r="C686" i="34"/>
  <c r="B686" i="34" s="1"/>
  <c r="A686" i="34" s="1"/>
  <c r="C468" i="34"/>
  <c r="B468" i="34" s="1"/>
  <c r="A468" i="34" s="1"/>
  <c r="K684" i="34"/>
  <c r="K631" i="34"/>
  <c r="K629" i="34"/>
  <c r="K605" i="34"/>
  <c r="K606" i="34"/>
  <c r="K604" i="34"/>
  <c r="E21" i="55"/>
  <c r="B15" i="55"/>
  <c r="A15" i="55" s="1"/>
  <c r="G15" i="55" a="1"/>
  <c r="G15" i="55" s="1"/>
  <c r="I15" i="55" a="1"/>
  <c r="I15" i="55" s="1"/>
  <c r="K595" i="34"/>
  <c r="K545" i="34"/>
  <c r="W235" i="34" l="1"/>
  <c r="Z235" i="34"/>
  <c r="Z468" i="34"/>
  <c r="W468" i="34"/>
  <c r="Z686" i="34"/>
  <c r="W686" i="34"/>
  <c r="Z958" i="34"/>
  <c r="W958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16" i="34"/>
  <c r="K494" i="34"/>
  <c r="K466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66" i="34"/>
  <c r="C467" i="34"/>
  <c r="C494" i="34"/>
  <c r="C496" i="34"/>
  <c r="C516" i="34"/>
  <c r="C517" i="34"/>
  <c r="C532" i="34"/>
  <c r="C533" i="34"/>
  <c r="C545" i="34"/>
  <c r="C546" i="34"/>
  <c r="C561" i="34"/>
  <c r="C562" i="34"/>
  <c r="C595" i="34"/>
  <c r="C596" i="34"/>
  <c r="C604" i="34"/>
  <c r="C605" i="34"/>
  <c r="C606" i="34"/>
  <c r="C607" i="34"/>
  <c r="C629" i="34"/>
  <c r="C630" i="34"/>
  <c r="C631" i="34"/>
  <c r="C632" i="34"/>
  <c r="C684" i="34"/>
  <c r="C685" i="34"/>
  <c r="C706" i="34"/>
  <c r="C707" i="34"/>
  <c r="C719" i="34"/>
  <c r="C720" i="34"/>
  <c r="C722" i="34"/>
  <c r="C723" i="34"/>
  <c r="C755" i="34"/>
  <c r="C756" i="34"/>
  <c r="C781" i="34"/>
  <c r="C782" i="34"/>
  <c r="C809" i="34"/>
  <c r="C810" i="34"/>
  <c r="C841" i="34"/>
  <c r="C842" i="34"/>
  <c r="C843" i="34"/>
  <c r="C862" i="34"/>
  <c r="C863" i="34"/>
  <c r="C938" i="34"/>
  <c r="C939" i="34"/>
  <c r="C956" i="34"/>
  <c r="C957" i="34"/>
  <c r="C961" i="34"/>
  <c r="C962" i="34"/>
  <c r="C997" i="34"/>
  <c r="C998" i="34"/>
  <c r="C1011" i="34"/>
  <c r="C1012" i="34"/>
  <c r="C1034" i="34"/>
  <c r="C1035" i="34"/>
  <c r="C1036" i="34"/>
  <c r="C1043" i="34"/>
  <c r="C1087" i="34"/>
  <c r="C1088" i="34"/>
  <c r="C1089" i="34"/>
  <c r="C1090" i="34"/>
  <c r="C1091" i="34"/>
  <c r="C1092" i="34"/>
  <c r="C1094" i="34"/>
  <c r="C1095" i="34"/>
  <c r="C1257" i="34"/>
  <c r="C1258" i="34"/>
  <c r="C959" i="34"/>
  <c r="C960" i="34"/>
  <c r="C1081" i="34"/>
  <c r="C1082" i="34"/>
  <c r="C1216" i="34"/>
  <c r="C1217" i="34"/>
  <c r="C122" i="34"/>
  <c r="C123" i="34"/>
  <c r="C269" i="34"/>
  <c r="C469" i="34"/>
  <c r="C470" i="34"/>
  <c r="C471" i="34"/>
  <c r="C572" i="34"/>
  <c r="C231" i="34"/>
  <c r="C232" i="34"/>
  <c r="C233" i="34"/>
  <c r="C234" i="34"/>
  <c r="C237" i="34"/>
  <c r="C535" i="34"/>
  <c r="C536" i="34"/>
  <c r="C1284" i="34" l="1"/>
  <c r="C1341" i="34"/>
  <c r="C1386" i="34"/>
  <c r="C1179" i="34"/>
  <c r="C1180" i="34"/>
  <c r="C1209" i="34"/>
  <c r="C1231" i="34"/>
  <c r="C1175" i="34"/>
  <c r="C1200" i="34"/>
  <c r="C1215" i="34"/>
  <c r="C1229" i="34"/>
  <c r="C1230" i="34"/>
  <c r="C1265" i="34"/>
  <c r="C1283" i="34"/>
  <c r="C1321" i="34"/>
  <c r="C1164" i="34"/>
  <c r="C1161" i="34"/>
  <c r="C1162" i="34"/>
  <c r="C1163" i="34"/>
  <c r="C1041" i="34"/>
  <c r="C1042" i="34"/>
  <c r="C1066" i="34"/>
  <c r="C1067" i="34"/>
  <c r="C1083" i="34"/>
  <c r="C1108" i="34"/>
  <c r="C1109" i="34"/>
  <c r="C1110" i="34"/>
  <c r="C1111" i="34"/>
  <c r="C1112" i="34"/>
  <c r="C1147" i="34"/>
  <c r="C1148" i="34"/>
  <c r="C1149" i="34"/>
  <c r="C1150" i="34"/>
  <c r="C1151" i="34"/>
  <c r="C1039" i="34"/>
  <c r="C1054" i="34"/>
  <c r="C1065" i="34"/>
  <c r="C1079" i="34"/>
  <c r="C1080" i="34"/>
  <c r="C1093" i="34"/>
  <c r="C1107" i="34"/>
  <c r="C1120" i="34"/>
  <c r="C1132" i="34"/>
  <c r="C1140" i="34"/>
  <c r="C1141" i="34"/>
  <c r="C1154" i="34"/>
  <c r="C1040" i="34"/>
  <c r="C1038" i="34"/>
  <c r="C982" i="34"/>
  <c r="C1002" i="34"/>
  <c r="C1010" i="34"/>
  <c r="C925" i="34"/>
  <c r="C926" i="34"/>
  <c r="C941" i="34"/>
  <c r="C983" i="34"/>
  <c r="C984" i="34"/>
  <c r="C985" i="34"/>
  <c r="C986" i="34"/>
  <c r="C987" i="34"/>
  <c r="C988" i="34"/>
  <c r="C778" i="34"/>
  <c r="C779" i="34"/>
  <c r="C780" i="34"/>
  <c r="C801" i="34"/>
  <c r="C820" i="34"/>
  <c r="C821" i="34"/>
  <c r="C822" i="34"/>
  <c r="C830" i="34"/>
  <c r="C849" i="34"/>
  <c r="C861" i="34"/>
  <c r="C886" i="34"/>
  <c r="C913" i="34"/>
  <c r="C916" i="34"/>
  <c r="C919" i="34"/>
  <c r="C792" i="34"/>
  <c r="C793" i="34"/>
  <c r="C794" i="34"/>
  <c r="C795" i="34"/>
  <c r="C796" i="34"/>
  <c r="C806" i="34"/>
  <c r="C823" i="34"/>
  <c r="C824" i="34"/>
  <c r="C825" i="34"/>
  <c r="C826" i="34"/>
  <c r="C827" i="34"/>
  <c r="C855" i="34"/>
  <c r="C856" i="34"/>
  <c r="C857" i="34"/>
  <c r="C858" i="34"/>
  <c r="C920" i="34"/>
  <c r="C921" i="34"/>
  <c r="C922" i="34"/>
  <c r="C936" i="34"/>
  <c r="C937" i="34"/>
  <c r="C981" i="34"/>
  <c r="C701" i="34"/>
  <c r="C705" i="34"/>
  <c r="C746" i="34"/>
  <c r="C747" i="34"/>
  <c r="C748" i="34"/>
  <c r="C749" i="34"/>
  <c r="C750" i="34"/>
  <c r="C481" i="34"/>
  <c r="C482" i="34"/>
  <c r="C483" i="34"/>
  <c r="C534" i="34"/>
  <c r="C652" i="34"/>
  <c r="C653" i="34"/>
  <c r="C654" i="34"/>
  <c r="C695" i="34"/>
  <c r="C696" i="34"/>
  <c r="C697" i="34"/>
  <c r="C698" i="34"/>
  <c r="C699" i="34"/>
  <c r="C700" i="34"/>
  <c r="C745" i="34"/>
  <c r="C571" i="34"/>
  <c r="C587" i="34"/>
  <c r="C627" i="34"/>
  <c r="C671" i="34"/>
  <c r="C683" i="34"/>
  <c r="C693" i="34"/>
  <c r="C694" i="34"/>
  <c r="C717" i="34"/>
  <c r="C718" i="34"/>
  <c r="C744" i="34"/>
  <c r="C515" i="34"/>
  <c r="C480" i="34"/>
  <c r="C437" i="34"/>
  <c r="C438" i="34"/>
  <c r="C432" i="34"/>
  <c r="C433" i="34"/>
  <c r="C444" i="34"/>
  <c r="C461" i="34"/>
  <c r="C241" i="34"/>
  <c r="C249" i="34"/>
  <c r="C289" i="34"/>
  <c r="C326" i="34"/>
  <c r="C417" i="34"/>
  <c r="C418" i="34"/>
  <c r="C419" i="34"/>
  <c r="C420" i="34"/>
  <c r="C421" i="34"/>
  <c r="C434" i="34"/>
  <c r="C435" i="34"/>
  <c r="C436" i="34"/>
  <c r="C401" i="34"/>
  <c r="C409" i="34"/>
  <c r="C415" i="34"/>
  <c r="C416" i="34"/>
  <c r="C425" i="34"/>
  <c r="C178" i="34"/>
  <c r="C202" i="34"/>
  <c r="C245" i="34"/>
  <c r="C246" i="34"/>
  <c r="C268" i="34"/>
  <c r="C302" i="34"/>
  <c r="C313" i="34"/>
  <c r="C170" i="34"/>
  <c r="C171" i="34"/>
  <c r="C177" i="34"/>
  <c r="C190" i="34"/>
  <c r="C201" i="34"/>
  <c r="C207" i="34"/>
  <c r="C210" i="34"/>
  <c r="C220" i="34"/>
  <c r="C165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6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383" i="34" l="1"/>
  <c r="K1380" i="34"/>
  <c r="K1379" i="34"/>
  <c r="K1378" i="34"/>
  <c r="K1377" i="34"/>
  <c r="K1375" i="34"/>
  <c r="K1374" i="34"/>
  <c r="K1373" i="34"/>
  <c r="K1372" i="34"/>
  <c r="K1369" i="34"/>
  <c r="K1371" i="34" s="1"/>
  <c r="K1367" i="34"/>
  <c r="K1366" i="34"/>
  <c r="K1357" i="34"/>
  <c r="K1355" i="34"/>
  <c r="K1354" i="34"/>
  <c r="K1352" i="34"/>
  <c r="K1351" i="34"/>
  <c r="K1338" i="34"/>
  <c r="K1335" i="34"/>
  <c r="K1332" i="34"/>
  <c r="K1331" i="34"/>
  <c r="K1330" i="34"/>
  <c r="K1328" i="34"/>
  <c r="K1327" i="34"/>
  <c r="K1326" i="34"/>
  <c r="K1325" i="34"/>
  <c r="K1319" i="34"/>
  <c r="K1318" i="34"/>
  <c r="K1315" i="34"/>
  <c r="K1312" i="34"/>
  <c r="K1308" i="34"/>
  <c r="K1307" i="34"/>
  <c r="K1306" i="34"/>
  <c r="K1305" i="34"/>
  <c r="K1304" i="34"/>
  <c r="K1303" i="34"/>
  <c r="K1302" i="34"/>
  <c r="K1301" i="34"/>
  <c r="K1300" i="34"/>
  <c r="K1299" i="34"/>
  <c r="K1297" i="34"/>
  <c r="K1296" i="34"/>
  <c r="K1295" i="34"/>
  <c r="K1294" i="34"/>
  <c r="K1291" i="34"/>
  <c r="K1279" i="34"/>
  <c r="K1278" i="34"/>
  <c r="K1272" i="34"/>
  <c r="K1269" i="34"/>
  <c r="K1262" i="34"/>
  <c r="K1261" i="34"/>
  <c r="K1259" i="34"/>
  <c r="K1252" i="34"/>
  <c r="K1251" i="34"/>
  <c r="K1250" i="34"/>
  <c r="K1245" i="34"/>
  <c r="K1244" i="34"/>
  <c r="K1243" i="34"/>
  <c r="K1241" i="34"/>
  <c r="K1240" i="34"/>
  <c r="K1237" i="34"/>
  <c r="K1234" i="34"/>
  <c r="K1226" i="34"/>
  <c r="K1224" i="34"/>
  <c r="K1222" i="34"/>
  <c r="K1210" i="34"/>
  <c r="K1207" i="34"/>
  <c r="K1205" i="34"/>
  <c r="K1204" i="34"/>
  <c r="K1203" i="34"/>
  <c r="K1202" i="34"/>
  <c r="K1201" i="34"/>
  <c r="K1191" i="34"/>
  <c r="K1187" i="34"/>
  <c r="K1185" i="34"/>
  <c r="K1184" i="34"/>
  <c r="K1176" i="34"/>
  <c r="K1173" i="34"/>
  <c r="K1172" i="34"/>
  <c r="K1171" i="34"/>
  <c r="K1169" i="34"/>
  <c r="K1168" i="34"/>
  <c r="K1167" i="34"/>
  <c r="K1165" i="34"/>
  <c r="K1159" i="34"/>
  <c r="K1158" i="34"/>
  <c r="K1157" i="34"/>
  <c r="K1155" i="34"/>
  <c r="K1152" i="34"/>
  <c r="K1145" i="34"/>
  <c r="K1144" i="34"/>
  <c r="K1138" i="34"/>
  <c r="K1137" i="34"/>
  <c r="K1136" i="34"/>
  <c r="K1134" i="34"/>
  <c r="K1130" i="34"/>
  <c r="K1129" i="34"/>
  <c r="K1128" i="34"/>
  <c r="K1127" i="34"/>
  <c r="K1124" i="34"/>
  <c r="K1123" i="34"/>
  <c r="K1122" i="34"/>
  <c r="K1121" i="34"/>
  <c r="K1117" i="34"/>
  <c r="K1119" i="34" s="1"/>
  <c r="K1115" i="34"/>
  <c r="K1104" i="34"/>
  <c r="K1102" i="34"/>
  <c r="K1101" i="34"/>
  <c r="K1100" i="34"/>
  <c r="K1097" i="34"/>
  <c r="K1096" i="34"/>
  <c r="K1076" i="34"/>
  <c r="K1073" i="34"/>
  <c r="K1072" i="34"/>
  <c r="K1071" i="34"/>
  <c r="K1063" i="34"/>
  <c r="K1062" i="34"/>
  <c r="K1061" i="34"/>
  <c r="K1060" i="34"/>
  <c r="K1059" i="34"/>
  <c r="K1058" i="34"/>
  <c r="K1057" i="34"/>
  <c r="K1056" i="34"/>
  <c r="K1055" i="34"/>
  <c r="K1052" i="34"/>
  <c r="K1050" i="34"/>
  <c r="K1049" i="34"/>
  <c r="K1047" i="34"/>
  <c r="K1046" i="34"/>
  <c r="K1027" i="34"/>
  <c r="K1025" i="34"/>
  <c r="K1024" i="34"/>
  <c r="K1019" i="34"/>
  <c r="K1018" i="34"/>
  <c r="K1017" i="34"/>
  <c r="K1008" i="34"/>
  <c r="K1006" i="34"/>
  <c r="K1005" i="34"/>
  <c r="K1004" i="34"/>
  <c r="K1000" i="34"/>
  <c r="K999" i="34"/>
  <c r="K995" i="34"/>
  <c r="K993" i="34"/>
  <c r="K992" i="34"/>
  <c r="K990" i="34"/>
  <c r="K989" i="34"/>
  <c r="K979" i="34"/>
  <c r="K973" i="34"/>
  <c r="K971" i="34"/>
  <c r="K970" i="34"/>
  <c r="K968" i="34"/>
  <c r="K967" i="34"/>
  <c r="K966" i="34"/>
  <c r="K965" i="34"/>
  <c r="K963" i="34"/>
  <c r="K954" i="34"/>
  <c r="K953" i="34"/>
  <c r="K952" i="34"/>
  <c r="K951" i="34"/>
  <c r="K950" i="34"/>
  <c r="K949" i="34"/>
  <c r="K948" i="34"/>
  <c r="K947" i="34"/>
  <c r="K944" i="34"/>
  <c r="K942" i="34"/>
  <c r="K934" i="34"/>
  <c r="K933" i="34"/>
  <c r="K932" i="34"/>
  <c r="K931" i="34"/>
  <c r="K930" i="34"/>
  <c r="K928" i="34"/>
  <c r="K927" i="34"/>
  <c r="K910" i="34"/>
  <c r="K908" i="34"/>
  <c r="K907" i="34"/>
  <c r="K904" i="34"/>
  <c r="K901" i="34"/>
  <c r="K898" i="34"/>
  <c r="K897" i="34"/>
  <c r="K892" i="34"/>
  <c r="K884" i="34"/>
  <c r="K883" i="34"/>
  <c r="K882" i="34"/>
  <c r="K881" i="34"/>
  <c r="K880" i="34"/>
  <c r="K879" i="34"/>
  <c r="K878" i="34"/>
  <c r="K877" i="34"/>
  <c r="K874" i="34"/>
  <c r="K873" i="34"/>
  <c r="K870" i="34"/>
  <c r="K869" i="34"/>
  <c r="K868" i="34"/>
  <c r="K867" i="34"/>
  <c r="K866" i="34"/>
  <c r="K864" i="34"/>
  <c r="K859" i="34"/>
  <c r="K853" i="34"/>
  <c r="K851" i="34"/>
  <c r="K850" i="34"/>
  <c r="K847" i="34"/>
  <c r="K846" i="34"/>
  <c r="K845" i="34"/>
  <c r="K844" i="34"/>
  <c r="K832" i="34"/>
  <c r="K831" i="34"/>
  <c r="K828" i="34"/>
  <c r="K818" i="34"/>
  <c r="K817" i="34"/>
  <c r="K816" i="34"/>
  <c r="K815" i="34"/>
  <c r="K814" i="34"/>
  <c r="K812" i="34"/>
  <c r="K811" i="34"/>
  <c r="K807" i="34"/>
  <c r="K804" i="34"/>
  <c r="K803" i="34"/>
  <c r="K802" i="34"/>
  <c r="K799" i="34"/>
  <c r="K789" i="34"/>
  <c r="K787" i="34"/>
  <c r="K786" i="34"/>
  <c r="K783" i="34"/>
  <c r="K776" i="34"/>
  <c r="K775" i="34"/>
  <c r="K773" i="34"/>
  <c r="K770" i="34"/>
  <c r="K768" i="34"/>
  <c r="K767" i="34"/>
  <c r="K766" i="34"/>
  <c r="K765" i="34"/>
  <c r="K764" i="34"/>
  <c r="K762" i="34"/>
  <c r="K761" i="34"/>
  <c r="K752" i="34"/>
  <c r="K751" i="34"/>
  <c r="K742" i="34"/>
  <c r="K736" i="34"/>
  <c r="K735" i="34"/>
  <c r="K734" i="34"/>
  <c r="K733" i="34"/>
  <c r="K731" i="34"/>
  <c r="K730" i="34"/>
  <c r="K729" i="34"/>
  <c r="K727" i="34"/>
  <c r="K725" i="34"/>
  <c r="K724" i="34"/>
  <c r="K715" i="34"/>
  <c r="K714" i="34"/>
  <c r="K713" i="34"/>
  <c r="K712" i="34"/>
  <c r="K711" i="34"/>
  <c r="K710" i="34"/>
  <c r="K708" i="34"/>
  <c r="K703" i="34"/>
  <c r="K702" i="34"/>
  <c r="K691" i="34"/>
  <c r="K689" i="34"/>
  <c r="K687" i="34"/>
  <c r="K681" i="34"/>
  <c r="K678" i="34"/>
  <c r="K676" i="34"/>
  <c r="K675" i="34"/>
  <c r="K674" i="34"/>
  <c r="K673" i="34"/>
  <c r="K672" i="34"/>
  <c r="K669" i="34"/>
  <c r="K667" i="34"/>
  <c r="K666" i="34"/>
  <c r="K660" i="34"/>
  <c r="K657" i="34"/>
  <c r="K650" i="34"/>
  <c r="K649" i="34"/>
  <c r="K648" i="34"/>
  <c r="K647" i="34"/>
  <c r="K646" i="34"/>
  <c r="K645" i="34"/>
  <c r="K642" i="34"/>
  <c r="K640" i="34"/>
  <c r="K634" i="34"/>
  <c r="K628" i="34"/>
  <c r="K592" i="34"/>
  <c r="K591" i="34"/>
  <c r="K585" i="34"/>
  <c r="K584" i="34"/>
  <c r="K582" i="34"/>
  <c r="K581" i="34"/>
  <c r="K569" i="34"/>
  <c r="K567" i="34"/>
  <c r="K566" i="34"/>
  <c r="K565" i="34"/>
  <c r="K563" i="34"/>
  <c r="K559" i="34"/>
  <c r="K558" i="34"/>
  <c r="K556" i="34"/>
  <c r="K553" i="34"/>
  <c r="K551" i="34"/>
  <c r="K550" i="34"/>
  <c r="K549" i="34"/>
  <c r="K548" i="34"/>
  <c r="K542" i="34"/>
  <c r="K540" i="34"/>
  <c r="K539" i="34"/>
  <c r="K528" i="34"/>
  <c r="K527" i="34"/>
  <c r="K526" i="34"/>
  <c r="K524" i="34"/>
  <c r="K523" i="34"/>
  <c r="K522" i="34"/>
  <c r="K521" i="34"/>
  <c r="K520" i="34"/>
  <c r="K505" i="34"/>
  <c r="K504" i="34"/>
  <c r="K501" i="34"/>
  <c r="K500" i="34"/>
  <c r="K498" i="34"/>
  <c r="K497" i="34"/>
  <c r="K491" i="34"/>
  <c r="K490" i="34"/>
  <c r="K489" i="34"/>
  <c r="K487" i="34"/>
  <c r="K486" i="34"/>
  <c r="K459" i="34"/>
  <c r="K458" i="34"/>
  <c r="K455" i="34"/>
  <c r="K454" i="34"/>
  <c r="K448" i="34"/>
  <c r="K450" i="34" s="1"/>
  <c r="K441" i="34"/>
  <c r="K429" i="34"/>
  <c r="K428" i="34"/>
  <c r="K422" i="34"/>
  <c r="K413" i="34"/>
  <c r="K410" i="34"/>
  <c r="K406" i="34"/>
  <c r="K395" i="34"/>
  <c r="K394" i="34"/>
  <c r="K391" i="34"/>
  <c r="K390" i="34"/>
  <c r="K387" i="34"/>
  <c r="K386" i="34"/>
  <c r="K385" i="34"/>
  <c r="K384" i="34"/>
  <c r="K350" i="34"/>
  <c r="K347" i="34"/>
  <c r="K345" i="34"/>
  <c r="K328" i="34"/>
  <c r="K323" i="34"/>
  <c r="K321" i="34"/>
  <c r="K320" i="34"/>
  <c r="K319" i="34"/>
  <c r="K317" i="34"/>
  <c r="K314" i="34"/>
  <c r="K295" i="34"/>
  <c r="K293" i="34"/>
  <c r="K290" i="34"/>
  <c r="K287" i="34"/>
  <c r="K286" i="34"/>
  <c r="K284" i="34"/>
  <c r="K283" i="34"/>
  <c r="K282" i="34"/>
  <c r="K281" i="34"/>
  <c r="K265" i="34"/>
  <c r="K264" i="34"/>
  <c r="K262" i="34"/>
  <c r="K259" i="34"/>
  <c r="K247" i="34"/>
  <c r="K243" i="34"/>
  <c r="K242" i="34"/>
  <c r="K239" i="34"/>
  <c r="K238" i="34"/>
  <c r="K212" i="34"/>
  <c r="K211" i="34"/>
  <c r="K204" i="34"/>
  <c r="K203" i="34"/>
  <c r="K199" i="34"/>
  <c r="K198" i="34"/>
  <c r="K193" i="34"/>
  <c r="K188" i="34"/>
  <c r="K187" i="34"/>
  <c r="K186" i="34"/>
  <c r="K185" i="34"/>
  <c r="K183" i="34"/>
  <c r="K181" i="34"/>
  <c r="K175" i="34"/>
  <c r="K174" i="34"/>
  <c r="K168" i="34"/>
  <c r="K167" i="34"/>
  <c r="K163" i="34"/>
  <c r="K162" i="34"/>
  <c r="K159" i="34"/>
  <c r="K158" i="34"/>
  <c r="K157" i="34"/>
  <c r="K156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6" i="34"/>
  <c r="C157" i="34"/>
  <c r="C158" i="34"/>
  <c r="C159" i="34"/>
  <c r="C160" i="34"/>
  <c r="C162" i="34"/>
  <c r="C163" i="34"/>
  <c r="C164" i="34"/>
  <c r="C167" i="34"/>
  <c r="C168" i="34"/>
  <c r="C169" i="34"/>
  <c r="C174" i="34"/>
  <c r="C175" i="34"/>
  <c r="C176" i="34"/>
  <c r="C181" i="34"/>
  <c r="C182" i="34"/>
  <c r="C183" i="34"/>
  <c r="C184" i="34"/>
  <c r="C185" i="34"/>
  <c r="C186" i="34"/>
  <c r="C187" i="34"/>
  <c r="C188" i="34"/>
  <c r="C189" i="34"/>
  <c r="C193" i="34"/>
  <c r="C194" i="34"/>
  <c r="C198" i="34"/>
  <c r="C199" i="34"/>
  <c r="C200" i="34"/>
  <c r="C203" i="34"/>
  <c r="C204" i="34"/>
  <c r="C205" i="34"/>
  <c r="C211" i="34"/>
  <c r="C212" i="34"/>
  <c r="C213" i="34"/>
  <c r="C238" i="34"/>
  <c r="C239" i="34"/>
  <c r="C240" i="34"/>
  <c r="C242" i="34"/>
  <c r="C243" i="34"/>
  <c r="C244" i="34"/>
  <c r="C247" i="34"/>
  <c r="C248" i="34"/>
  <c r="C259" i="34"/>
  <c r="C260" i="34"/>
  <c r="C262" i="34"/>
  <c r="C263" i="34"/>
  <c r="C264" i="34"/>
  <c r="C265" i="34"/>
  <c r="C266" i="34"/>
  <c r="C281" i="34"/>
  <c r="C282" i="34"/>
  <c r="C283" i="34"/>
  <c r="C284" i="34"/>
  <c r="C285" i="34"/>
  <c r="C286" i="34"/>
  <c r="C287" i="34"/>
  <c r="C288" i="34"/>
  <c r="C290" i="34"/>
  <c r="C291" i="34"/>
  <c r="C293" i="34"/>
  <c r="C294" i="34"/>
  <c r="C295" i="34"/>
  <c r="C296" i="34"/>
  <c r="C314" i="34"/>
  <c r="C315" i="34"/>
  <c r="C317" i="34"/>
  <c r="C318" i="34"/>
  <c r="C319" i="34"/>
  <c r="C320" i="34"/>
  <c r="C321" i="34"/>
  <c r="C322" i="34"/>
  <c r="C323" i="34"/>
  <c r="C324" i="34"/>
  <c r="C328" i="34"/>
  <c r="C329" i="34"/>
  <c r="C345" i="34"/>
  <c r="C346" i="34"/>
  <c r="C347" i="34"/>
  <c r="C348" i="34"/>
  <c r="C350" i="34"/>
  <c r="C351" i="34"/>
  <c r="C384" i="34"/>
  <c r="C385" i="34"/>
  <c r="C386" i="34"/>
  <c r="C387" i="34"/>
  <c r="C388" i="34"/>
  <c r="C390" i="34"/>
  <c r="C391" i="34"/>
  <c r="C392" i="34"/>
  <c r="C394" i="34"/>
  <c r="C395" i="34"/>
  <c r="C396" i="34"/>
  <c r="C406" i="34"/>
  <c r="C407" i="34"/>
  <c r="C410" i="34"/>
  <c r="C411" i="34"/>
  <c r="C413" i="34"/>
  <c r="C414" i="34"/>
  <c r="C422" i="34"/>
  <c r="C423" i="34"/>
  <c r="C428" i="34"/>
  <c r="C429" i="34"/>
  <c r="C430" i="34"/>
  <c r="C441" i="34"/>
  <c r="C442" i="34"/>
  <c r="C448" i="34"/>
  <c r="C449" i="34"/>
  <c r="C454" i="34"/>
  <c r="C455" i="34"/>
  <c r="C456" i="34"/>
  <c r="C458" i="34"/>
  <c r="C459" i="34"/>
  <c r="C460" i="34"/>
  <c r="C486" i="34"/>
  <c r="C487" i="34"/>
  <c r="C488" i="34"/>
  <c r="C489" i="34"/>
  <c r="C490" i="34"/>
  <c r="C491" i="34"/>
  <c r="C492" i="34"/>
  <c r="C497" i="34"/>
  <c r="C498" i="34"/>
  <c r="C499" i="34"/>
  <c r="C500" i="34"/>
  <c r="C501" i="34"/>
  <c r="C502" i="34"/>
  <c r="C504" i="34"/>
  <c r="C505" i="34"/>
  <c r="C506" i="34"/>
  <c r="C520" i="34"/>
  <c r="C521" i="34"/>
  <c r="C522" i="34"/>
  <c r="C523" i="34"/>
  <c r="C524" i="34"/>
  <c r="C525" i="34"/>
  <c r="C526" i="34"/>
  <c r="C527" i="34"/>
  <c r="C528" i="34"/>
  <c r="C529" i="34"/>
  <c r="C539" i="34"/>
  <c r="C540" i="34"/>
  <c r="C541" i="34"/>
  <c r="C542" i="34"/>
  <c r="C543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3" i="34"/>
  <c r="C564" i="34"/>
  <c r="C565" i="34"/>
  <c r="C566" i="34"/>
  <c r="C567" i="34"/>
  <c r="C568" i="34"/>
  <c r="C569" i="34"/>
  <c r="C570" i="34"/>
  <c r="C581" i="34"/>
  <c r="C582" i="34"/>
  <c r="C583" i="34"/>
  <c r="C584" i="34"/>
  <c r="C585" i="34"/>
  <c r="C586" i="34"/>
  <c r="C591" i="34"/>
  <c r="C592" i="34"/>
  <c r="C593" i="34"/>
  <c r="C628" i="34"/>
  <c r="C634" i="34"/>
  <c r="C639" i="34"/>
  <c r="C640" i="34"/>
  <c r="C641" i="34"/>
  <c r="C642" i="34"/>
  <c r="C643" i="34"/>
  <c r="C645" i="34"/>
  <c r="C646" i="34"/>
  <c r="C647" i="34"/>
  <c r="C648" i="34"/>
  <c r="C649" i="34"/>
  <c r="C650" i="34"/>
  <c r="C651" i="34"/>
  <c r="C657" i="34"/>
  <c r="C658" i="34"/>
  <c r="C660" i="34"/>
  <c r="C661" i="34"/>
  <c r="C666" i="34"/>
  <c r="C667" i="34"/>
  <c r="C668" i="34"/>
  <c r="C669" i="34"/>
  <c r="C670" i="34"/>
  <c r="C672" i="34"/>
  <c r="C673" i="34"/>
  <c r="C674" i="34"/>
  <c r="C675" i="34"/>
  <c r="C676" i="34"/>
  <c r="C677" i="34"/>
  <c r="C678" i="34"/>
  <c r="C679" i="34"/>
  <c r="C681" i="34"/>
  <c r="C682" i="34"/>
  <c r="C687" i="34"/>
  <c r="C688" i="34"/>
  <c r="C689" i="34"/>
  <c r="C690" i="34"/>
  <c r="C691" i="34"/>
  <c r="C692" i="34"/>
  <c r="C702" i="34"/>
  <c r="C703" i="34"/>
  <c r="C704" i="34"/>
  <c r="C708" i="34"/>
  <c r="C709" i="34"/>
  <c r="C710" i="34"/>
  <c r="C711" i="34"/>
  <c r="C712" i="34"/>
  <c r="C713" i="34"/>
  <c r="C714" i="34"/>
  <c r="C715" i="34"/>
  <c r="C716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42" i="34"/>
  <c r="C743" i="34"/>
  <c r="C751" i="34"/>
  <c r="C752" i="34"/>
  <c r="C753" i="34"/>
  <c r="C761" i="34"/>
  <c r="C762" i="34"/>
  <c r="C763" i="34"/>
  <c r="C764" i="34"/>
  <c r="C765" i="34"/>
  <c r="C766" i="34"/>
  <c r="C767" i="34"/>
  <c r="C768" i="34"/>
  <c r="C769" i="34"/>
  <c r="C770" i="34"/>
  <c r="C771" i="34"/>
  <c r="C773" i="34"/>
  <c r="C774" i="34"/>
  <c r="C775" i="34"/>
  <c r="C776" i="34"/>
  <c r="C777" i="34"/>
  <c r="C783" i="34"/>
  <c r="C784" i="34"/>
  <c r="C786" i="34"/>
  <c r="C787" i="34"/>
  <c r="C788" i="34"/>
  <c r="C789" i="34"/>
  <c r="C790" i="34"/>
  <c r="C799" i="34"/>
  <c r="C800" i="34"/>
  <c r="C802" i="34"/>
  <c r="C803" i="34"/>
  <c r="C804" i="34"/>
  <c r="C805" i="34"/>
  <c r="C807" i="34"/>
  <c r="C808" i="34"/>
  <c r="C811" i="34"/>
  <c r="C812" i="34"/>
  <c r="C813" i="34"/>
  <c r="C814" i="34"/>
  <c r="C815" i="34"/>
  <c r="C816" i="34"/>
  <c r="C817" i="34"/>
  <c r="C818" i="34"/>
  <c r="C819" i="34"/>
  <c r="C828" i="34"/>
  <c r="C829" i="34"/>
  <c r="C831" i="34"/>
  <c r="C832" i="34"/>
  <c r="C833" i="34"/>
  <c r="C844" i="34"/>
  <c r="C845" i="34"/>
  <c r="C846" i="34"/>
  <c r="C847" i="34"/>
  <c r="C848" i="34"/>
  <c r="C850" i="34"/>
  <c r="C851" i="34"/>
  <c r="C852" i="34"/>
  <c r="C853" i="34"/>
  <c r="C854" i="34"/>
  <c r="C859" i="34"/>
  <c r="C860" i="34"/>
  <c r="C864" i="34"/>
  <c r="C865" i="34"/>
  <c r="C866" i="34"/>
  <c r="C867" i="34"/>
  <c r="C868" i="34"/>
  <c r="C869" i="34"/>
  <c r="C870" i="34"/>
  <c r="C871" i="34"/>
  <c r="C873" i="34"/>
  <c r="C874" i="34"/>
  <c r="C875" i="34"/>
  <c r="C877" i="34"/>
  <c r="C878" i="34"/>
  <c r="C879" i="34"/>
  <c r="C880" i="34"/>
  <c r="C881" i="34"/>
  <c r="C882" i="34"/>
  <c r="C883" i="34"/>
  <c r="C884" i="34"/>
  <c r="C885" i="34"/>
  <c r="C892" i="34"/>
  <c r="C893" i="34"/>
  <c r="C897" i="34"/>
  <c r="C898" i="34"/>
  <c r="C899" i="34"/>
  <c r="C901" i="34"/>
  <c r="C902" i="34"/>
  <c r="C904" i="34"/>
  <c r="C905" i="34"/>
  <c r="C907" i="34"/>
  <c r="C908" i="34"/>
  <c r="C909" i="34"/>
  <c r="C910" i="34"/>
  <c r="C911" i="34"/>
  <c r="C927" i="34"/>
  <c r="C928" i="34"/>
  <c r="C929" i="34"/>
  <c r="C930" i="34"/>
  <c r="C931" i="34"/>
  <c r="C932" i="34"/>
  <c r="C933" i="34"/>
  <c r="C934" i="34"/>
  <c r="C935" i="34"/>
  <c r="C942" i="34"/>
  <c r="C943" i="34"/>
  <c r="C944" i="34"/>
  <c r="C945" i="34"/>
  <c r="C947" i="34"/>
  <c r="C948" i="34"/>
  <c r="C949" i="34"/>
  <c r="C950" i="34"/>
  <c r="C951" i="34"/>
  <c r="C952" i="34"/>
  <c r="C953" i="34"/>
  <c r="C954" i="34"/>
  <c r="C955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9" i="34"/>
  <c r="C980" i="34"/>
  <c r="C989" i="34"/>
  <c r="C990" i="34"/>
  <c r="C991" i="34"/>
  <c r="C992" i="34"/>
  <c r="C993" i="34"/>
  <c r="C994" i="34"/>
  <c r="C995" i="34"/>
  <c r="C996" i="34"/>
  <c r="C999" i="34"/>
  <c r="C1000" i="34"/>
  <c r="C1001" i="34"/>
  <c r="C1004" i="34"/>
  <c r="C1005" i="34"/>
  <c r="C1006" i="34"/>
  <c r="C1007" i="34"/>
  <c r="C1008" i="34"/>
  <c r="C1009" i="34"/>
  <c r="C1017" i="34"/>
  <c r="C1018" i="34"/>
  <c r="C1019" i="34"/>
  <c r="C1020" i="34"/>
  <c r="C1024" i="34"/>
  <c r="C1025" i="34"/>
  <c r="C1026" i="34"/>
  <c r="C1027" i="34"/>
  <c r="C1028" i="34"/>
  <c r="C1046" i="34"/>
  <c r="C1047" i="34"/>
  <c r="C1048" i="34"/>
  <c r="C1049" i="34"/>
  <c r="C1050" i="34"/>
  <c r="C1051" i="34"/>
  <c r="C1052" i="34"/>
  <c r="C1053" i="34"/>
  <c r="C1055" i="34"/>
  <c r="C1056" i="34"/>
  <c r="C1057" i="34"/>
  <c r="C1058" i="34"/>
  <c r="C1059" i="34"/>
  <c r="C1060" i="34"/>
  <c r="C1061" i="34"/>
  <c r="C1062" i="34"/>
  <c r="C1063" i="34"/>
  <c r="C1064" i="34"/>
  <c r="C1071" i="34"/>
  <c r="C1072" i="34"/>
  <c r="C1073" i="34"/>
  <c r="C1074" i="34"/>
  <c r="C1076" i="34"/>
  <c r="C1077" i="34"/>
  <c r="C1096" i="34"/>
  <c r="C1097" i="34"/>
  <c r="C1098" i="34"/>
  <c r="C1100" i="34"/>
  <c r="C1101" i="34"/>
  <c r="C1102" i="34"/>
  <c r="C1103" i="34"/>
  <c r="C1104" i="34"/>
  <c r="C1105" i="34"/>
  <c r="C1115" i="34"/>
  <c r="C1116" i="34"/>
  <c r="C1117" i="34"/>
  <c r="C1118" i="34"/>
  <c r="C1121" i="34"/>
  <c r="C1122" i="34"/>
  <c r="C1123" i="34"/>
  <c r="C1124" i="34"/>
  <c r="C1125" i="34"/>
  <c r="C1127" i="34"/>
  <c r="C1128" i="34"/>
  <c r="C1129" i="34"/>
  <c r="C1130" i="34"/>
  <c r="C1131" i="34"/>
  <c r="C1134" i="34"/>
  <c r="C1135" i="34"/>
  <c r="C1136" i="34"/>
  <c r="C1137" i="34"/>
  <c r="C1138" i="34"/>
  <c r="C1139" i="34"/>
  <c r="C1144" i="34"/>
  <c r="C1145" i="34"/>
  <c r="C1146" i="34"/>
  <c r="C1152" i="34"/>
  <c r="C1153" i="34"/>
  <c r="C1155" i="34"/>
  <c r="C1156" i="34"/>
  <c r="C1157" i="34"/>
  <c r="C1158" i="34"/>
  <c r="C1159" i="34"/>
  <c r="C1160" i="34"/>
  <c r="C1165" i="34"/>
  <c r="C1166" i="34"/>
  <c r="C1167" i="34"/>
  <c r="C1168" i="34"/>
  <c r="C1169" i="34"/>
  <c r="C1170" i="34"/>
  <c r="C1171" i="34"/>
  <c r="C1172" i="34"/>
  <c r="C1173" i="34"/>
  <c r="C1174" i="34"/>
  <c r="C1176" i="34"/>
  <c r="C1177" i="34"/>
  <c r="C1184" i="34"/>
  <c r="C1185" i="34"/>
  <c r="C1186" i="34"/>
  <c r="C1187" i="34"/>
  <c r="C1188" i="34"/>
  <c r="C1191" i="34"/>
  <c r="C1192" i="34"/>
  <c r="C1201" i="34"/>
  <c r="C1202" i="34"/>
  <c r="C1203" i="34"/>
  <c r="C1204" i="34"/>
  <c r="C1205" i="34"/>
  <c r="C1206" i="34"/>
  <c r="C1207" i="34"/>
  <c r="C1208" i="34"/>
  <c r="C1210" i="34"/>
  <c r="C1211" i="34"/>
  <c r="C1222" i="34"/>
  <c r="C1223" i="34"/>
  <c r="C1224" i="34"/>
  <c r="C1225" i="34"/>
  <c r="C1226" i="34"/>
  <c r="C1227" i="34"/>
  <c r="C1234" i="34"/>
  <c r="C1235" i="34"/>
  <c r="C1237" i="34"/>
  <c r="C1238" i="34"/>
  <c r="C1240" i="34"/>
  <c r="C1241" i="34"/>
  <c r="C1242" i="34"/>
  <c r="C1243" i="34"/>
  <c r="C1244" i="34"/>
  <c r="C1245" i="34"/>
  <c r="C1246" i="34"/>
  <c r="C1250" i="34"/>
  <c r="C1251" i="34"/>
  <c r="C1252" i="34"/>
  <c r="C1253" i="34"/>
  <c r="C1259" i="34"/>
  <c r="C1260" i="34"/>
  <c r="C1261" i="34"/>
  <c r="C1262" i="34"/>
  <c r="C1263" i="34"/>
  <c r="C1269" i="34"/>
  <c r="C1270" i="34"/>
  <c r="C1272" i="34"/>
  <c r="C1273" i="34"/>
  <c r="C1278" i="34"/>
  <c r="C1279" i="34"/>
  <c r="C1280" i="34"/>
  <c r="C1291" i="34"/>
  <c r="C1292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2" i="34"/>
  <c r="C1313" i="34"/>
  <c r="C1315" i="34"/>
  <c r="C1316" i="34"/>
  <c r="C1318" i="34"/>
  <c r="C1319" i="34"/>
  <c r="C1320" i="34"/>
  <c r="C1325" i="34"/>
  <c r="C1326" i="34"/>
  <c r="C1327" i="34"/>
  <c r="C1328" i="34"/>
  <c r="C1329" i="34"/>
  <c r="C1330" i="34"/>
  <c r="C1331" i="34"/>
  <c r="C1332" i="34"/>
  <c r="C1333" i="34"/>
  <c r="C1335" i="34"/>
  <c r="C1336" i="34"/>
  <c r="C1338" i="34"/>
  <c r="C1339" i="34"/>
  <c r="C1351" i="34"/>
  <c r="C1352" i="34"/>
  <c r="C1353" i="34"/>
  <c r="C1354" i="34"/>
  <c r="C1355" i="34"/>
  <c r="C1356" i="34"/>
  <c r="C1357" i="34"/>
  <c r="C1358" i="34"/>
  <c r="C1366" i="34"/>
  <c r="C1367" i="34"/>
  <c r="C1368" i="34"/>
  <c r="C1369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3" i="34"/>
  <c r="C1384" i="34"/>
  <c r="C29" i="34"/>
  <c r="C23" i="34"/>
  <c r="K393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W14" i="34" l="1"/>
  <c r="Z14" i="34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47" i="34" l="1"/>
  <c r="A1947" i="34" s="1"/>
  <c r="B1945" i="34"/>
  <c r="A1945" i="34" s="1"/>
  <c r="B1836" i="34"/>
  <c r="A1836" i="34" s="1"/>
  <c r="B123" i="34"/>
  <c r="A123" i="34" s="1"/>
  <c r="W123" i="34" l="1"/>
  <c r="Z123" i="34"/>
  <c r="W1947" i="34"/>
  <c r="Z1947" i="34"/>
  <c r="W1836" i="34"/>
  <c r="Z1836" i="34"/>
  <c r="Z1945" i="34"/>
  <c r="W1945" i="34"/>
  <c r="B2075" i="34"/>
  <c r="A2075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298" i="34"/>
  <c r="A298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1033" i="34"/>
  <c r="A1033" i="34" s="1"/>
  <c r="B1276" i="34"/>
  <c r="A1276" i="34" s="1"/>
  <c r="B1275" i="34"/>
  <c r="A1275" i="34" s="1"/>
  <c r="B1267" i="34"/>
  <c r="A1267" i="34" s="1"/>
  <c r="B1266" i="34"/>
  <c r="A1266" i="34" s="1"/>
  <c r="B1256" i="34"/>
  <c r="A1256" i="34" s="1"/>
  <c r="B1255" i="34"/>
  <c r="A1255" i="34" s="1"/>
  <c r="B1248" i="34"/>
  <c r="A1248" i="34" s="1"/>
  <c r="B1247" i="34"/>
  <c r="A1247" i="34" s="1"/>
  <c r="B1213" i="34"/>
  <c r="A1213" i="34" s="1"/>
  <c r="B621" i="34"/>
  <c r="A621" i="34" s="1"/>
  <c r="B620" i="34"/>
  <c r="A620" i="34" s="1"/>
  <c r="B600" i="34"/>
  <c r="A600" i="34" s="1"/>
  <c r="B599" i="34"/>
  <c r="A599" i="34" s="1"/>
  <c r="B598" i="34"/>
  <c r="A598" i="34" s="1"/>
  <c r="B589" i="34"/>
  <c r="A589" i="34" s="1"/>
  <c r="B588" i="34"/>
  <c r="A588" i="34" s="1"/>
  <c r="B580" i="34"/>
  <c r="A580" i="34" s="1"/>
  <c r="B579" i="34"/>
  <c r="A579" i="34" s="1"/>
  <c r="B1408" i="34"/>
  <c r="A1408" i="34" s="1"/>
  <c r="B1407" i="34"/>
  <c r="A1407" i="34" s="1"/>
  <c r="B1406" i="34"/>
  <c r="A1406" i="34" s="1"/>
  <c r="B1389" i="34"/>
  <c r="A1389" i="34" s="1"/>
  <c r="B1388" i="34"/>
  <c r="A1388" i="34" s="1"/>
  <c r="B1387" i="34"/>
  <c r="A1387" i="34" s="1"/>
  <c r="B1350" i="34"/>
  <c r="A1350" i="34" s="1"/>
  <c r="B1349" i="34"/>
  <c r="A1349" i="34" s="1"/>
  <c r="B1348" i="34"/>
  <c r="A1348" i="34" s="1"/>
  <c r="B1194" i="34"/>
  <c r="A1194" i="34" s="1"/>
  <c r="B1193" i="34"/>
  <c r="A1193" i="34" s="1"/>
  <c r="B1190" i="34"/>
  <c r="A1190" i="34" s="1"/>
  <c r="B1133" i="34"/>
  <c r="A1133" i="34" s="1"/>
  <c r="B1037" i="34"/>
  <c r="A1037" i="34" s="1"/>
  <c r="B1016" i="34"/>
  <c r="A1016" i="34" s="1"/>
  <c r="B1015" i="34"/>
  <c r="A1015" i="34" s="1"/>
  <c r="B1014" i="34"/>
  <c r="A1014" i="34" s="1"/>
  <c r="B1013" i="34"/>
  <c r="A1013" i="34" s="1"/>
  <c r="B576" i="34"/>
  <c r="A576" i="34" s="1"/>
  <c r="B575" i="34"/>
  <c r="A575" i="34" s="1"/>
  <c r="B574" i="34"/>
  <c r="A574" i="34" s="1"/>
  <c r="B573" i="34"/>
  <c r="A573" i="34" s="1"/>
  <c r="B464" i="34"/>
  <c r="A464" i="34" s="1"/>
  <c r="B447" i="34"/>
  <c r="A447" i="34" s="1"/>
  <c r="B446" i="34"/>
  <c r="A446" i="34" s="1"/>
  <c r="B445" i="34"/>
  <c r="A445" i="34" s="1"/>
  <c r="B405" i="34"/>
  <c r="A405" i="34" s="1"/>
  <c r="B382" i="34"/>
  <c r="A382" i="34" s="1"/>
  <c r="B381" i="34"/>
  <c r="A381" i="34" s="1"/>
  <c r="B380" i="34"/>
  <c r="A380" i="34" s="1"/>
  <c r="B1794" i="34"/>
  <c r="A1794" i="34" s="1"/>
  <c r="B1793" i="34"/>
  <c r="A1793" i="34" s="1"/>
  <c r="B1792" i="34"/>
  <c r="A1792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A48" i="70"/>
  <c r="B1046" i="34"/>
  <c r="A1046" i="34" s="1"/>
  <c r="Z1046" i="34" l="1"/>
  <c r="W1046" i="34"/>
  <c r="Z1801" i="34"/>
  <c r="W1801" i="34"/>
  <c r="W1772" i="34"/>
  <c r="Z1772" i="34"/>
  <c r="Z447" i="34"/>
  <c r="S447" i="34"/>
  <c r="W447" i="34"/>
  <c r="U447" i="34"/>
  <c r="T447" i="34"/>
  <c r="S1349" i="34"/>
  <c r="W1349" i="34"/>
  <c r="T1349" i="34"/>
  <c r="U1349" i="34"/>
  <c r="Z1349" i="34"/>
  <c r="Z598" i="34"/>
  <c r="W598" i="34"/>
  <c r="Z1795" i="34"/>
  <c r="W1795" i="34"/>
  <c r="Z1803" i="34"/>
  <c r="W1803" i="34"/>
  <c r="Z1742" i="34"/>
  <c r="W1742" i="34"/>
  <c r="Z1766" i="34"/>
  <c r="W1766" i="34"/>
  <c r="Z1774" i="34"/>
  <c r="W1774" i="34"/>
  <c r="T445" i="34"/>
  <c r="U445" i="34"/>
  <c r="S445" i="34"/>
  <c r="W445" i="34"/>
  <c r="Z445" i="34"/>
  <c r="T1013" i="34"/>
  <c r="U1013" i="34"/>
  <c r="Z1013" i="34"/>
  <c r="W1013" i="34"/>
  <c r="S1013" i="34"/>
  <c r="T1194" i="34"/>
  <c r="U1194" i="34"/>
  <c r="Z1194" i="34"/>
  <c r="S1194" i="34"/>
  <c r="W1194" i="34"/>
  <c r="Z588" i="34"/>
  <c r="W588" i="34"/>
  <c r="W1796" i="34"/>
  <c r="Z1796" i="34"/>
  <c r="W1800" i="34"/>
  <c r="Z1800" i="34"/>
  <c r="W1804" i="34"/>
  <c r="Z1804" i="34"/>
  <c r="Z1739" i="34"/>
  <c r="W1739" i="34"/>
  <c r="Z1743" i="34"/>
  <c r="W1743" i="34"/>
  <c r="Z1767" i="34"/>
  <c r="W1767" i="34"/>
  <c r="Z1771" i="34"/>
  <c r="W1771" i="34"/>
  <c r="W1792" i="34"/>
  <c r="Z1792" i="34"/>
  <c r="Z381" i="34"/>
  <c r="W381" i="34"/>
  <c r="S446" i="34"/>
  <c r="W446" i="34"/>
  <c r="T446" i="34"/>
  <c r="Z446" i="34"/>
  <c r="U446" i="34"/>
  <c r="S574" i="34"/>
  <c r="W574" i="34"/>
  <c r="U574" i="34"/>
  <c r="T574" i="34"/>
  <c r="Z574" i="34"/>
  <c r="S1014" i="34"/>
  <c r="W1014" i="34"/>
  <c r="T1014" i="34"/>
  <c r="U1014" i="34"/>
  <c r="Z1014" i="34"/>
  <c r="Z1133" i="34"/>
  <c r="S1133" i="34"/>
  <c r="W1133" i="34"/>
  <c r="T1133" i="34"/>
  <c r="U1133" i="34"/>
  <c r="T1348" i="34"/>
  <c r="U1348" i="34"/>
  <c r="Z1348" i="34"/>
  <c r="S1348" i="34"/>
  <c r="W1348" i="34"/>
  <c r="Z1388" i="34"/>
  <c r="W1388" i="34"/>
  <c r="Z1408" i="34"/>
  <c r="W1408" i="34"/>
  <c r="W589" i="34"/>
  <c r="Z589" i="34"/>
  <c r="Z620" i="34"/>
  <c r="W620" i="34"/>
  <c r="Z1248" i="34"/>
  <c r="W1248" i="34"/>
  <c r="Z1267" i="34"/>
  <c r="W1267" i="34"/>
  <c r="Z270" i="34"/>
  <c r="W270" i="34"/>
  <c r="Z274" i="34"/>
  <c r="W274" i="34"/>
  <c r="Z365" i="34"/>
  <c r="W365" i="34"/>
  <c r="Z369" i="34"/>
  <c r="W369" i="34"/>
  <c r="Z373" i="34"/>
  <c r="W373" i="34"/>
  <c r="Z377" i="34"/>
  <c r="W377" i="34"/>
  <c r="W1744" i="34"/>
  <c r="Z1744" i="34"/>
  <c r="S1015" i="34"/>
  <c r="W1015" i="34"/>
  <c r="T1015" i="34"/>
  <c r="U1015" i="34"/>
  <c r="Z1015" i="34"/>
  <c r="Z1275" i="34"/>
  <c r="W1275" i="34"/>
  <c r="Z1797" i="34"/>
  <c r="W1797" i="34"/>
  <c r="Z1805" i="34"/>
  <c r="W1805" i="34"/>
  <c r="W1768" i="34"/>
  <c r="Z1768" i="34"/>
  <c r="Z382" i="34"/>
  <c r="W382" i="34"/>
  <c r="U1190" i="34"/>
  <c r="Z1190" i="34"/>
  <c r="S1190" i="34"/>
  <c r="W1190" i="34"/>
  <c r="T1190" i="34"/>
  <c r="Z579" i="34"/>
  <c r="W579" i="34"/>
  <c r="Z1255" i="34"/>
  <c r="W1255" i="34"/>
  <c r="Z271" i="34"/>
  <c r="W271" i="34"/>
  <c r="Z275" i="34"/>
  <c r="W275" i="34"/>
  <c r="Z366" i="34"/>
  <c r="W366" i="34"/>
  <c r="Z370" i="34"/>
  <c r="W370" i="34"/>
  <c r="Z374" i="34"/>
  <c r="W374" i="34"/>
  <c r="Z378" i="34"/>
  <c r="W378" i="34"/>
  <c r="Z1798" i="34"/>
  <c r="W1798" i="34"/>
  <c r="Z1802" i="34"/>
  <c r="W1802" i="34"/>
  <c r="Z1737" i="34"/>
  <c r="W1737" i="34"/>
  <c r="Z1741" i="34"/>
  <c r="W1741" i="34"/>
  <c r="Z1745" i="34"/>
  <c r="W1745" i="34"/>
  <c r="Z1769" i="34"/>
  <c r="W1769" i="34"/>
  <c r="Z1773" i="34"/>
  <c r="W1773" i="34"/>
  <c r="Z1794" i="34"/>
  <c r="W1794" i="34"/>
  <c r="T405" i="34"/>
  <c r="U405" i="34"/>
  <c r="Z405" i="34"/>
  <c r="S405" i="34"/>
  <c r="W405" i="34"/>
  <c r="U464" i="34"/>
  <c r="Z464" i="34"/>
  <c r="S464" i="34"/>
  <c r="W464" i="34"/>
  <c r="T464" i="34"/>
  <c r="U576" i="34"/>
  <c r="S576" i="34"/>
  <c r="W576" i="34"/>
  <c r="T576" i="34"/>
  <c r="Z576" i="34"/>
  <c r="T1016" i="34"/>
  <c r="U1016" i="34"/>
  <c r="Z1016" i="34"/>
  <c r="S1016" i="34"/>
  <c r="W1016" i="34"/>
  <c r="U1193" i="34"/>
  <c r="Z1193" i="34"/>
  <c r="S1193" i="34"/>
  <c r="W1193" i="34"/>
  <c r="T1193" i="34"/>
  <c r="Z1350" i="34"/>
  <c r="S1350" i="34"/>
  <c r="W1350" i="34"/>
  <c r="T1350" i="34"/>
  <c r="U1350" i="34"/>
  <c r="Z1406" i="34"/>
  <c r="W1406" i="34"/>
  <c r="W580" i="34"/>
  <c r="Z580" i="34"/>
  <c r="W599" i="34"/>
  <c r="Z599" i="34"/>
  <c r="Z1213" i="34"/>
  <c r="W1213" i="34"/>
  <c r="Z1256" i="34"/>
  <c r="W1256" i="34"/>
  <c r="Z1276" i="34"/>
  <c r="W1276" i="34"/>
  <c r="W272" i="34"/>
  <c r="Z272" i="34"/>
  <c r="W276" i="34"/>
  <c r="Z276" i="34"/>
  <c r="W367" i="34"/>
  <c r="Z367" i="34"/>
  <c r="W371" i="34"/>
  <c r="Z371" i="34"/>
  <c r="W375" i="34"/>
  <c r="Z375" i="34"/>
  <c r="W379" i="34"/>
  <c r="Z379" i="34"/>
  <c r="W1740" i="34"/>
  <c r="Z1740" i="34"/>
  <c r="Z1793" i="34"/>
  <c r="W1793" i="34"/>
  <c r="Z575" i="34"/>
  <c r="T575" i="34"/>
  <c r="U575" i="34"/>
  <c r="W575" i="34"/>
  <c r="S575" i="34"/>
  <c r="W1389" i="34"/>
  <c r="Z1389" i="34"/>
  <c r="W621" i="34"/>
  <c r="Z621" i="34"/>
  <c r="Z1799" i="34"/>
  <c r="W1799" i="34"/>
  <c r="Z1738" i="34"/>
  <c r="W1738" i="34"/>
  <c r="Z1770" i="34"/>
  <c r="W1770" i="34"/>
  <c r="Z380" i="34"/>
  <c r="W380" i="34"/>
  <c r="T573" i="34"/>
  <c r="Z573" i="34"/>
  <c r="W573" i="34"/>
  <c r="S573" i="34"/>
  <c r="U573" i="34"/>
  <c r="Z1037" i="34"/>
  <c r="S1037" i="34"/>
  <c r="W1037" i="34"/>
  <c r="T1037" i="34"/>
  <c r="U1037" i="34"/>
  <c r="Z1387" i="34"/>
  <c r="W1387" i="34"/>
  <c r="Z1407" i="34"/>
  <c r="W1407" i="34"/>
  <c r="Z600" i="34"/>
  <c r="W600" i="34"/>
  <c r="Z1247" i="34"/>
  <c r="W1247" i="34"/>
  <c r="Z1266" i="34"/>
  <c r="W1266" i="34"/>
  <c r="Z1033" i="34"/>
  <c r="W1033" i="34"/>
  <c r="Z273" i="34"/>
  <c r="W273" i="34"/>
  <c r="Z298" i="34"/>
  <c r="W298" i="34"/>
  <c r="Z368" i="34"/>
  <c r="W368" i="34"/>
  <c r="Z372" i="34"/>
  <c r="W372" i="34"/>
  <c r="Z376" i="34"/>
  <c r="W376" i="34"/>
  <c r="W2075" i="34"/>
  <c r="Z2075" i="34"/>
  <c r="B645" i="34"/>
  <c r="A645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4" i="34"/>
  <c r="A634" i="34" s="1"/>
  <c r="B628" i="34"/>
  <c r="A628" i="34" s="1"/>
  <c r="B593" i="34"/>
  <c r="A593" i="34" s="1"/>
  <c r="B592" i="34"/>
  <c r="A592" i="34" s="1"/>
  <c r="B591" i="34"/>
  <c r="A591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3" i="34"/>
  <c r="A543" i="34" s="1"/>
  <c r="B542" i="34"/>
  <c r="A542" i="34" s="1"/>
  <c r="B541" i="34"/>
  <c r="A541" i="34" s="1"/>
  <c r="B540" i="34"/>
  <c r="A540" i="34" s="1"/>
  <c r="B1062" i="34"/>
  <c r="A1062" i="34" s="1"/>
  <c r="B1061" i="34"/>
  <c r="A1061" i="34" s="1"/>
  <c r="B1060" i="34"/>
  <c r="A1060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33" i="34"/>
  <c r="A833" i="34" s="1"/>
  <c r="B832" i="34"/>
  <c r="A832" i="34" s="1"/>
  <c r="B831" i="34"/>
  <c r="A831" i="34" s="1"/>
  <c r="B829" i="34"/>
  <c r="A829" i="34" s="1"/>
  <c r="B828" i="34"/>
  <c r="A828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0" i="34"/>
  <c r="A800" i="34" s="1"/>
  <c r="B799" i="34"/>
  <c r="A799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4" i="34"/>
  <c r="A784" i="34" s="1"/>
  <c r="B783" i="34"/>
  <c r="A783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1" i="34"/>
  <c r="A771" i="34" s="1"/>
  <c r="B770" i="34"/>
  <c r="A770" i="34" s="1"/>
  <c r="B769" i="34"/>
  <c r="A769" i="34" s="1"/>
  <c r="B534" i="34"/>
  <c r="A534" i="34" s="1"/>
  <c r="B483" i="34"/>
  <c r="A483" i="34" s="1"/>
  <c r="B482" i="34"/>
  <c r="A482" i="34" s="1"/>
  <c r="B481" i="34"/>
  <c r="A481" i="34" s="1"/>
  <c r="B745" i="34"/>
  <c r="A745" i="34" s="1"/>
  <c r="B744" i="34"/>
  <c r="A744" i="34" s="1"/>
  <c r="B718" i="34"/>
  <c r="A718" i="34" s="1"/>
  <c r="B717" i="34"/>
  <c r="A717" i="34" s="1"/>
  <c r="B694" i="34"/>
  <c r="A694" i="34" s="1"/>
  <c r="B693" i="34"/>
  <c r="A693" i="34" s="1"/>
  <c r="B683" i="34"/>
  <c r="A683" i="34" s="1"/>
  <c r="B671" i="34"/>
  <c r="A671" i="34" s="1"/>
  <c r="B627" i="34"/>
  <c r="A627" i="34" s="1"/>
  <c r="B587" i="34"/>
  <c r="A587" i="34" s="1"/>
  <c r="B571" i="34"/>
  <c r="A571" i="34" s="1"/>
  <c r="B515" i="34"/>
  <c r="A515" i="34" s="1"/>
  <c r="B480" i="34"/>
  <c r="A480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326" i="34"/>
  <c r="A326" i="34" s="1"/>
  <c r="B289" i="34"/>
  <c r="A289" i="34" s="1"/>
  <c r="B249" i="34"/>
  <c r="A249" i="34" s="1"/>
  <c r="B241" i="34"/>
  <c r="A241" i="34" s="1"/>
  <c r="B461" i="34"/>
  <c r="A461" i="34" s="1"/>
  <c r="B444" i="34"/>
  <c r="A444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864" i="34"/>
  <c r="A864" i="34" s="1"/>
  <c r="B860" i="34"/>
  <c r="A860" i="34" s="1"/>
  <c r="B859" i="34"/>
  <c r="A859" i="34" s="1"/>
  <c r="B854" i="34"/>
  <c r="A854" i="34" s="1"/>
  <c r="B853" i="34"/>
  <c r="A853" i="34" s="1"/>
  <c r="B852" i="34"/>
  <c r="A852" i="34" s="1"/>
  <c r="B857" i="34"/>
  <c r="A857" i="34" s="1"/>
  <c r="B856" i="34"/>
  <c r="A856" i="34" s="1"/>
  <c r="B855" i="34"/>
  <c r="A855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06" i="34"/>
  <c r="A806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919" i="34"/>
  <c r="A919" i="34" s="1"/>
  <c r="B916" i="34"/>
  <c r="A916" i="34" s="1"/>
  <c r="B913" i="34"/>
  <c r="A913" i="34" s="1"/>
  <c r="B886" i="34"/>
  <c r="A886" i="34" s="1"/>
  <c r="B861" i="34"/>
  <c r="A861" i="34" s="1"/>
  <c r="B849" i="34"/>
  <c r="A849" i="34" s="1"/>
  <c r="B830" i="34"/>
  <c r="A830" i="34" s="1"/>
  <c r="B822" i="34"/>
  <c r="A822" i="34" s="1"/>
  <c r="B821" i="34"/>
  <c r="A821" i="34" s="1"/>
  <c r="B820" i="34"/>
  <c r="A820" i="34" s="1"/>
  <c r="B801" i="34"/>
  <c r="A801" i="34" s="1"/>
  <c r="B780" i="34"/>
  <c r="A780" i="34" s="1"/>
  <c r="B779" i="34"/>
  <c r="A779" i="34" s="1"/>
  <c r="B778" i="34"/>
  <c r="A778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05" i="34"/>
  <c r="A705" i="34" s="1"/>
  <c r="B701" i="34"/>
  <c r="A701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54" i="34"/>
  <c r="A654" i="34" s="1"/>
  <c r="B653" i="34"/>
  <c r="A653" i="34" s="1"/>
  <c r="B652" i="34"/>
  <c r="A652" i="34" s="1"/>
  <c r="B572" i="34"/>
  <c r="A572" i="34" s="1"/>
  <c r="B471" i="34"/>
  <c r="A471" i="34" s="1"/>
  <c r="B926" i="34"/>
  <c r="A926" i="34" s="1"/>
  <c r="B925" i="34"/>
  <c r="A925" i="34" s="1"/>
  <c r="B1010" i="34"/>
  <c r="A1010" i="34" s="1"/>
  <c r="B1002" i="34"/>
  <c r="A1002" i="34" s="1"/>
  <c r="B982" i="34"/>
  <c r="A982" i="34" s="1"/>
  <c r="B981" i="34"/>
  <c r="A981" i="34" s="1"/>
  <c r="B937" i="34"/>
  <c r="A937" i="34" s="1"/>
  <c r="B936" i="34"/>
  <c r="A936" i="34" s="1"/>
  <c r="B922" i="34"/>
  <c r="A922" i="34" s="1"/>
  <c r="B921" i="34"/>
  <c r="A921" i="34" s="1"/>
  <c r="B920" i="34"/>
  <c r="A920" i="34" s="1"/>
  <c r="B858" i="34"/>
  <c r="A858" i="34" s="1"/>
  <c r="Z652" i="34" l="1"/>
  <c r="W652" i="34"/>
  <c r="Z982" i="34"/>
  <c r="W982" i="34"/>
  <c r="Z697" i="34"/>
  <c r="W697" i="34"/>
  <c r="W779" i="34"/>
  <c r="Z779" i="34"/>
  <c r="Z919" i="34"/>
  <c r="W919" i="34"/>
  <c r="W853" i="34"/>
  <c r="Z853" i="34"/>
  <c r="Z241" i="34"/>
  <c r="W241" i="34"/>
  <c r="Z437" i="34"/>
  <c r="W437" i="34"/>
  <c r="Z718" i="34"/>
  <c r="W718" i="34"/>
  <c r="W775" i="34"/>
  <c r="Z775" i="34"/>
  <c r="Z802" i="34"/>
  <c r="W802" i="34"/>
  <c r="Z817" i="34"/>
  <c r="W817" i="34"/>
  <c r="Z1061" i="34"/>
  <c r="W1061" i="34"/>
  <c r="Z554" i="34"/>
  <c r="W554" i="34"/>
  <c r="Z569" i="34"/>
  <c r="W569" i="34"/>
  <c r="Z858" i="34"/>
  <c r="W858" i="34"/>
  <c r="W1002" i="34"/>
  <c r="Z1002" i="34"/>
  <c r="Z654" i="34"/>
  <c r="W654" i="34"/>
  <c r="W705" i="34"/>
  <c r="Z705" i="34"/>
  <c r="Z780" i="34"/>
  <c r="W780" i="34"/>
  <c r="W822" i="34"/>
  <c r="Z822" i="34"/>
  <c r="Z792" i="34"/>
  <c r="W792" i="34"/>
  <c r="Z825" i="34"/>
  <c r="W825" i="34"/>
  <c r="Z854" i="34"/>
  <c r="W854" i="34"/>
  <c r="Z1047" i="34"/>
  <c r="W1047" i="34"/>
  <c r="Z249" i="34"/>
  <c r="W249" i="34"/>
  <c r="W434" i="34"/>
  <c r="Z434" i="34"/>
  <c r="W587" i="34"/>
  <c r="Z587" i="34"/>
  <c r="Z744" i="34"/>
  <c r="W744" i="34"/>
  <c r="Z771" i="34"/>
  <c r="W771" i="34"/>
  <c r="Z776" i="34"/>
  <c r="W776" i="34"/>
  <c r="Z790" i="34"/>
  <c r="W790" i="34"/>
  <c r="Z808" i="34"/>
  <c r="W808" i="34"/>
  <c r="W814" i="34"/>
  <c r="Z814" i="34"/>
  <c r="Z831" i="34"/>
  <c r="W831" i="34"/>
  <c r="Z850" i="34"/>
  <c r="W850" i="34"/>
  <c r="Z543" i="34"/>
  <c r="W543" i="34"/>
  <c r="Z551" i="34"/>
  <c r="W551" i="34"/>
  <c r="Z560" i="34"/>
  <c r="W560" i="34"/>
  <c r="W566" i="34"/>
  <c r="Z566" i="34"/>
  <c r="W584" i="34"/>
  <c r="Z584" i="34"/>
  <c r="Z592" i="34"/>
  <c r="W592" i="34"/>
  <c r="W639" i="34"/>
  <c r="Z639" i="34"/>
  <c r="W920" i="34"/>
  <c r="Z920" i="34"/>
  <c r="Z937" i="34"/>
  <c r="W937" i="34"/>
  <c r="W1010" i="34"/>
  <c r="Z1010" i="34"/>
  <c r="W572" i="34"/>
  <c r="Z572" i="34"/>
  <c r="Z695" i="34"/>
  <c r="W695" i="34"/>
  <c r="Z699" i="34"/>
  <c r="W699" i="34"/>
  <c r="Z746" i="34"/>
  <c r="W746" i="34"/>
  <c r="Z750" i="34"/>
  <c r="W750" i="34"/>
  <c r="Z801" i="34"/>
  <c r="W801" i="34"/>
  <c r="Z830" i="34"/>
  <c r="W830" i="34"/>
  <c r="Z913" i="34"/>
  <c r="W913" i="34"/>
  <c r="Z793" i="34"/>
  <c r="W793" i="34"/>
  <c r="Z806" i="34"/>
  <c r="W806" i="34"/>
  <c r="W826" i="34"/>
  <c r="Z826" i="34"/>
  <c r="W857" i="34"/>
  <c r="Z857" i="34"/>
  <c r="Z859" i="34"/>
  <c r="W859" i="34"/>
  <c r="W1048" i="34"/>
  <c r="Z1048" i="34"/>
  <c r="Z444" i="34"/>
  <c r="W444" i="34"/>
  <c r="Z289" i="34"/>
  <c r="W289" i="34"/>
  <c r="Z419" i="34"/>
  <c r="W419" i="34"/>
  <c r="Z435" i="34"/>
  <c r="W435" i="34"/>
  <c r="Z480" i="34"/>
  <c r="W480" i="34"/>
  <c r="W627" i="34"/>
  <c r="Z627" i="34"/>
  <c r="W694" i="34"/>
  <c r="Z694" i="34"/>
  <c r="W745" i="34"/>
  <c r="Z745" i="34"/>
  <c r="Z534" i="34"/>
  <c r="W534" i="34"/>
  <c r="Z773" i="34"/>
  <c r="W773" i="34"/>
  <c r="Z777" i="34"/>
  <c r="W777" i="34"/>
  <c r="W787" i="34"/>
  <c r="Z787" i="34"/>
  <c r="W799" i="34"/>
  <c r="Z799" i="34"/>
  <c r="Z804" i="34"/>
  <c r="W804" i="34"/>
  <c r="Z811" i="34"/>
  <c r="W811" i="34"/>
  <c r="Z815" i="34"/>
  <c r="W815" i="34"/>
  <c r="Z819" i="34"/>
  <c r="W819" i="34"/>
  <c r="Z832" i="34"/>
  <c r="W832" i="34"/>
  <c r="Z846" i="34"/>
  <c r="W846" i="34"/>
  <c r="Z851" i="34"/>
  <c r="W851" i="34"/>
  <c r="Z540" i="34"/>
  <c r="W540" i="34"/>
  <c r="Z548" i="34"/>
  <c r="W548" i="34"/>
  <c r="Z552" i="34"/>
  <c r="W552" i="34"/>
  <c r="Z557" i="34"/>
  <c r="W557" i="34"/>
  <c r="W563" i="34"/>
  <c r="Z563" i="34"/>
  <c r="Z567" i="34"/>
  <c r="W567" i="34"/>
  <c r="Z581" i="34"/>
  <c r="W581" i="34"/>
  <c r="Z585" i="34"/>
  <c r="W585" i="34"/>
  <c r="W593" i="34"/>
  <c r="Z593" i="34"/>
  <c r="Z640" i="34"/>
  <c r="W640" i="34"/>
  <c r="Z645" i="34"/>
  <c r="W645" i="34"/>
  <c r="Z981" i="34"/>
  <c r="W981" i="34"/>
  <c r="Z696" i="34"/>
  <c r="W696" i="34"/>
  <c r="Z700" i="34"/>
  <c r="W700" i="34"/>
  <c r="Z747" i="34"/>
  <c r="W747" i="34"/>
  <c r="Z778" i="34"/>
  <c r="W778" i="34"/>
  <c r="Z820" i="34"/>
  <c r="W820" i="34"/>
  <c r="W849" i="34"/>
  <c r="Z849" i="34"/>
  <c r="W916" i="34"/>
  <c r="Z916" i="34"/>
  <c r="Z794" i="34"/>
  <c r="W794" i="34"/>
  <c r="Z823" i="34"/>
  <c r="W823" i="34"/>
  <c r="Z827" i="34"/>
  <c r="W827" i="34"/>
  <c r="Z852" i="34"/>
  <c r="W852" i="34"/>
  <c r="Z860" i="34"/>
  <c r="W860" i="34"/>
  <c r="Z1049" i="34"/>
  <c r="W1049" i="34"/>
  <c r="Z461" i="34"/>
  <c r="W461" i="34"/>
  <c r="Z326" i="34"/>
  <c r="W326" i="34"/>
  <c r="Z420" i="34"/>
  <c r="W420" i="34"/>
  <c r="Z436" i="34"/>
  <c r="W436" i="34"/>
  <c r="Z515" i="34"/>
  <c r="W515" i="34"/>
  <c r="W671" i="34"/>
  <c r="Z671" i="34"/>
  <c r="W717" i="34"/>
  <c r="Z717" i="34"/>
  <c r="Z481" i="34"/>
  <c r="W481" i="34"/>
  <c r="Z769" i="34"/>
  <c r="W769" i="34"/>
  <c r="Z774" i="34"/>
  <c r="W774" i="34"/>
  <c r="W783" i="34"/>
  <c r="Z783" i="34"/>
  <c r="Z788" i="34"/>
  <c r="W788" i="34"/>
  <c r="W800" i="34"/>
  <c r="Z800" i="34"/>
  <c r="Z805" i="34"/>
  <c r="W805" i="34"/>
  <c r="Z812" i="34"/>
  <c r="W812" i="34"/>
  <c r="Z816" i="34"/>
  <c r="W816" i="34"/>
  <c r="Z828" i="34"/>
  <c r="W828" i="34"/>
  <c r="W833" i="34"/>
  <c r="Z833" i="34"/>
  <c r="Z847" i="34"/>
  <c r="W847" i="34"/>
  <c r="W1060" i="34"/>
  <c r="Z1060" i="34"/>
  <c r="W541" i="34"/>
  <c r="Z541" i="34"/>
  <c r="W549" i="34"/>
  <c r="Z549" i="34"/>
  <c r="Z553" i="34"/>
  <c r="W553" i="34"/>
  <c r="Z558" i="34"/>
  <c r="W558" i="34"/>
  <c r="Z564" i="34"/>
  <c r="W564" i="34"/>
  <c r="W568" i="34"/>
  <c r="Z568" i="34"/>
  <c r="W582" i="34"/>
  <c r="Z582" i="34"/>
  <c r="W586" i="34"/>
  <c r="Z586" i="34"/>
  <c r="Z628" i="34"/>
  <c r="W628" i="34"/>
  <c r="Z641" i="34"/>
  <c r="W641" i="34"/>
  <c r="Z925" i="34"/>
  <c r="W925" i="34"/>
  <c r="Z926" i="34"/>
  <c r="W926" i="34"/>
  <c r="Z748" i="34"/>
  <c r="W748" i="34"/>
  <c r="W861" i="34"/>
  <c r="Z861" i="34"/>
  <c r="Z824" i="34"/>
  <c r="W824" i="34"/>
  <c r="Z1050" i="34"/>
  <c r="W1050" i="34"/>
  <c r="Z421" i="34"/>
  <c r="W421" i="34"/>
  <c r="W683" i="34"/>
  <c r="Z683" i="34"/>
  <c r="Z770" i="34"/>
  <c r="W770" i="34"/>
  <c r="W807" i="34"/>
  <c r="Z807" i="34"/>
  <c r="Z844" i="34"/>
  <c r="W844" i="34"/>
  <c r="Z550" i="34"/>
  <c r="W550" i="34"/>
  <c r="Z565" i="34"/>
  <c r="W565" i="34"/>
  <c r="Z634" i="34"/>
  <c r="W634" i="34"/>
  <c r="Z921" i="34"/>
  <c r="W921" i="34"/>
  <c r="Z922" i="34"/>
  <c r="W922" i="34"/>
  <c r="Z653" i="34"/>
  <c r="W653" i="34"/>
  <c r="Z701" i="34"/>
  <c r="W701" i="34"/>
  <c r="Z821" i="34"/>
  <c r="W821" i="34"/>
  <c r="W795" i="34"/>
  <c r="Z795" i="34"/>
  <c r="Z855" i="34"/>
  <c r="W855" i="34"/>
  <c r="Z864" i="34"/>
  <c r="W864" i="34"/>
  <c r="Z417" i="34"/>
  <c r="W417" i="34"/>
  <c r="Z571" i="34"/>
  <c r="W571" i="34"/>
  <c r="W482" i="34"/>
  <c r="Z482" i="34"/>
  <c r="Z784" i="34"/>
  <c r="W784" i="34"/>
  <c r="Z789" i="34"/>
  <c r="W789" i="34"/>
  <c r="Z813" i="34"/>
  <c r="W813" i="34"/>
  <c r="Z829" i="34"/>
  <c r="W829" i="34"/>
  <c r="Z848" i="34"/>
  <c r="W848" i="34"/>
  <c r="Z542" i="34"/>
  <c r="W542" i="34"/>
  <c r="W559" i="34"/>
  <c r="Z559" i="34"/>
  <c r="Z583" i="34"/>
  <c r="W583" i="34"/>
  <c r="W591" i="34"/>
  <c r="Z591" i="34"/>
  <c r="Z642" i="34"/>
  <c r="W642" i="34"/>
  <c r="W936" i="34"/>
  <c r="Z936" i="34"/>
  <c r="Z471" i="34"/>
  <c r="W471" i="34"/>
  <c r="W698" i="34"/>
  <c r="Z698" i="34"/>
  <c r="W749" i="34"/>
  <c r="Z749" i="34"/>
  <c r="Z886" i="34"/>
  <c r="W886" i="34"/>
  <c r="Z796" i="34"/>
  <c r="W796" i="34"/>
  <c r="Z856" i="34"/>
  <c r="W856" i="34"/>
  <c r="Z1051" i="34"/>
  <c r="W1051" i="34"/>
  <c r="W418" i="34"/>
  <c r="Z418" i="34"/>
  <c r="W438" i="34"/>
  <c r="Z438" i="34"/>
  <c r="Z693" i="34"/>
  <c r="W693" i="34"/>
  <c r="Z483" i="34"/>
  <c r="W483" i="34"/>
  <c r="Z786" i="34"/>
  <c r="W786" i="34"/>
  <c r="W803" i="34"/>
  <c r="Z803" i="34"/>
  <c r="W818" i="34"/>
  <c r="Z818" i="34"/>
  <c r="W845" i="34"/>
  <c r="Z845" i="34"/>
  <c r="Z1062" i="34"/>
  <c r="W1062" i="34"/>
  <c r="W556" i="34"/>
  <c r="Z556" i="34"/>
  <c r="W570" i="34"/>
  <c r="Z570" i="34"/>
  <c r="W643" i="34"/>
  <c r="Z643" i="34"/>
  <c r="B181" i="34"/>
  <c r="A181" i="34" s="1"/>
  <c r="B176" i="34"/>
  <c r="A176" i="34" s="1"/>
  <c r="W181" i="34" l="1"/>
  <c r="Z181" i="34"/>
  <c r="Z176" i="34"/>
  <c r="W176" i="34"/>
  <c r="B78" i="34"/>
  <c r="A78" i="34" s="1"/>
  <c r="W78" i="34" l="1"/>
  <c r="Z78" i="34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197" i="34"/>
  <c r="A2197" i="34" s="1"/>
  <c r="B2198" i="34"/>
  <c r="A2198" i="34" s="1"/>
  <c r="B2199" i="34"/>
  <c r="A2199" i="34" s="1"/>
  <c r="B2200" i="34"/>
  <c r="A2200" i="34" s="1"/>
  <c r="B2201" i="34"/>
  <c r="A2201" i="34" s="1"/>
  <c r="B2202" i="34"/>
  <c r="A2202" i="34" s="1"/>
  <c r="B2289" i="34"/>
  <c r="A2289" i="34" s="1"/>
  <c r="B2290" i="34"/>
  <c r="A2290" i="34" s="1"/>
  <c r="B2291" i="34"/>
  <c r="A2291" i="34" s="1"/>
  <c r="B2292" i="34"/>
  <c r="A2292" i="34" s="1"/>
  <c r="B2293" i="34"/>
  <c r="A2293" i="34" s="1"/>
  <c r="B2294" i="34"/>
  <c r="A2294" i="34" s="1"/>
  <c r="B2295" i="34"/>
  <c r="A2295" i="34" s="1"/>
  <c r="B2296" i="34"/>
  <c r="A2296" i="34" s="1"/>
  <c r="B2297" i="34"/>
  <c r="A2297" i="34" s="1"/>
  <c r="B2298" i="34"/>
  <c r="A2298" i="34" s="1"/>
  <c r="B2299" i="34"/>
  <c r="A2299" i="34" s="1"/>
  <c r="B2300" i="34"/>
  <c r="A2300" i="34" s="1"/>
  <c r="B2301" i="34"/>
  <c r="A2301" i="34" s="1"/>
  <c r="B2302" i="34"/>
  <c r="A2302" i="34" s="1"/>
  <c r="B2303" i="34"/>
  <c r="A2303" i="34" s="1"/>
  <c r="B2305" i="34"/>
  <c r="A2305" i="34" s="1"/>
  <c r="B2306" i="34"/>
  <c r="A2306" i="34" s="1"/>
  <c r="B2307" i="34"/>
  <c r="A2307" i="34" s="1"/>
  <c r="B2308" i="34"/>
  <c r="A2308" i="34" s="1"/>
  <c r="B2309" i="34"/>
  <c r="A2309" i="34" s="1"/>
  <c r="B2310" i="34"/>
  <c r="A2310" i="34" s="1"/>
  <c r="B2311" i="34"/>
  <c r="A2311" i="34" s="1"/>
  <c r="B2312" i="34"/>
  <c r="A2312" i="34" s="1"/>
  <c r="B2313" i="34"/>
  <c r="A2313" i="34" s="1"/>
  <c r="B2314" i="34"/>
  <c r="A2314" i="34" s="1"/>
  <c r="B2315" i="34"/>
  <c r="A2315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084" i="34"/>
  <c r="A2084" i="34" s="1"/>
  <c r="B2141" i="34"/>
  <c r="A2141" i="34" s="1"/>
  <c r="B2142" i="34"/>
  <c r="A2142" i="34" s="1"/>
  <c r="B2143" i="34"/>
  <c r="A2143" i="34" s="1"/>
  <c r="B2144" i="34"/>
  <c r="A2144" i="34" s="1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203" i="34"/>
  <c r="A2203" i="34" s="1"/>
  <c r="B2204" i="34"/>
  <c r="A2204" i="34" s="1"/>
  <c r="B2206" i="34"/>
  <c r="A2206" i="34" s="1"/>
  <c r="B2207" i="34"/>
  <c r="A2207" i="34" s="1"/>
  <c r="B2208" i="34"/>
  <c r="A2208" i="34" s="1"/>
  <c r="B2209" i="34"/>
  <c r="A2209" i="34" s="1"/>
  <c r="B2210" i="34"/>
  <c r="A2210" i="34" s="1"/>
  <c r="B2211" i="34"/>
  <c r="A2211" i="34" s="1"/>
  <c r="B2212" i="34"/>
  <c r="A2212" i="34" s="1"/>
  <c r="B2213" i="34"/>
  <c r="A2213" i="34" s="1"/>
  <c r="B2214" i="34"/>
  <c r="A2214" i="34" s="1"/>
  <c r="B2215" i="34"/>
  <c r="A2215" i="34" s="1"/>
  <c r="B2216" i="34"/>
  <c r="A2216" i="34" s="1"/>
  <c r="B2217" i="34"/>
  <c r="A2217" i="34" s="1"/>
  <c r="B2218" i="34"/>
  <c r="A2218" i="34" s="1"/>
  <c r="B2219" i="34"/>
  <c r="A2219" i="34" s="1"/>
  <c r="B2220" i="34"/>
  <c r="A2220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425" i="34"/>
  <c r="A2425" i="34" s="1"/>
  <c r="B2426" i="34"/>
  <c r="A2426" i="34" s="1"/>
  <c r="B2427" i="34"/>
  <c r="A2427" i="34" s="1"/>
  <c r="B2125" i="34"/>
  <c r="A2125" i="34" s="1"/>
  <c r="B2304" i="34"/>
  <c r="A2304" i="34" s="1"/>
  <c r="B2205" i="34"/>
  <c r="A2205" i="34" s="1"/>
  <c r="A166" i="60"/>
  <c r="W2425" i="34" l="1"/>
  <c r="Z2425" i="34"/>
  <c r="W2331" i="34"/>
  <c r="Z2331" i="34"/>
  <c r="Z2220" i="34"/>
  <c r="W2220" i="34"/>
  <c r="W2203" i="34"/>
  <c r="Z2203" i="34"/>
  <c r="Z2141" i="34"/>
  <c r="W2141" i="34"/>
  <c r="Z2418" i="34"/>
  <c r="W2418" i="34"/>
  <c r="Z2402" i="34"/>
  <c r="W2402" i="34"/>
  <c r="W2315" i="34"/>
  <c r="Z2315" i="34"/>
  <c r="Z2298" i="34"/>
  <c r="W2298" i="34"/>
  <c r="Z2125" i="34"/>
  <c r="W2125" i="34"/>
  <c r="Z2342" i="34"/>
  <c r="W2342" i="34"/>
  <c r="Z2338" i="34"/>
  <c r="W2338" i="34"/>
  <c r="Z2334" i="34"/>
  <c r="W2334" i="34"/>
  <c r="Z2330" i="34"/>
  <c r="W2330" i="34"/>
  <c r="Z2326" i="34"/>
  <c r="W2326" i="34"/>
  <c r="Z2322" i="34"/>
  <c r="W2322" i="34"/>
  <c r="Z2318" i="34"/>
  <c r="W2318" i="34"/>
  <c r="W2219" i="34"/>
  <c r="Z2219" i="34"/>
  <c r="W2215" i="34"/>
  <c r="Z2215" i="34"/>
  <c r="W2211" i="34"/>
  <c r="Z2211" i="34"/>
  <c r="W2207" i="34"/>
  <c r="Z2207" i="34"/>
  <c r="Z2156" i="34"/>
  <c r="W2156" i="34"/>
  <c r="Z2152" i="34"/>
  <c r="W2152" i="34"/>
  <c r="Z2148" i="34"/>
  <c r="W2148" i="34"/>
  <c r="Z2144" i="34"/>
  <c r="W2144" i="34"/>
  <c r="Z2084" i="34"/>
  <c r="W2084" i="34"/>
  <c r="W2421" i="34"/>
  <c r="Z2421" i="34"/>
  <c r="W2417" i="34"/>
  <c r="Z2417" i="34"/>
  <c r="W2413" i="34"/>
  <c r="Z2413" i="34"/>
  <c r="W2409" i="34"/>
  <c r="Z2409" i="34"/>
  <c r="W2405" i="34"/>
  <c r="Z2405" i="34"/>
  <c r="W2401" i="34"/>
  <c r="Z2401" i="34"/>
  <c r="W2397" i="34"/>
  <c r="Z2397" i="34"/>
  <c r="Z2314" i="34"/>
  <c r="W2314" i="34"/>
  <c r="Z2310" i="34"/>
  <c r="W2310" i="34"/>
  <c r="Z2306" i="34"/>
  <c r="W2306" i="34"/>
  <c r="Z2301" i="34"/>
  <c r="W2301" i="34"/>
  <c r="Z2297" i="34"/>
  <c r="W2297" i="34"/>
  <c r="Z2293" i="34"/>
  <c r="W2293" i="34"/>
  <c r="Z2289" i="34"/>
  <c r="W2289" i="34"/>
  <c r="W2199" i="34"/>
  <c r="Z2199" i="34"/>
  <c r="W2195" i="34"/>
  <c r="Z2195" i="34"/>
  <c r="W2191" i="34"/>
  <c r="Z2191" i="34"/>
  <c r="W2187" i="34"/>
  <c r="Z2187" i="34"/>
  <c r="W2139" i="34"/>
  <c r="Z2139" i="34"/>
  <c r="W2135" i="34"/>
  <c r="Z2135" i="34"/>
  <c r="W2131" i="34"/>
  <c r="Z2131" i="34"/>
  <c r="W2127" i="34"/>
  <c r="Z2127" i="34"/>
  <c r="W2339" i="34"/>
  <c r="Z2339" i="34"/>
  <c r="W2327" i="34"/>
  <c r="Z2327" i="34"/>
  <c r="Z2216" i="34"/>
  <c r="W2216" i="34"/>
  <c r="Z2153" i="34"/>
  <c r="W2153" i="34"/>
  <c r="Z2414" i="34"/>
  <c r="W2414" i="34"/>
  <c r="W2427" i="34"/>
  <c r="Z2427" i="34"/>
  <c r="Z2337" i="34"/>
  <c r="W2337" i="34"/>
  <c r="Z2329" i="34"/>
  <c r="W2329" i="34"/>
  <c r="Z2321" i="34"/>
  <c r="W2321" i="34"/>
  <c r="Z2317" i="34"/>
  <c r="W2317" i="34"/>
  <c r="Z2214" i="34"/>
  <c r="W2214" i="34"/>
  <c r="Z2210" i="34"/>
  <c r="W2210" i="34"/>
  <c r="Z2206" i="34"/>
  <c r="W2206" i="34"/>
  <c r="W2155" i="34"/>
  <c r="Z2155" i="34"/>
  <c r="W2151" i="34"/>
  <c r="Z2151" i="34"/>
  <c r="W2147" i="34"/>
  <c r="Z2147" i="34"/>
  <c r="W2143" i="34"/>
  <c r="Z2143" i="34"/>
  <c r="Z2424" i="34"/>
  <c r="W2424" i="34"/>
  <c r="Z2420" i="34"/>
  <c r="W2420" i="34"/>
  <c r="Z2416" i="34"/>
  <c r="W2416" i="34"/>
  <c r="Z2412" i="34"/>
  <c r="W2412" i="34"/>
  <c r="Z2408" i="34"/>
  <c r="W2408" i="34"/>
  <c r="Z2404" i="34"/>
  <c r="W2404" i="34"/>
  <c r="Z2400" i="34"/>
  <c r="W2400" i="34"/>
  <c r="Z2396" i="34"/>
  <c r="W2396" i="34"/>
  <c r="Z2313" i="34"/>
  <c r="W2313" i="34"/>
  <c r="Z2309" i="34"/>
  <c r="W2309" i="34"/>
  <c r="Z2305" i="34"/>
  <c r="W2305" i="34"/>
  <c r="Z2300" i="34"/>
  <c r="W2300" i="34"/>
  <c r="Z2296" i="34"/>
  <c r="W2296" i="34"/>
  <c r="Z2292" i="34"/>
  <c r="W2292" i="34"/>
  <c r="Z2202" i="34"/>
  <c r="W2202" i="34"/>
  <c r="Z2198" i="34"/>
  <c r="W2198" i="34"/>
  <c r="Z2194" i="34"/>
  <c r="W2194" i="34"/>
  <c r="Z2190" i="34"/>
  <c r="W2190" i="34"/>
  <c r="Z2186" i="34"/>
  <c r="W2186" i="34"/>
  <c r="Z2138" i="34"/>
  <c r="W2138" i="34"/>
  <c r="Z2134" i="34"/>
  <c r="W2134" i="34"/>
  <c r="Z2130" i="34"/>
  <c r="W2130" i="34"/>
  <c r="Z2126" i="34"/>
  <c r="W2126" i="34"/>
  <c r="W2335" i="34"/>
  <c r="Z2335" i="34"/>
  <c r="W2323" i="34"/>
  <c r="Z2323" i="34"/>
  <c r="Z2212" i="34"/>
  <c r="W2212" i="34"/>
  <c r="Z2149" i="34"/>
  <c r="W2149" i="34"/>
  <c r="Z2410" i="34"/>
  <c r="W2410" i="34"/>
  <c r="Z2341" i="34"/>
  <c r="W2341" i="34"/>
  <c r="Z2333" i="34"/>
  <c r="W2333" i="34"/>
  <c r="Z2325" i="34"/>
  <c r="W2325" i="34"/>
  <c r="Z2218" i="34"/>
  <c r="W2218" i="34"/>
  <c r="Z2205" i="34"/>
  <c r="W2205" i="34"/>
  <c r="Z2426" i="34"/>
  <c r="W2426" i="34"/>
  <c r="Z2340" i="34"/>
  <c r="W2340" i="34"/>
  <c r="Z2336" i="34"/>
  <c r="W2336" i="34"/>
  <c r="Z2332" i="34"/>
  <c r="W2332" i="34"/>
  <c r="Z2328" i="34"/>
  <c r="W2328" i="34"/>
  <c r="Z2324" i="34"/>
  <c r="W2324" i="34"/>
  <c r="Z2320" i="34"/>
  <c r="W2320" i="34"/>
  <c r="Z2316" i="34"/>
  <c r="W2316" i="34"/>
  <c r="Z2217" i="34"/>
  <c r="W2217" i="34"/>
  <c r="Z2213" i="34"/>
  <c r="W2213" i="34"/>
  <c r="Z2209" i="34"/>
  <c r="W2209" i="34"/>
  <c r="Z2204" i="34"/>
  <c r="W2204" i="34"/>
  <c r="Z2154" i="34"/>
  <c r="W2154" i="34"/>
  <c r="Z2150" i="34"/>
  <c r="W2150" i="34"/>
  <c r="Z2146" i="34"/>
  <c r="W2146" i="34"/>
  <c r="Z2142" i="34"/>
  <c r="W2142" i="34"/>
  <c r="Z2423" i="34"/>
  <c r="W2423" i="34"/>
  <c r="Z2419" i="34"/>
  <c r="W2419" i="34"/>
  <c r="Z2415" i="34"/>
  <c r="W2415" i="34"/>
  <c r="Z2411" i="34"/>
  <c r="W2411" i="34"/>
  <c r="Z2407" i="34"/>
  <c r="W2407" i="34"/>
  <c r="Z2403" i="34"/>
  <c r="W2403" i="34"/>
  <c r="Z2399" i="34"/>
  <c r="W2399" i="34"/>
  <c r="Z2395" i="34"/>
  <c r="W2395" i="34"/>
  <c r="Z2312" i="34"/>
  <c r="W2312" i="34"/>
  <c r="Z2308" i="34"/>
  <c r="W2308" i="34"/>
  <c r="W2303" i="34"/>
  <c r="Z2303" i="34"/>
  <c r="W2299" i="34"/>
  <c r="Z2299" i="34"/>
  <c r="W2295" i="34"/>
  <c r="Z2295" i="34"/>
  <c r="W2291" i="34"/>
  <c r="Z2291" i="34"/>
  <c r="Z2201" i="34"/>
  <c r="W2201" i="34"/>
  <c r="Z2197" i="34"/>
  <c r="W2197" i="34"/>
  <c r="Z2193" i="34"/>
  <c r="W2193" i="34"/>
  <c r="Z2189" i="34"/>
  <c r="W2189" i="34"/>
  <c r="Z2185" i="34"/>
  <c r="W2185" i="34"/>
  <c r="Z2137" i="34"/>
  <c r="W2137" i="34"/>
  <c r="Z2133" i="34"/>
  <c r="W2133" i="34"/>
  <c r="Z2129" i="34"/>
  <c r="W2129" i="34"/>
  <c r="Z2304" i="34"/>
  <c r="W2304" i="34"/>
  <c r="W2319" i="34"/>
  <c r="Z2319" i="34"/>
  <c r="Z2208" i="34"/>
  <c r="W2208" i="34"/>
  <c r="Z2145" i="34"/>
  <c r="W2145" i="34"/>
  <c r="Z2422" i="34"/>
  <c r="W2422" i="34"/>
  <c r="Z2406" i="34"/>
  <c r="W2406" i="34"/>
  <c r="Z2398" i="34"/>
  <c r="W2398" i="34"/>
  <c r="W2311" i="34"/>
  <c r="Z2311" i="34"/>
  <c r="W2307" i="34"/>
  <c r="Z2307" i="34"/>
  <c r="Z2302" i="34"/>
  <c r="W2302" i="34"/>
  <c r="Z2294" i="34"/>
  <c r="W2294" i="34"/>
  <c r="Z2290" i="34"/>
  <c r="W2290" i="34"/>
  <c r="Z2200" i="34"/>
  <c r="W2200" i="34"/>
  <c r="Z2196" i="34"/>
  <c r="W2196" i="34"/>
  <c r="Z2192" i="34"/>
  <c r="W2192" i="34"/>
  <c r="Z2188" i="34"/>
  <c r="W2188" i="34"/>
  <c r="Z2140" i="34"/>
  <c r="W2140" i="34"/>
  <c r="Z2136" i="34"/>
  <c r="W2136" i="34"/>
  <c r="Z2132" i="34"/>
  <c r="W2132" i="34"/>
  <c r="Z2128" i="34"/>
  <c r="W2128" i="34"/>
  <c r="B2031" i="34"/>
  <c r="A2031" i="34" s="1"/>
  <c r="B2030" i="34"/>
  <c r="A2030" i="34" s="1"/>
  <c r="B2029" i="34"/>
  <c r="A2029" i="34" s="1"/>
  <c r="B2008" i="34"/>
  <c r="A2008" i="34" s="1"/>
  <c r="B2033" i="34"/>
  <c r="A2033" i="34" s="1"/>
  <c r="B2032" i="34"/>
  <c r="A2032" i="34" s="1"/>
  <c r="B2034" i="34"/>
  <c r="A2034" i="34" s="1"/>
  <c r="B2003" i="34"/>
  <c r="A2003" i="34" s="1"/>
  <c r="B2002" i="34"/>
  <c r="A2002" i="34" s="1"/>
  <c r="B2001" i="34"/>
  <c r="A2001" i="34" s="1"/>
  <c r="B2000" i="34"/>
  <c r="A2000" i="34" s="1"/>
  <c r="B2005" i="34"/>
  <c r="A2005" i="34" s="1"/>
  <c r="B2004" i="34"/>
  <c r="A2004" i="34" s="1"/>
  <c r="B2006" i="34"/>
  <c r="A2006" i="34" s="1"/>
  <c r="B1966" i="34"/>
  <c r="A1966" i="34" s="1"/>
  <c r="B1965" i="34"/>
  <c r="A1965" i="34" s="1"/>
  <c r="B1964" i="34"/>
  <c r="A1964" i="34" s="1"/>
  <c r="B1998" i="34"/>
  <c r="A1998" i="34" s="1"/>
  <c r="B1967" i="34"/>
  <c r="A1967" i="34" s="1"/>
  <c r="B2066" i="34"/>
  <c r="A2066" i="34" s="1"/>
  <c r="Z2002" i="34" l="1"/>
  <c r="W2002" i="34"/>
  <c r="Z2066" i="34"/>
  <c r="W2066" i="34"/>
  <c r="Z1965" i="34"/>
  <c r="W1965" i="34"/>
  <c r="Z2005" i="34"/>
  <c r="W2005" i="34"/>
  <c r="W2003" i="34"/>
  <c r="Z2003" i="34"/>
  <c r="Z2008" i="34"/>
  <c r="W2008" i="34"/>
  <c r="Z1964" i="34"/>
  <c r="W1964" i="34"/>
  <c r="W1967" i="34"/>
  <c r="Z1967" i="34"/>
  <c r="Z2000" i="34"/>
  <c r="W2000" i="34"/>
  <c r="Z2004" i="34"/>
  <c r="W2004" i="34"/>
  <c r="W2031" i="34"/>
  <c r="Z2031" i="34"/>
  <c r="Z1966" i="34"/>
  <c r="W1966" i="34"/>
  <c r="Z2034" i="34"/>
  <c r="W2034" i="34"/>
  <c r="Z2029" i="34"/>
  <c r="W2029" i="34"/>
  <c r="Z1998" i="34"/>
  <c r="W1998" i="34"/>
  <c r="Z2006" i="34"/>
  <c r="W2006" i="34"/>
  <c r="Z2001" i="34"/>
  <c r="W2001" i="34"/>
  <c r="Z2032" i="34"/>
  <c r="W2032" i="34"/>
  <c r="Z2030" i="34"/>
  <c r="W2030" i="34"/>
  <c r="Z2033" i="34"/>
  <c r="W2033" i="34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58" i="34"/>
  <c r="A1758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396" i="34"/>
  <c r="A1396" i="34" s="1"/>
  <c r="B1395" i="34"/>
  <c r="A1395" i="34" s="1"/>
  <c r="B1347" i="34"/>
  <c r="A1347" i="34" s="1"/>
  <c r="B1346" i="34"/>
  <c r="A1346" i="34" s="1"/>
  <c r="B1345" i="34"/>
  <c r="A1345" i="34" s="1"/>
  <c r="B1340" i="34"/>
  <c r="A1340" i="34" s="1"/>
  <c r="B1311" i="34"/>
  <c r="A1311" i="34" s="1"/>
  <c r="B1310" i="34"/>
  <c r="A1310" i="34" s="1"/>
  <c r="B1290" i="34"/>
  <c r="A1290" i="34" s="1"/>
  <c r="B1289" i="34"/>
  <c r="A1289" i="34" s="1"/>
  <c r="B1003" i="34"/>
  <c r="A1003" i="34" s="1"/>
  <c r="B914" i="34"/>
  <c r="A914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754" i="34"/>
  <c r="A754" i="34" s="1"/>
  <c r="B404" i="34"/>
  <c r="A404" i="34" s="1"/>
  <c r="B403" i="34"/>
  <c r="A403" i="34" s="1"/>
  <c r="B402" i="34"/>
  <c r="A402" i="34" s="1"/>
  <c r="B344" i="34"/>
  <c r="A344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27" i="34"/>
  <c r="A327" i="34" s="1"/>
  <c r="B226" i="34"/>
  <c r="A226" i="34" s="1"/>
  <c r="B154" i="34"/>
  <c r="A154" i="34" s="1"/>
  <c r="B136" i="34"/>
  <c r="A136" i="34" s="1"/>
  <c r="B135" i="34"/>
  <c r="A135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191" i="34"/>
  <c r="A191" i="34" s="1"/>
  <c r="B180" i="34"/>
  <c r="A180" i="34" s="1"/>
  <c r="B179" i="34"/>
  <c r="A179" i="34" s="1"/>
  <c r="B173" i="34"/>
  <c r="A173" i="34" s="1"/>
  <c r="B172" i="34"/>
  <c r="A172" i="34" s="1"/>
  <c r="B412" i="34"/>
  <c r="A412" i="34" s="1"/>
  <c r="B1114" i="34"/>
  <c r="A1114" i="34" s="1"/>
  <c r="B1113" i="34"/>
  <c r="A1113" i="34" s="1"/>
  <c r="B1199" i="34"/>
  <c r="A1199" i="34" s="1"/>
  <c r="B1197" i="34"/>
  <c r="A1197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85" i="34"/>
  <c r="A1885" i="34" s="1"/>
  <c r="B1848" i="34"/>
  <c r="A1848" i="34" s="1"/>
  <c r="B1969" i="34"/>
  <c r="A1969" i="34" s="1"/>
  <c r="B1968" i="34"/>
  <c r="A1968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76" i="34"/>
  <c r="A1876" i="34" s="1"/>
  <c r="B1875" i="34"/>
  <c r="A1875" i="34" s="1"/>
  <c r="B1847" i="34"/>
  <c r="A1847" i="34" s="1"/>
  <c r="B1846" i="34"/>
  <c r="A1846" i="34" s="1"/>
  <c r="B1858" i="34"/>
  <c r="A1858" i="34" s="1"/>
  <c r="B1857" i="34"/>
  <c r="A1857" i="34" s="1"/>
  <c r="B1856" i="34"/>
  <c r="A1856" i="34" s="1"/>
  <c r="B1842" i="34"/>
  <c r="A1842" i="34" s="1"/>
  <c r="B1841" i="34"/>
  <c r="A1841" i="34" s="1"/>
  <c r="B2056" i="34"/>
  <c r="A2056" i="34" s="1"/>
  <c r="B2055" i="34"/>
  <c r="A2055" i="34" s="1"/>
  <c r="B2054" i="34"/>
  <c r="A2054" i="34" s="1"/>
  <c r="B2037" i="34"/>
  <c r="A2037" i="34" s="1"/>
  <c r="B2036" i="34"/>
  <c r="A2036" i="34" s="1"/>
  <c r="B2035" i="34"/>
  <c r="A2035" i="34" s="1"/>
  <c r="B2007" i="34"/>
  <c r="A2007" i="34" s="1"/>
  <c r="B1999" i="34"/>
  <c r="A1999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2070" i="34"/>
  <c r="A2070" i="34" s="1"/>
  <c r="B2069" i="34"/>
  <c r="A2069" i="34" s="1"/>
  <c r="B2068" i="34"/>
  <c r="A2068" i="34" s="1"/>
  <c r="B2064" i="34"/>
  <c r="A2064" i="34" s="1"/>
  <c r="B2063" i="34"/>
  <c r="A2063" i="34" s="1"/>
  <c r="B2062" i="34"/>
  <c r="A2062" i="34" s="1"/>
  <c r="B2061" i="34"/>
  <c r="A2061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6" i="34"/>
  <c r="A1946" i="34" s="1"/>
  <c r="B1944" i="34"/>
  <c r="A1944" i="34" s="1"/>
  <c r="B1943" i="34"/>
  <c r="A1943" i="34" s="1"/>
  <c r="B1942" i="34"/>
  <c r="A1942" i="34" s="1"/>
  <c r="B1874" i="34"/>
  <c r="A1874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5" i="34"/>
  <c r="A1845" i="34" s="1"/>
  <c r="B1844" i="34"/>
  <c r="A1844" i="34" s="1"/>
  <c r="B1843" i="34"/>
  <c r="A1843" i="34" s="1"/>
  <c r="B2067" i="34"/>
  <c r="A2067" i="34" s="1"/>
  <c r="B2065" i="34"/>
  <c r="A2065" i="34" s="1"/>
  <c r="B1838" i="34"/>
  <c r="A1838" i="34" s="1"/>
  <c r="B1837" i="34"/>
  <c r="A1837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251" i="34"/>
  <c r="A2251" i="34" s="1"/>
  <c r="B2223" i="34"/>
  <c r="A2223" i="34" s="1"/>
  <c r="B2222" i="34"/>
  <c r="A2222" i="34" s="1"/>
  <c r="B2221" i="34"/>
  <c r="A2221" i="34" s="1"/>
  <c r="B2107" i="34"/>
  <c r="A2107" i="34" s="1"/>
  <c r="B2106" i="34"/>
  <c r="A2106" i="34" s="1"/>
  <c r="B2087" i="34"/>
  <c r="A2087" i="34" s="1"/>
  <c r="B2086" i="34"/>
  <c r="A2086" i="34" s="1"/>
  <c r="B2072" i="34"/>
  <c r="A2072" i="34" s="1"/>
  <c r="B2060" i="34"/>
  <c r="A2060" i="34" s="1"/>
  <c r="B2059" i="34"/>
  <c r="A2059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886" i="34"/>
  <c r="A1886" i="34" s="1"/>
  <c r="B1849" i="34"/>
  <c r="A1849" i="34" s="1"/>
  <c r="B2058" i="34"/>
  <c r="A2058" i="34" s="1"/>
  <c r="B2057" i="34"/>
  <c r="A2057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1983" i="34"/>
  <c r="A1983" i="34" s="1"/>
  <c r="B1982" i="34"/>
  <c r="A1982" i="34" s="1"/>
  <c r="B1981" i="34"/>
  <c r="A198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4" i="34"/>
  <c r="A2074" i="34" s="1"/>
  <c r="B2073" i="34"/>
  <c r="A2073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371" i="34"/>
  <c r="A2371" i="34" s="1"/>
  <c r="B2370" i="34"/>
  <c r="A2370" i="34" s="1"/>
  <c r="B2369" i="34"/>
  <c r="A2369" i="34" s="1"/>
  <c r="B2368" i="34"/>
  <c r="A2368" i="34" s="1"/>
  <c r="B2367" i="34"/>
  <c r="A2367" i="34" s="1"/>
  <c r="B2366" i="34"/>
  <c r="A2366" i="34" s="1"/>
  <c r="B2365" i="34"/>
  <c r="A2365" i="34" s="1"/>
  <c r="B2364" i="34"/>
  <c r="A2364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W2183" i="34" l="1"/>
  <c r="Z2183" i="34"/>
  <c r="Z2266" i="34"/>
  <c r="W2266" i="34"/>
  <c r="Z2178" i="34"/>
  <c r="W2178" i="34"/>
  <c r="Z2182" i="34"/>
  <c r="W2182" i="34"/>
  <c r="Z2253" i="34"/>
  <c r="W2253" i="34"/>
  <c r="Z2257" i="34"/>
  <c r="W2257" i="34"/>
  <c r="Z2261" i="34"/>
  <c r="W2261" i="34"/>
  <c r="Z2265" i="34"/>
  <c r="W2265" i="34"/>
  <c r="Z2269" i="34"/>
  <c r="W2269" i="34"/>
  <c r="Z2273" i="34"/>
  <c r="W2273" i="34"/>
  <c r="Z2277" i="34"/>
  <c r="W2277" i="34"/>
  <c r="Z2365" i="34"/>
  <c r="W2365" i="34"/>
  <c r="Z2369" i="34"/>
  <c r="W2369" i="34"/>
  <c r="W2373" i="34"/>
  <c r="Z2373" i="34"/>
  <c r="W2377" i="34"/>
  <c r="Z2377" i="34"/>
  <c r="W2381" i="34"/>
  <c r="Z2381" i="34"/>
  <c r="W2385" i="34"/>
  <c r="Z2385" i="34"/>
  <c r="W2389" i="34"/>
  <c r="Z2389" i="34"/>
  <c r="W2393" i="34"/>
  <c r="Z2393" i="34"/>
  <c r="Z2077" i="34"/>
  <c r="W2077" i="34"/>
  <c r="Z2081" i="34"/>
  <c r="W2081" i="34"/>
  <c r="Z2089" i="34"/>
  <c r="W2089" i="34"/>
  <c r="Z2093" i="34"/>
  <c r="W2093" i="34"/>
  <c r="Z2097" i="34"/>
  <c r="W2097" i="34"/>
  <c r="Z2101" i="34"/>
  <c r="W2101" i="34"/>
  <c r="Z2105" i="34"/>
  <c r="W2105" i="34"/>
  <c r="Z2160" i="34"/>
  <c r="W2160" i="34"/>
  <c r="Z2164" i="34"/>
  <c r="W2164" i="34"/>
  <c r="Z2226" i="34"/>
  <c r="W2226" i="34"/>
  <c r="Z2230" i="34"/>
  <c r="W2230" i="34"/>
  <c r="Z2234" i="34"/>
  <c r="W2234" i="34"/>
  <c r="Z2238" i="34"/>
  <c r="W2238" i="34"/>
  <c r="Z2242" i="34"/>
  <c r="W2242" i="34"/>
  <c r="Z2246" i="34"/>
  <c r="W2246" i="34"/>
  <c r="Z2250" i="34"/>
  <c r="W2250" i="34"/>
  <c r="Z2009" i="34"/>
  <c r="W2009" i="34"/>
  <c r="Z2013" i="34"/>
  <c r="W2013" i="34"/>
  <c r="Z2017" i="34"/>
  <c r="W2017" i="34"/>
  <c r="Z2040" i="34"/>
  <c r="W2040" i="34"/>
  <c r="Z2044" i="34"/>
  <c r="W2044" i="34"/>
  <c r="Z1849" i="34"/>
  <c r="W1849" i="34"/>
  <c r="Z1932" i="34"/>
  <c r="W1932" i="34"/>
  <c r="Z1936" i="34"/>
  <c r="W1936" i="34"/>
  <c r="Z1940" i="34"/>
  <c r="W1940" i="34"/>
  <c r="Z1986" i="34"/>
  <c r="W1986" i="34"/>
  <c r="Z1990" i="34"/>
  <c r="W1990" i="34"/>
  <c r="Z1994" i="34"/>
  <c r="W1994" i="34"/>
  <c r="W2019" i="34"/>
  <c r="Z2019" i="34"/>
  <c r="W2023" i="34"/>
  <c r="Z2023" i="34"/>
  <c r="W2027" i="34"/>
  <c r="Z2027" i="34"/>
  <c r="Z2048" i="34"/>
  <c r="W2048" i="34"/>
  <c r="Z2052" i="34"/>
  <c r="W2052" i="34"/>
  <c r="Z2072" i="34"/>
  <c r="W2072" i="34"/>
  <c r="W2107" i="34"/>
  <c r="Z2107" i="34"/>
  <c r="W2251" i="34"/>
  <c r="Z2251" i="34"/>
  <c r="W2111" i="34"/>
  <c r="Z2111" i="34"/>
  <c r="W2115" i="34"/>
  <c r="Z2115" i="34"/>
  <c r="W2119" i="34"/>
  <c r="Z2119" i="34"/>
  <c r="W2123" i="34"/>
  <c r="Z2123" i="34"/>
  <c r="Z2168" i="34"/>
  <c r="W2168" i="34"/>
  <c r="Z2172" i="34"/>
  <c r="W2172" i="34"/>
  <c r="Z2176" i="34"/>
  <c r="W2176" i="34"/>
  <c r="Z2065" i="34"/>
  <c r="W2065" i="34"/>
  <c r="Z1845" i="34"/>
  <c r="W1845" i="34"/>
  <c r="Z1853" i="34"/>
  <c r="W1853" i="34"/>
  <c r="W1943" i="34"/>
  <c r="Z1943" i="34"/>
  <c r="Z1949" i="34"/>
  <c r="W1949" i="34"/>
  <c r="Z2061" i="34"/>
  <c r="W2061" i="34"/>
  <c r="Z2068" i="34"/>
  <c r="W2068" i="34"/>
  <c r="W1896" i="34"/>
  <c r="Z1896" i="34"/>
  <c r="W1900" i="34"/>
  <c r="Z1900" i="34"/>
  <c r="Z1904" i="34"/>
  <c r="W1904" i="34"/>
  <c r="Z1953" i="34"/>
  <c r="W1953" i="34"/>
  <c r="Z1957" i="34"/>
  <c r="W1957" i="34"/>
  <c r="Z1961" i="34"/>
  <c r="W1961" i="34"/>
  <c r="W2007" i="34"/>
  <c r="Z2007" i="34"/>
  <c r="Z2054" i="34"/>
  <c r="W2054" i="34"/>
  <c r="Z1842" i="34"/>
  <c r="W1842" i="34"/>
  <c r="Z1846" i="34"/>
  <c r="W1846" i="34"/>
  <c r="Z1859" i="34"/>
  <c r="W1859" i="34"/>
  <c r="Z1863" i="34"/>
  <c r="W1863" i="34"/>
  <c r="Z1867" i="34"/>
  <c r="W1867" i="34"/>
  <c r="Z1871" i="34"/>
  <c r="W1871" i="34"/>
  <c r="Z1878" i="34"/>
  <c r="W1878" i="34"/>
  <c r="Z1882" i="34"/>
  <c r="W1882" i="34"/>
  <c r="Z1909" i="34"/>
  <c r="W1909" i="34"/>
  <c r="Z1913" i="34"/>
  <c r="W1913" i="34"/>
  <c r="Z1917" i="34"/>
  <c r="W1917" i="34"/>
  <c r="Z1890" i="34"/>
  <c r="W1890" i="34"/>
  <c r="Z1894" i="34"/>
  <c r="W1894" i="34"/>
  <c r="Z1885" i="34"/>
  <c r="W1885" i="34"/>
  <c r="Z1921" i="34"/>
  <c r="W1921" i="34"/>
  <c r="Z1925" i="34"/>
  <c r="W1925" i="34"/>
  <c r="Z1929" i="34"/>
  <c r="W1929" i="34"/>
  <c r="Z1973" i="34"/>
  <c r="W1973" i="34"/>
  <c r="Z1977" i="34"/>
  <c r="W1977" i="34"/>
  <c r="Z1197" i="34"/>
  <c r="W1197" i="34"/>
  <c r="Z412" i="34"/>
  <c r="W412" i="34"/>
  <c r="Z180" i="34"/>
  <c r="W180" i="34"/>
  <c r="Z356" i="34"/>
  <c r="W356" i="34"/>
  <c r="Z360" i="34"/>
  <c r="W360" i="34"/>
  <c r="W135" i="34"/>
  <c r="Z135" i="34"/>
  <c r="S327" i="34"/>
  <c r="W327" i="34"/>
  <c r="T327" i="34"/>
  <c r="U327" i="34"/>
  <c r="Z327" i="34"/>
  <c r="Z336" i="34"/>
  <c r="S336" i="34"/>
  <c r="W336" i="34"/>
  <c r="T336" i="34"/>
  <c r="U336" i="34"/>
  <c r="Z403" i="34"/>
  <c r="S403" i="34"/>
  <c r="W403" i="34"/>
  <c r="T403" i="34"/>
  <c r="U403" i="34"/>
  <c r="T888" i="34"/>
  <c r="U888" i="34"/>
  <c r="Z888" i="34"/>
  <c r="S888" i="34"/>
  <c r="W888" i="34"/>
  <c r="U914" i="34"/>
  <c r="Z914" i="34"/>
  <c r="S914" i="34"/>
  <c r="W914" i="34"/>
  <c r="T914" i="34"/>
  <c r="Z1310" i="34"/>
  <c r="S1310" i="34"/>
  <c r="W1310" i="34"/>
  <c r="T1310" i="34"/>
  <c r="U1310" i="34"/>
  <c r="Z1346" i="34"/>
  <c r="S1346" i="34"/>
  <c r="W1346" i="34"/>
  <c r="T1346" i="34"/>
  <c r="U1346" i="34"/>
  <c r="W1728" i="34"/>
  <c r="Z1728" i="34"/>
  <c r="W1732" i="34"/>
  <c r="Z1732" i="34"/>
  <c r="W1736" i="34"/>
  <c r="Z1736" i="34"/>
  <c r="Z1761" i="34"/>
  <c r="W1761" i="34"/>
  <c r="Z1765" i="34"/>
  <c r="W1765" i="34"/>
  <c r="Z1786" i="34"/>
  <c r="W1786" i="34"/>
  <c r="Z1790" i="34"/>
  <c r="W1790" i="34"/>
  <c r="W1820" i="34"/>
  <c r="Z1820" i="34"/>
  <c r="W1824" i="34"/>
  <c r="Z1824" i="34"/>
  <c r="Z2254" i="34"/>
  <c r="W2254" i="34"/>
  <c r="Z2270" i="34"/>
  <c r="W2270" i="34"/>
  <c r="W2366" i="34"/>
  <c r="Z2366" i="34"/>
  <c r="Z2370" i="34"/>
  <c r="W2370" i="34"/>
  <c r="Z2374" i="34"/>
  <c r="W2374" i="34"/>
  <c r="Z2378" i="34"/>
  <c r="W2378" i="34"/>
  <c r="Z2382" i="34"/>
  <c r="W2382" i="34"/>
  <c r="Z2386" i="34"/>
  <c r="W2386" i="34"/>
  <c r="Z2390" i="34"/>
  <c r="W2390" i="34"/>
  <c r="Z2394" i="34"/>
  <c r="W2394" i="34"/>
  <c r="Z2078" i="34"/>
  <c r="W2078" i="34"/>
  <c r="Z2082" i="34"/>
  <c r="W2082" i="34"/>
  <c r="Z2090" i="34"/>
  <c r="W2090" i="34"/>
  <c r="Z2094" i="34"/>
  <c r="W2094" i="34"/>
  <c r="Z2098" i="34"/>
  <c r="W2098" i="34"/>
  <c r="Z2102" i="34"/>
  <c r="W2102" i="34"/>
  <c r="Z2157" i="34"/>
  <c r="W2157" i="34"/>
  <c r="Z2161" i="34"/>
  <c r="W2161" i="34"/>
  <c r="Z2165" i="34"/>
  <c r="W2165" i="34"/>
  <c r="W2227" i="34"/>
  <c r="Z2227" i="34"/>
  <c r="W2231" i="34"/>
  <c r="Z2231" i="34"/>
  <c r="W2235" i="34"/>
  <c r="Z2235" i="34"/>
  <c r="W2239" i="34"/>
  <c r="Z2239" i="34"/>
  <c r="W2243" i="34"/>
  <c r="Z2243" i="34"/>
  <c r="W2247" i="34"/>
  <c r="Z2247" i="34"/>
  <c r="Z1981" i="34"/>
  <c r="W1981" i="34"/>
  <c r="Z2010" i="34"/>
  <c r="W2010" i="34"/>
  <c r="Z2014" i="34"/>
  <c r="W2014" i="34"/>
  <c r="Z2018" i="34"/>
  <c r="W2018" i="34"/>
  <c r="Z2041" i="34"/>
  <c r="W2041" i="34"/>
  <c r="Z2045" i="34"/>
  <c r="W2045" i="34"/>
  <c r="Z1886" i="34"/>
  <c r="W1886" i="34"/>
  <c r="Z1933" i="34"/>
  <c r="W1933" i="34"/>
  <c r="Z1937" i="34"/>
  <c r="W1937" i="34"/>
  <c r="Z1941" i="34"/>
  <c r="W1941" i="34"/>
  <c r="W1987" i="34"/>
  <c r="Z1987" i="34"/>
  <c r="W1991" i="34"/>
  <c r="Z1991" i="34"/>
  <c r="W1995" i="34"/>
  <c r="Z1995" i="34"/>
  <c r="Z2020" i="34"/>
  <c r="W2020" i="34"/>
  <c r="Z2024" i="34"/>
  <c r="W2024" i="34"/>
  <c r="Z2028" i="34"/>
  <c r="W2028" i="34"/>
  <c r="Z2049" i="34"/>
  <c r="W2049" i="34"/>
  <c r="Z2053" i="34"/>
  <c r="W2053" i="34"/>
  <c r="Z2086" i="34"/>
  <c r="W2086" i="34"/>
  <c r="Z2221" i="34"/>
  <c r="W2221" i="34"/>
  <c r="Z2108" i="34"/>
  <c r="W2108" i="34"/>
  <c r="Z2112" i="34"/>
  <c r="W2112" i="34"/>
  <c r="Z2116" i="34"/>
  <c r="W2116" i="34"/>
  <c r="Z2120" i="34"/>
  <c r="W2120" i="34"/>
  <c r="Z2124" i="34"/>
  <c r="W2124" i="34"/>
  <c r="Z2169" i="34"/>
  <c r="W2169" i="34"/>
  <c r="Z2173" i="34"/>
  <c r="W2173" i="34"/>
  <c r="Z2177" i="34"/>
  <c r="W2177" i="34"/>
  <c r="W2067" i="34"/>
  <c r="Z2067" i="34"/>
  <c r="Z1850" i="34"/>
  <c r="W1850" i="34"/>
  <c r="Z1854" i="34"/>
  <c r="W1854" i="34"/>
  <c r="Z1944" i="34"/>
  <c r="W1944" i="34"/>
  <c r="Z1950" i="34"/>
  <c r="W1950" i="34"/>
  <c r="Z2062" i="34"/>
  <c r="W2062" i="34"/>
  <c r="Z2069" i="34"/>
  <c r="W2069" i="34"/>
  <c r="Z1897" i="34"/>
  <c r="W1897" i="34"/>
  <c r="Z1901" i="34"/>
  <c r="W1901" i="34"/>
  <c r="W1905" i="34"/>
  <c r="Z1905" i="34"/>
  <c r="Z1954" i="34"/>
  <c r="W1954" i="34"/>
  <c r="Z1958" i="34"/>
  <c r="W1958" i="34"/>
  <c r="Z1962" i="34"/>
  <c r="W1962" i="34"/>
  <c r="W2035" i="34"/>
  <c r="Z2035" i="34"/>
  <c r="W2055" i="34"/>
  <c r="Z2055" i="34"/>
  <c r="W1856" i="34"/>
  <c r="Z1856" i="34"/>
  <c r="Z1847" i="34"/>
  <c r="W1847" i="34"/>
  <c r="W1860" i="34"/>
  <c r="Z1860" i="34"/>
  <c r="W1864" i="34"/>
  <c r="Z1864" i="34"/>
  <c r="W1868" i="34"/>
  <c r="Z1868" i="34"/>
  <c r="W1872" i="34"/>
  <c r="Z1872" i="34"/>
  <c r="Z1879" i="34"/>
  <c r="W1879" i="34"/>
  <c r="Z1883" i="34"/>
  <c r="W1883" i="34"/>
  <c r="Z1910" i="34"/>
  <c r="W1910" i="34"/>
  <c r="Z1914" i="34"/>
  <c r="W1914" i="34"/>
  <c r="Z1887" i="34"/>
  <c r="W1887" i="34"/>
  <c r="Z1891" i="34"/>
  <c r="W1891" i="34"/>
  <c r="Z1968" i="34"/>
  <c r="W1968" i="34"/>
  <c r="Z1918" i="34"/>
  <c r="W1918" i="34"/>
  <c r="Z1922" i="34"/>
  <c r="W1922" i="34"/>
  <c r="Z1926" i="34"/>
  <c r="W1926" i="34"/>
  <c r="Z1970" i="34"/>
  <c r="W1970" i="34"/>
  <c r="Z1974" i="34"/>
  <c r="W1974" i="34"/>
  <c r="Z1978" i="34"/>
  <c r="W1978" i="34"/>
  <c r="W1199" i="34"/>
  <c r="Z1199" i="34"/>
  <c r="Z172" i="34"/>
  <c r="W172" i="34"/>
  <c r="W191" i="34"/>
  <c r="Z191" i="34"/>
  <c r="Z357" i="34"/>
  <c r="W357" i="34"/>
  <c r="Z361" i="34"/>
  <c r="W361" i="34"/>
  <c r="Z136" i="34"/>
  <c r="W136" i="34"/>
  <c r="U333" i="34"/>
  <c r="Z333" i="34"/>
  <c r="S333" i="34"/>
  <c r="W333" i="34"/>
  <c r="T333" i="34"/>
  <c r="U337" i="34"/>
  <c r="Z337" i="34"/>
  <c r="S337" i="34"/>
  <c r="W337" i="34"/>
  <c r="T337" i="34"/>
  <c r="U404" i="34"/>
  <c r="Z404" i="34"/>
  <c r="S404" i="34"/>
  <c r="W404" i="34"/>
  <c r="T404" i="34"/>
  <c r="S889" i="34"/>
  <c r="W889" i="34"/>
  <c r="T889" i="34"/>
  <c r="U889" i="34"/>
  <c r="Z889" i="34"/>
  <c r="Z1003" i="34"/>
  <c r="S1003" i="34"/>
  <c r="W1003" i="34"/>
  <c r="T1003" i="34"/>
  <c r="U1003" i="34"/>
  <c r="U1311" i="34"/>
  <c r="Z1311" i="34"/>
  <c r="S1311" i="34"/>
  <c r="W1311" i="34"/>
  <c r="T1311" i="34"/>
  <c r="U1347" i="34"/>
  <c r="Z1347" i="34"/>
  <c r="S1347" i="34"/>
  <c r="W1347" i="34"/>
  <c r="T1347" i="34"/>
  <c r="Z1729" i="34"/>
  <c r="W1729" i="34"/>
  <c r="Z1733" i="34"/>
  <c r="W1733" i="34"/>
  <c r="Z1758" i="34"/>
  <c r="W1758" i="34"/>
  <c r="Z1762" i="34"/>
  <c r="W1762" i="34"/>
  <c r="Z1783" i="34"/>
  <c r="W1783" i="34"/>
  <c r="Z1787" i="34"/>
  <c r="W1787" i="34"/>
  <c r="Z1817" i="34"/>
  <c r="W1817" i="34"/>
  <c r="Z1821" i="34"/>
  <c r="W1821" i="34"/>
  <c r="Z1825" i="34"/>
  <c r="W1825" i="34"/>
  <c r="W2179" i="34"/>
  <c r="Z2179" i="34"/>
  <c r="Z2262" i="34"/>
  <c r="W2262" i="34"/>
  <c r="Z2274" i="34"/>
  <c r="W2274" i="34"/>
  <c r="Z2180" i="34"/>
  <c r="W2180" i="34"/>
  <c r="Z2184" i="34"/>
  <c r="W2184" i="34"/>
  <c r="W2255" i="34"/>
  <c r="Z2255" i="34"/>
  <c r="W2259" i="34"/>
  <c r="Z2259" i="34"/>
  <c r="W2263" i="34"/>
  <c r="Z2263" i="34"/>
  <c r="W2267" i="34"/>
  <c r="Z2267" i="34"/>
  <c r="W2271" i="34"/>
  <c r="Z2271" i="34"/>
  <c r="W2275" i="34"/>
  <c r="Z2275" i="34"/>
  <c r="W2279" i="34"/>
  <c r="Z2279" i="34"/>
  <c r="W2367" i="34"/>
  <c r="Z2367" i="34"/>
  <c r="Z2371" i="34"/>
  <c r="W2371" i="34"/>
  <c r="Z2375" i="34"/>
  <c r="W2375" i="34"/>
  <c r="Z2379" i="34"/>
  <c r="W2379" i="34"/>
  <c r="Z2383" i="34"/>
  <c r="W2383" i="34"/>
  <c r="Z2387" i="34"/>
  <c r="W2387" i="34"/>
  <c r="Z2391" i="34"/>
  <c r="W2391" i="34"/>
  <c r="Z2073" i="34"/>
  <c r="W2073" i="34"/>
  <c r="W2079" i="34"/>
  <c r="Z2079" i="34"/>
  <c r="W2083" i="34"/>
  <c r="Z2083" i="34"/>
  <c r="W2091" i="34"/>
  <c r="Z2091" i="34"/>
  <c r="W2095" i="34"/>
  <c r="Z2095" i="34"/>
  <c r="W2099" i="34"/>
  <c r="Z2099" i="34"/>
  <c r="W2103" i="34"/>
  <c r="Z2103" i="34"/>
  <c r="Z2158" i="34"/>
  <c r="W2158" i="34"/>
  <c r="Z2162" i="34"/>
  <c r="W2162" i="34"/>
  <c r="Z2224" i="34"/>
  <c r="W2224" i="34"/>
  <c r="Z2228" i="34"/>
  <c r="W2228" i="34"/>
  <c r="Z2232" i="34"/>
  <c r="W2232" i="34"/>
  <c r="Z2236" i="34"/>
  <c r="W2236" i="34"/>
  <c r="Z2240" i="34"/>
  <c r="W2240" i="34"/>
  <c r="Z2244" i="34"/>
  <c r="W2244" i="34"/>
  <c r="Z2248" i="34"/>
  <c r="W2248" i="34"/>
  <c r="Z1982" i="34"/>
  <c r="W1982" i="34"/>
  <c r="W2011" i="34"/>
  <c r="Z2011" i="34"/>
  <c r="W2015" i="34"/>
  <c r="Z2015" i="34"/>
  <c r="Z2038" i="34"/>
  <c r="W2038" i="34"/>
  <c r="Z2042" i="34"/>
  <c r="W2042" i="34"/>
  <c r="Z2057" i="34"/>
  <c r="W2057" i="34"/>
  <c r="Z1930" i="34"/>
  <c r="W1930" i="34"/>
  <c r="Z1934" i="34"/>
  <c r="W1934" i="34"/>
  <c r="Z1938" i="34"/>
  <c r="W1938" i="34"/>
  <c r="Z1984" i="34"/>
  <c r="W1984" i="34"/>
  <c r="Z1988" i="34"/>
  <c r="W1988" i="34"/>
  <c r="Z1992" i="34"/>
  <c r="W1992" i="34"/>
  <c r="Z1996" i="34"/>
  <c r="W1996" i="34"/>
  <c r="Z2021" i="34"/>
  <c r="W2021" i="34"/>
  <c r="Z2025" i="34"/>
  <c r="W2025" i="34"/>
  <c r="Z2046" i="34"/>
  <c r="W2046" i="34"/>
  <c r="Z2050" i="34"/>
  <c r="W2050" i="34"/>
  <c r="W2059" i="34"/>
  <c r="Z2059" i="34"/>
  <c r="W2087" i="34"/>
  <c r="Z2087" i="34"/>
  <c r="Z2222" i="34"/>
  <c r="W2222" i="34"/>
  <c r="Z2109" i="34"/>
  <c r="W2109" i="34"/>
  <c r="Z2113" i="34"/>
  <c r="W2113" i="34"/>
  <c r="Z2117" i="34"/>
  <c r="W2117" i="34"/>
  <c r="Z2121" i="34"/>
  <c r="W2121" i="34"/>
  <c r="Z2166" i="34"/>
  <c r="W2166" i="34"/>
  <c r="Z2170" i="34"/>
  <c r="W2170" i="34"/>
  <c r="Z2174" i="34"/>
  <c r="W2174" i="34"/>
  <c r="Z1837" i="34"/>
  <c r="W1837" i="34"/>
  <c r="Z1843" i="34"/>
  <c r="W1843" i="34"/>
  <c r="Z1851" i="34"/>
  <c r="W1851" i="34"/>
  <c r="Z1874" i="34"/>
  <c r="W1874" i="34"/>
  <c r="Z1946" i="34"/>
  <c r="W1946" i="34"/>
  <c r="W1951" i="34"/>
  <c r="Z1951" i="34"/>
  <c r="W2063" i="34"/>
  <c r="Z2063" i="34"/>
  <c r="Z2070" i="34"/>
  <c r="W2070" i="34"/>
  <c r="Z1898" i="34"/>
  <c r="W1898" i="34"/>
  <c r="Z1902" i="34"/>
  <c r="W1902" i="34"/>
  <c r="Z1906" i="34"/>
  <c r="W1906" i="34"/>
  <c r="W1955" i="34"/>
  <c r="Z1955" i="34"/>
  <c r="W1959" i="34"/>
  <c r="Z1959" i="34"/>
  <c r="W1963" i="34"/>
  <c r="Z1963" i="34"/>
  <c r="Z2036" i="34"/>
  <c r="W2036" i="34"/>
  <c r="Z2056" i="34"/>
  <c r="W2056" i="34"/>
  <c r="Z1857" i="34"/>
  <c r="W1857" i="34"/>
  <c r="Z1875" i="34"/>
  <c r="W1875" i="34"/>
  <c r="Z1861" i="34"/>
  <c r="W1861" i="34"/>
  <c r="Z1865" i="34"/>
  <c r="W1865" i="34"/>
  <c r="Z1869" i="34"/>
  <c r="W1869" i="34"/>
  <c r="Z1873" i="34"/>
  <c r="W1873" i="34"/>
  <c r="W1880" i="34"/>
  <c r="Z1880" i="34"/>
  <c r="W1884" i="34"/>
  <c r="Z1884" i="34"/>
  <c r="W1911" i="34"/>
  <c r="Z1911" i="34"/>
  <c r="W1915" i="34"/>
  <c r="Z1915" i="34"/>
  <c r="W1888" i="34"/>
  <c r="Z1888" i="34"/>
  <c r="W1892" i="34"/>
  <c r="Z1892" i="34"/>
  <c r="Z1969" i="34"/>
  <c r="W1969" i="34"/>
  <c r="W1919" i="34"/>
  <c r="Z1919" i="34"/>
  <c r="W1923" i="34"/>
  <c r="Z1923" i="34"/>
  <c r="W1927" i="34"/>
  <c r="Z1927" i="34"/>
  <c r="W1971" i="34"/>
  <c r="Z1971" i="34"/>
  <c r="W1975" i="34"/>
  <c r="Z1975" i="34"/>
  <c r="W1979" i="34"/>
  <c r="Z1979" i="34"/>
  <c r="Z1113" i="34"/>
  <c r="W1113" i="34"/>
  <c r="Z173" i="34"/>
  <c r="W173" i="34"/>
  <c r="Z354" i="34"/>
  <c r="W354" i="34"/>
  <c r="Z358" i="34"/>
  <c r="W358" i="34"/>
  <c r="W154" i="34"/>
  <c r="Z154" i="34"/>
  <c r="T334" i="34"/>
  <c r="U334" i="34"/>
  <c r="Z334" i="34"/>
  <c r="S334" i="34"/>
  <c r="W334" i="34"/>
  <c r="Z344" i="34"/>
  <c r="S344" i="34"/>
  <c r="W344" i="34"/>
  <c r="T344" i="34"/>
  <c r="U344" i="34"/>
  <c r="U754" i="34"/>
  <c r="Z754" i="34"/>
  <c r="S754" i="34"/>
  <c r="W754" i="34"/>
  <c r="T754" i="34"/>
  <c r="Z890" i="34"/>
  <c r="S890" i="34"/>
  <c r="W890" i="34"/>
  <c r="T890" i="34"/>
  <c r="U890" i="34"/>
  <c r="S1289" i="34"/>
  <c r="W1289" i="34"/>
  <c r="T1289" i="34"/>
  <c r="U1289" i="34"/>
  <c r="Z1289" i="34"/>
  <c r="T1340" i="34"/>
  <c r="U1340" i="34"/>
  <c r="Z1340" i="34"/>
  <c r="S1340" i="34"/>
  <c r="W1340" i="34"/>
  <c r="Z1395" i="34"/>
  <c r="W1395" i="34"/>
  <c r="Z1730" i="34"/>
  <c r="W1730" i="34"/>
  <c r="Z1734" i="34"/>
  <c r="W1734" i="34"/>
  <c r="Z1759" i="34"/>
  <c r="W1759" i="34"/>
  <c r="Z1763" i="34"/>
  <c r="W1763" i="34"/>
  <c r="W1784" i="34"/>
  <c r="Z1784" i="34"/>
  <c r="W1788" i="34"/>
  <c r="Z1788" i="34"/>
  <c r="Z1818" i="34"/>
  <c r="W1818" i="34"/>
  <c r="Z1822" i="34"/>
  <c r="W1822" i="34"/>
  <c r="Z1826" i="34"/>
  <c r="W1826" i="34"/>
  <c r="Z2258" i="34"/>
  <c r="W2258" i="34"/>
  <c r="Z2278" i="34"/>
  <c r="W2278" i="34"/>
  <c r="Z2181" i="34"/>
  <c r="W2181" i="34"/>
  <c r="Z2252" i="34"/>
  <c r="W2252" i="34"/>
  <c r="Z2256" i="34"/>
  <c r="W2256" i="34"/>
  <c r="Z2260" i="34"/>
  <c r="W2260" i="34"/>
  <c r="Z2264" i="34"/>
  <c r="W2264" i="34"/>
  <c r="Z2268" i="34"/>
  <c r="W2268" i="34"/>
  <c r="Z2272" i="34"/>
  <c r="W2272" i="34"/>
  <c r="Z2276" i="34"/>
  <c r="W2276" i="34"/>
  <c r="Z2364" i="34"/>
  <c r="W2364" i="34"/>
  <c r="W2368" i="34"/>
  <c r="Z2368" i="34"/>
  <c r="Z2372" i="34"/>
  <c r="W2372" i="34"/>
  <c r="Z2376" i="34"/>
  <c r="W2376" i="34"/>
  <c r="Z2380" i="34"/>
  <c r="W2380" i="34"/>
  <c r="Z2384" i="34"/>
  <c r="W2384" i="34"/>
  <c r="Z2388" i="34"/>
  <c r="W2388" i="34"/>
  <c r="Z2392" i="34"/>
  <c r="W2392" i="34"/>
  <c r="Z2074" i="34"/>
  <c r="W2074" i="34"/>
  <c r="Z2080" i="34"/>
  <c r="W2080" i="34"/>
  <c r="Z2088" i="34"/>
  <c r="W2088" i="34"/>
  <c r="Z2092" i="34"/>
  <c r="W2092" i="34"/>
  <c r="Z2096" i="34"/>
  <c r="W2096" i="34"/>
  <c r="Z2100" i="34"/>
  <c r="W2100" i="34"/>
  <c r="Z2104" i="34"/>
  <c r="W2104" i="34"/>
  <c r="W2159" i="34"/>
  <c r="Z2159" i="34"/>
  <c r="W2163" i="34"/>
  <c r="Z2163" i="34"/>
  <c r="Z2225" i="34"/>
  <c r="W2225" i="34"/>
  <c r="Z2229" i="34"/>
  <c r="W2229" i="34"/>
  <c r="Z2233" i="34"/>
  <c r="W2233" i="34"/>
  <c r="Z2237" i="34"/>
  <c r="W2237" i="34"/>
  <c r="Z2241" i="34"/>
  <c r="W2241" i="34"/>
  <c r="Z2245" i="34"/>
  <c r="W2245" i="34"/>
  <c r="Z2249" i="34"/>
  <c r="W2249" i="34"/>
  <c r="W1983" i="34"/>
  <c r="Z1983" i="34"/>
  <c r="Z2012" i="34"/>
  <c r="W2012" i="34"/>
  <c r="Z2016" i="34"/>
  <c r="W2016" i="34"/>
  <c r="W2039" i="34"/>
  <c r="Z2039" i="34"/>
  <c r="W2043" i="34"/>
  <c r="Z2043" i="34"/>
  <c r="Z2058" i="34"/>
  <c r="W2058" i="34"/>
  <c r="W1931" i="34"/>
  <c r="Z1931" i="34"/>
  <c r="W1935" i="34"/>
  <c r="Z1935" i="34"/>
  <c r="W1939" i="34"/>
  <c r="Z1939" i="34"/>
  <c r="Z1985" i="34"/>
  <c r="W1985" i="34"/>
  <c r="Z1989" i="34"/>
  <c r="W1989" i="34"/>
  <c r="Z1993" i="34"/>
  <c r="W1993" i="34"/>
  <c r="Z1997" i="34"/>
  <c r="W1997" i="34"/>
  <c r="Z2022" i="34"/>
  <c r="W2022" i="34"/>
  <c r="Z2026" i="34"/>
  <c r="W2026" i="34"/>
  <c r="W2047" i="34"/>
  <c r="Z2047" i="34"/>
  <c r="W2051" i="34"/>
  <c r="Z2051" i="34"/>
  <c r="Z2060" i="34"/>
  <c r="W2060" i="34"/>
  <c r="Z2106" i="34"/>
  <c r="W2106" i="34"/>
  <c r="W2223" i="34"/>
  <c r="Z2223" i="34"/>
  <c r="Z2110" i="34"/>
  <c r="W2110" i="34"/>
  <c r="Z2114" i="34"/>
  <c r="W2114" i="34"/>
  <c r="Z2118" i="34"/>
  <c r="W2118" i="34"/>
  <c r="Z2122" i="34"/>
  <c r="W2122" i="34"/>
  <c r="W2167" i="34"/>
  <c r="Z2167" i="34"/>
  <c r="W2171" i="34"/>
  <c r="Z2171" i="34"/>
  <c r="W2175" i="34"/>
  <c r="Z2175" i="34"/>
  <c r="Z1838" i="34"/>
  <c r="W1838" i="34"/>
  <c r="W1844" i="34"/>
  <c r="Z1844" i="34"/>
  <c r="W1852" i="34"/>
  <c r="Z1852" i="34"/>
  <c r="Z1942" i="34"/>
  <c r="W1942" i="34"/>
  <c r="Z1948" i="34"/>
  <c r="W1948" i="34"/>
  <c r="Z1952" i="34"/>
  <c r="W1952" i="34"/>
  <c r="Z2064" i="34"/>
  <c r="W2064" i="34"/>
  <c r="W1895" i="34"/>
  <c r="Z1895" i="34"/>
  <c r="Z1899" i="34"/>
  <c r="W1899" i="34"/>
  <c r="Z1903" i="34"/>
  <c r="W1903" i="34"/>
  <c r="W1907" i="34"/>
  <c r="Z1907" i="34"/>
  <c r="Z1956" i="34"/>
  <c r="W1956" i="34"/>
  <c r="Z1960" i="34"/>
  <c r="W1960" i="34"/>
  <c r="W1999" i="34"/>
  <c r="Z1999" i="34"/>
  <c r="Z2037" i="34"/>
  <c r="W2037" i="34"/>
  <c r="Z1841" i="34"/>
  <c r="W1841" i="34"/>
  <c r="Z1858" i="34"/>
  <c r="W1858" i="34"/>
  <c r="W1876" i="34"/>
  <c r="Z1876" i="34"/>
  <c r="Z1862" i="34"/>
  <c r="W1862" i="34"/>
  <c r="Z1866" i="34"/>
  <c r="W1866" i="34"/>
  <c r="Z1870" i="34"/>
  <c r="W1870" i="34"/>
  <c r="Z1877" i="34"/>
  <c r="W1877" i="34"/>
  <c r="Z1881" i="34"/>
  <c r="W1881" i="34"/>
  <c r="Z1908" i="34"/>
  <c r="W1908" i="34"/>
  <c r="Z1912" i="34"/>
  <c r="W1912" i="34"/>
  <c r="Z1916" i="34"/>
  <c r="W1916" i="34"/>
  <c r="Z1889" i="34"/>
  <c r="W1889" i="34"/>
  <c r="Z1893" i="34"/>
  <c r="W1893" i="34"/>
  <c r="W1848" i="34"/>
  <c r="Z1848" i="34"/>
  <c r="Z1920" i="34"/>
  <c r="W1920" i="34"/>
  <c r="Z1924" i="34"/>
  <c r="W1924" i="34"/>
  <c r="Z1928" i="34"/>
  <c r="W1928" i="34"/>
  <c r="Z1972" i="34"/>
  <c r="W1972" i="34"/>
  <c r="Z1976" i="34"/>
  <c r="W1976" i="34"/>
  <c r="Z1980" i="34"/>
  <c r="W1980" i="34"/>
  <c r="Z1114" i="34"/>
  <c r="W1114" i="34"/>
  <c r="Z179" i="34"/>
  <c r="W179" i="34"/>
  <c r="W355" i="34"/>
  <c r="Z355" i="34"/>
  <c r="W359" i="34"/>
  <c r="Z359" i="34"/>
  <c r="T226" i="34"/>
  <c r="U226" i="34"/>
  <c r="Z226" i="34"/>
  <c r="S226" i="34"/>
  <c r="W226" i="34"/>
  <c r="S335" i="34"/>
  <c r="W335" i="34"/>
  <c r="T335" i="34"/>
  <c r="U335" i="34"/>
  <c r="Z335" i="34"/>
  <c r="S402" i="34"/>
  <c r="W402" i="34"/>
  <c r="T402" i="34"/>
  <c r="U402" i="34"/>
  <c r="Z402" i="34"/>
  <c r="U887" i="34"/>
  <c r="Z887" i="34"/>
  <c r="S887" i="34"/>
  <c r="W887" i="34"/>
  <c r="T887" i="34"/>
  <c r="U891" i="34"/>
  <c r="Z891" i="34"/>
  <c r="S891" i="34"/>
  <c r="W891" i="34"/>
  <c r="T891" i="34"/>
  <c r="Z1290" i="34"/>
  <c r="S1290" i="34"/>
  <c r="W1290" i="34"/>
  <c r="T1290" i="34"/>
  <c r="U1290" i="34"/>
  <c r="S1345" i="34"/>
  <c r="W1345" i="34"/>
  <c r="T1345" i="34"/>
  <c r="U1345" i="34"/>
  <c r="Z1345" i="34"/>
  <c r="Z1396" i="34"/>
  <c r="W1396" i="34"/>
  <c r="Z1731" i="34"/>
  <c r="W1731" i="34"/>
  <c r="Z1735" i="34"/>
  <c r="W1735" i="34"/>
  <c r="W1760" i="34"/>
  <c r="Z1760" i="34"/>
  <c r="W1764" i="34"/>
  <c r="Z1764" i="34"/>
  <c r="Z1785" i="34"/>
  <c r="W1785" i="34"/>
  <c r="Z1789" i="34"/>
  <c r="W1789" i="34"/>
  <c r="Z1819" i="34"/>
  <c r="W1819" i="34"/>
  <c r="Z1823" i="34"/>
  <c r="W1823" i="34"/>
  <c r="Z1827" i="34"/>
  <c r="W1827" i="34"/>
  <c r="B231" i="34"/>
  <c r="A231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284" i="34"/>
  <c r="A1284" i="34" s="1"/>
  <c r="B1231" i="34"/>
  <c r="A1231" i="34" s="1"/>
  <c r="B1209" i="34"/>
  <c r="A1209" i="34" s="1"/>
  <c r="B1180" i="34"/>
  <c r="A1180" i="34" s="1"/>
  <c r="B1179" i="34"/>
  <c r="A1179" i="34" s="1"/>
  <c r="B1386" i="34"/>
  <c r="A1386" i="34" s="1"/>
  <c r="B1341" i="34"/>
  <c r="A1341" i="34" s="1"/>
  <c r="B1321" i="34"/>
  <c r="A1321" i="34" s="1"/>
  <c r="B1283" i="34"/>
  <c r="A1283" i="34" s="1"/>
  <c r="B1265" i="34"/>
  <c r="A1265" i="34" s="1"/>
  <c r="B1230" i="34"/>
  <c r="A1230" i="34" s="1"/>
  <c r="B1229" i="34"/>
  <c r="A1229" i="34" s="1"/>
  <c r="B1215" i="34"/>
  <c r="A1215" i="34" s="1"/>
  <c r="B1200" i="34"/>
  <c r="A1200" i="34" s="1"/>
  <c r="B1175" i="34"/>
  <c r="A1175" i="34" s="1"/>
  <c r="B1164" i="34"/>
  <c r="A1164" i="34" s="1"/>
  <c r="B1163" i="34"/>
  <c r="A1163" i="34" s="1"/>
  <c r="B1162" i="34"/>
  <c r="A1162" i="34" s="1"/>
  <c r="B1161" i="34"/>
  <c r="A1161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083" i="34"/>
  <c r="A1083" i="34" s="1"/>
  <c r="B1067" i="34"/>
  <c r="A1067" i="34" s="1"/>
  <c r="B1066" i="34"/>
  <c r="A1066" i="34" s="1"/>
  <c r="B1042" i="34"/>
  <c r="A1042" i="34" s="1"/>
  <c r="B1041" i="34"/>
  <c r="A1041" i="34" s="1"/>
  <c r="B1040" i="34"/>
  <c r="A1040" i="34" s="1"/>
  <c r="B1154" i="34"/>
  <c r="A1154" i="34" s="1"/>
  <c r="B1141" i="34"/>
  <c r="A1141" i="34" s="1"/>
  <c r="B1140" i="34"/>
  <c r="A1140" i="34" s="1"/>
  <c r="B1132" i="34"/>
  <c r="A1132" i="34" s="1"/>
  <c r="B1120" i="34"/>
  <c r="A1120" i="34" s="1"/>
  <c r="B1107" i="34"/>
  <c r="A1107" i="34" s="1"/>
  <c r="B1093" i="34"/>
  <c r="A1093" i="34" s="1"/>
  <c r="B1080" i="34"/>
  <c r="A1080" i="34" s="1"/>
  <c r="B1079" i="34"/>
  <c r="A1079" i="34" s="1"/>
  <c r="B1065" i="34"/>
  <c r="A1065" i="34" s="1"/>
  <c r="B1054" i="34"/>
  <c r="A1054" i="34" s="1"/>
  <c r="B1039" i="34"/>
  <c r="A1039" i="34" s="1"/>
  <c r="B1038" i="34"/>
  <c r="A1038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41" i="34"/>
  <c r="A941" i="34" s="1"/>
  <c r="B1064" i="34"/>
  <c r="A1064" i="34" s="1"/>
  <c r="B1063" i="34"/>
  <c r="A1063" i="34" s="1"/>
  <c r="B1055" i="34"/>
  <c r="A1055" i="34" s="1"/>
  <c r="B1053" i="34"/>
  <c r="A1053" i="34" s="1"/>
  <c r="B1052" i="34"/>
  <c r="A1052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5" i="34"/>
  <c r="A905" i="34" s="1"/>
  <c r="B904" i="34"/>
  <c r="A904" i="34" s="1"/>
  <c r="B902" i="34"/>
  <c r="A902" i="34" s="1"/>
  <c r="B901" i="34"/>
  <c r="A901" i="34" s="1"/>
  <c r="B899" i="34"/>
  <c r="A899" i="34" s="1"/>
  <c r="B898" i="34"/>
  <c r="A898" i="34" s="1"/>
  <c r="B897" i="34"/>
  <c r="A897" i="34" s="1"/>
  <c r="B893" i="34"/>
  <c r="A893" i="34" s="1"/>
  <c r="B892" i="34"/>
  <c r="A89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5" i="34"/>
  <c r="A875" i="34" s="1"/>
  <c r="B874" i="34"/>
  <c r="A874" i="34" s="1"/>
  <c r="B873" i="34"/>
  <c r="A873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703" i="34"/>
  <c r="A703" i="34" s="1"/>
  <c r="B702" i="34"/>
  <c r="A702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2" i="34"/>
  <c r="A682" i="34" s="1"/>
  <c r="B681" i="34"/>
  <c r="A68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1" i="34"/>
  <c r="A661" i="34" s="1"/>
  <c r="B660" i="34"/>
  <c r="A660" i="34" s="1"/>
  <c r="B658" i="34"/>
  <c r="A658" i="34" s="1"/>
  <c r="B657" i="34"/>
  <c r="A657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479" i="34"/>
  <c r="A479" i="34" s="1"/>
  <c r="B472" i="34"/>
  <c r="A472" i="34" s="1"/>
  <c r="B473" i="34"/>
  <c r="A473" i="34" s="1"/>
  <c r="B474" i="34"/>
  <c r="A474" i="34" s="1"/>
  <c r="B507" i="34"/>
  <c r="A507" i="34" s="1"/>
  <c r="B508" i="34"/>
  <c r="A508" i="34" s="1"/>
  <c r="B509" i="34"/>
  <c r="A509" i="34" s="1"/>
  <c r="B510" i="34"/>
  <c r="A510" i="34" s="1"/>
  <c r="B475" i="34"/>
  <c r="A475" i="34" s="1"/>
  <c r="B476" i="34"/>
  <c r="A476" i="34" s="1"/>
  <c r="B484" i="34"/>
  <c r="A484" i="34" s="1"/>
  <c r="B485" i="34"/>
  <c r="A485" i="34" s="1"/>
  <c r="B511" i="34"/>
  <c r="A511" i="34" s="1"/>
  <c r="B512" i="34"/>
  <c r="A512" i="34" s="1"/>
  <c r="B538" i="34"/>
  <c r="A538" i="34" s="1"/>
  <c r="B250" i="34"/>
  <c r="A250" i="34" s="1"/>
  <c r="B251" i="34"/>
  <c r="A2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622" i="34"/>
  <c r="A622" i="34" s="1"/>
  <c r="B623" i="34"/>
  <c r="A623" i="34" s="1"/>
  <c r="B624" i="34"/>
  <c r="A624" i="34" s="1"/>
  <c r="B625" i="34"/>
  <c r="A625" i="34" s="1"/>
  <c r="B626" i="34"/>
  <c r="A626" i="34" s="1"/>
  <c r="B635" i="34"/>
  <c r="A635" i="34" s="1"/>
  <c r="B636" i="34"/>
  <c r="A636" i="34" s="1"/>
  <c r="B655" i="34"/>
  <c r="A655" i="34" s="1"/>
  <c r="B656" i="34"/>
  <c r="A656" i="34" s="1"/>
  <c r="B663" i="34"/>
  <c r="A663" i="34" s="1"/>
  <c r="B1277" i="34"/>
  <c r="A1277" i="34" s="1"/>
  <c r="B1285" i="34"/>
  <c r="A1285" i="34" s="1"/>
  <c r="B1286" i="34"/>
  <c r="A1286" i="34" s="1"/>
  <c r="B1322" i="34"/>
  <c r="A1322" i="34" s="1"/>
  <c r="B1324" i="34"/>
  <c r="A1324" i="34" s="1"/>
  <c r="B1342" i="34"/>
  <c r="A1342" i="34" s="1"/>
  <c r="B197" i="34"/>
  <c r="A197" i="34" s="1"/>
  <c r="B208" i="34"/>
  <c r="A208" i="34" s="1"/>
  <c r="B209" i="34"/>
  <c r="A209" i="34" s="1"/>
  <c r="B214" i="34"/>
  <c r="A214" i="34" s="1"/>
  <c r="B216" i="34"/>
  <c r="A216" i="34" s="1"/>
  <c r="B221" i="34"/>
  <c r="A221" i="34" s="1"/>
  <c r="B223" i="34"/>
  <c r="A223" i="34" s="1"/>
  <c r="B224" i="34"/>
  <c r="A224" i="34" s="1"/>
  <c r="B299" i="34"/>
  <c r="A299" i="34" s="1"/>
  <c r="B301" i="34"/>
  <c r="A301" i="34" s="1"/>
  <c r="B303" i="34"/>
  <c r="A303" i="34" s="1"/>
  <c r="B304" i="34"/>
  <c r="A304" i="34" s="1"/>
  <c r="B305" i="34"/>
  <c r="A305" i="34" s="1"/>
  <c r="B306" i="34"/>
  <c r="A306" i="34" s="1"/>
  <c r="B308" i="34"/>
  <c r="A308" i="34" s="1"/>
  <c r="B309" i="34"/>
  <c r="A309" i="34" s="1"/>
  <c r="B609" i="34"/>
  <c r="A609" i="34" s="1"/>
  <c r="B610" i="34"/>
  <c r="A610" i="34" s="1"/>
  <c r="B612" i="34"/>
  <c r="A612" i="34" s="1"/>
  <c r="B614" i="34"/>
  <c r="A614" i="34" s="1"/>
  <c r="B615" i="34"/>
  <c r="A615" i="34" s="1"/>
  <c r="B1195" i="34"/>
  <c r="A1195" i="34" s="1"/>
  <c r="B1196" i="34"/>
  <c r="A1196" i="34" s="1"/>
  <c r="B1218" i="34"/>
  <c r="A1218" i="34" s="1"/>
  <c r="B1390" i="34"/>
  <c r="A1390" i="34" s="1"/>
  <c r="B1746" i="34"/>
  <c r="A1746" i="34" s="1"/>
  <c r="B1747" i="34"/>
  <c r="A1747" i="34" s="1"/>
  <c r="B1748" i="34"/>
  <c r="A1748" i="34" s="1"/>
  <c r="B478" i="34"/>
  <c r="A478" i="34" s="1"/>
  <c r="B1360" i="34"/>
  <c r="A1360" i="34" s="1"/>
  <c r="B1344" i="34"/>
  <c r="A1344" i="34" s="1"/>
  <c r="B1023" i="34"/>
  <c r="A1023" i="34" s="1"/>
  <c r="B1021" i="34"/>
  <c r="A1021" i="34" s="1"/>
  <c r="B978" i="34"/>
  <c r="A978" i="34" s="1"/>
  <c r="B976" i="34"/>
  <c r="A976" i="34" s="1"/>
  <c r="B836" i="34"/>
  <c r="A836" i="34" s="1"/>
  <c r="B835" i="34"/>
  <c r="A835" i="34" s="1"/>
  <c r="B665" i="34"/>
  <c r="A665" i="34" s="1"/>
  <c r="B664" i="34"/>
  <c r="A664" i="34" s="1"/>
  <c r="B1749" i="34"/>
  <c r="A1749" i="34" s="1"/>
  <c r="B278" i="34"/>
  <c r="A278" i="34" s="1"/>
  <c r="B277" i="34"/>
  <c r="A277" i="34" s="1"/>
  <c r="B218" i="34"/>
  <c r="A218" i="34" s="1"/>
  <c r="B217" i="34"/>
  <c r="A217" i="34" s="1"/>
  <c r="B440" i="34"/>
  <c r="A440" i="34" s="1"/>
  <c r="B439" i="34"/>
  <c r="A439" i="34" s="1"/>
  <c r="B427" i="34"/>
  <c r="A427" i="34" s="1"/>
  <c r="B426" i="34"/>
  <c r="A426" i="34" s="1"/>
  <c r="B400" i="34"/>
  <c r="A400" i="34" s="1"/>
  <c r="B399" i="34"/>
  <c r="A399" i="34" s="1"/>
  <c r="B398" i="34"/>
  <c r="A398" i="34" s="1"/>
  <c r="B397" i="34"/>
  <c r="A397" i="34" s="1"/>
  <c r="B353" i="34"/>
  <c r="A353" i="34" s="1"/>
  <c r="B352" i="34"/>
  <c r="A352" i="34" s="1"/>
  <c r="B343" i="34"/>
  <c r="A343" i="34" s="1"/>
  <c r="B342" i="34"/>
  <c r="A342" i="34" s="1"/>
  <c r="B341" i="34"/>
  <c r="A341" i="34" s="1"/>
  <c r="B332" i="34"/>
  <c r="A332" i="34" s="1"/>
  <c r="B331" i="34"/>
  <c r="A331" i="34" s="1"/>
  <c r="B310" i="34"/>
  <c r="A310" i="34" s="1"/>
  <c r="B923" i="34"/>
  <c r="A923" i="34" s="1"/>
  <c r="B917" i="34"/>
  <c r="A917" i="34" s="1"/>
  <c r="B839" i="34"/>
  <c r="A839" i="34" s="1"/>
  <c r="B837" i="34"/>
  <c r="A837" i="34" s="1"/>
  <c r="B637" i="34"/>
  <c r="A637" i="34" s="1"/>
  <c r="B1362" i="34"/>
  <c r="A1362" i="34" s="1"/>
  <c r="B1394" i="34"/>
  <c r="A1394" i="34" s="1"/>
  <c r="B1393" i="34"/>
  <c r="A1393" i="34" s="1"/>
  <c r="B1392" i="34"/>
  <c r="A1392" i="34" s="1"/>
  <c r="B1391" i="34"/>
  <c r="A1391" i="34" s="1"/>
  <c r="B1288" i="34"/>
  <c r="A1288" i="34" s="1"/>
  <c r="B1282" i="34"/>
  <c r="A1282" i="34" s="1"/>
  <c r="B1281" i="34"/>
  <c r="A1281" i="34" s="1"/>
  <c r="B1233" i="34"/>
  <c r="A1233" i="34" s="1"/>
  <c r="B1232" i="34"/>
  <c r="A1232" i="34" s="1"/>
  <c r="B1221" i="34"/>
  <c r="A1221" i="34" s="1"/>
  <c r="B1219" i="34"/>
  <c r="A1219" i="34" s="1"/>
  <c r="B741" i="34"/>
  <c r="A741" i="34" s="1"/>
  <c r="B740" i="34"/>
  <c r="A740" i="34" s="1"/>
  <c r="B739" i="34"/>
  <c r="A739" i="34" s="1"/>
  <c r="B738" i="34"/>
  <c r="A738" i="34" s="1"/>
  <c r="B619" i="34"/>
  <c r="A619" i="34" s="1"/>
  <c r="B618" i="34"/>
  <c r="A618" i="34" s="1"/>
  <c r="B617" i="34"/>
  <c r="A617" i="34" s="1"/>
  <c r="B616" i="34"/>
  <c r="A616" i="34" s="1"/>
  <c r="B52" i="34"/>
  <c r="A52" i="34" s="1"/>
  <c r="B51" i="34"/>
  <c r="A51" i="34" s="1"/>
  <c r="B279" i="34"/>
  <c r="A279" i="34" s="1"/>
  <c r="B1809" i="34"/>
  <c r="A1809" i="34" s="1"/>
  <c r="B1808" i="34"/>
  <c r="A1808" i="34" s="1"/>
  <c r="B1807" i="34"/>
  <c r="A1807" i="34" s="1"/>
  <c r="B1806" i="34"/>
  <c r="A1806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2343" i="34"/>
  <c r="A2343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1143" i="34"/>
  <c r="A1143" i="34" s="1"/>
  <c r="B1142" i="34"/>
  <c r="A1142" i="34" s="1"/>
  <c r="B1086" i="34"/>
  <c r="A1086" i="34" s="1"/>
  <c r="B1084" i="34"/>
  <c r="A1084" i="34" s="1"/>
  <c r="B1070" i="34"/>
  <c r="A1070" i="34" s="1"/>
  <c r="B1068" i="34"/>
  <c r="A1068" i="34" s="1"/>
  <c r="B536" i="34"/>
  <c r="A536" i="34" s="1"/>
  <c r="B535" i="34"/>
  <c r="A535" i="34" s="1"/>
  <c r="B383" i="34"/>
  <c r="A383" i="34" s="1"/>
  <c r="B237" i="34"/>
  <c r="A23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2076" i="34"/>
  <c r="A2076" i="34" s="1"/>
  <c r="B2363" i="34"/>
  <c r="A2363" i="34" s="1"/>
  <c r="B2362" i="34"/>
  <c r="A2362" i="34" s="1"/>
  <c r="B2361" i="34"/>
  <c r="A2361" i="34" s="1"/>
  <c r="B2360" i="34"/>
  <c r="A2360" i="34" s="1"/>
  <c r="B2359" i="34"/>
  <c r="A2359" i="34" s="1"/>
  <c r="B2358" i="34"/>
  <c r="A2358" i="34" s="1"/>
  <c r="B2357" i="34"/>
  <c r="A2357" i="34" s="1"/>
  <c r="B2356" i="34"/>
  <c r="A2356" i="34" s="1"/>
  <c r="B2355" i="34"/>
  <c r="A2355" i="34" s="1"/>
  <c r="B2354" i="34"/>
  <c r="A2354" i="34" s="1"/>
  <c r="B2353" i="34"/>
  <c r="A2353" i="34" s="1"/>
  <c r="B2352" i="34"/>
  <c r="A2352" i="34" s="1"/>
  <c r="B2351" i="34"/>
  <c r="A2351" i="34" s="1"/>
  <c r="B2350" i="34"/>
  <c r="A2350" i="34" s="1"/>
  <c r="B2349" i="34"/>
  <c r="A2349" i="34" s="1"/>
  <c r="B2348" i="34"/>
  <c r="A2348" i="34" s="1"/>
  <c r="B2347" i="34"/>
  <c r="A2347" i="34" s="1"/>
  <c r="B2346" i="34"/>
  <c r="A2346" i="34" s="1"/>
  <c r="B2345" i="34"/>
  <c r="A2345" i="34" s="1"/>
  <c r="B2344" i="34"/>
  <c r="A2344" i="34" s="1"/>
  <c r="B2085" i="34"/>
  <c r="A2085" i="34" s="1"/>
  <c r="B1840" i="34"/>
  <c r="A1840" i="34" s="1"/>
  <c r="B1855" i="34"/>
  <c r="A1855" i="34" s="1"/>
  <c r="B2071" i="34"/>
  <c r="A2071" i="34" s="1"/>
  <c r="B1839" i="34"/>
  <c r="A1839" i="34" s="1"/>
  <c r="Z2085" i="34" l="1"/>
  <c r="W2085" i="34"/>
  <c r="W2347" i="34"/>
  <c r="Z2347" i="34"/>
  <c r="W2363" i="34"/>
  <c r="Z2363" i="34"/>
  <c r="Z536" i="34"/>
  <c r="W536" i="34"/>
  <c r="W2343" i="34"/>
  <c r="Z2343" i="34"/>
  <c r="W1776" i="34"/>
  <c r="Z1776" i="34"/>
  <c r="U1232" i="34"/>
  <c r="Z1232" i="34"/>
  <c r="S1232" i="34"/>
  <c r="W1232" i="34"/>
  <c r="T1232" i="34"/>
  <c r="W331" i="34"/>
  <c r="Z331" i="34"/>
  <c r="Z427" i="34"/>
  <c r="W427" i="34"/>
  <c r="Z1344" i="34"/>
  <c r="W1344" i="34"/>
  <c r="W308" i="34"/>
  <c r="Z308" i="34"/>
  <c r="W223" i="34"/>
  <c r="Z223" i="34"/>
  <c r="Z636" i="34"/>
  <c r="W636" i="34"/>
  <c r="Z475" i="34"/>
  <c r="W475" i="34"/>
  <c r="Z658" i="34"/>
  <c r="W658" i="34"/>
  <c r="Z689" i="34"/>
  <c r="W689" i="34"/>
  <c r="Z871" i="34"/>
  <c r="W871" i="34"/>
  <c r="Z898" i="34"/>
  <c r="W898" i="34"/>
  <c r="W928" i="34"/>
  <c r="Z928" i="34"/>
  <c r="W987" i="34"/>
  <c r="Z987" i="34"/>
  <c r="Z1041" i="34"/>
  <c r="W1041" i="34"/>
  <c r="Z1149" i="34"/>
  <c r="W1149" i="34"/>
  <c r="Z1386" i="34"/>
  <c r="W1386" i="34"/>
  <c r="Z46" i="34"/>
  <c r="W46" i="34"/>
  <c r="W2071" i="34"/>
  <c r="Z2071" i="34"/>
  <c r="Z2344" i="34"/>
  <c r="W2344" i="34"/>
  <c r="Z2348" i="34"/>
  <c r="W2348" i="34"/>
  <c r="Z2352" i="34"/>
  <c r="W2352" i="34"/>
  <c r="Z2356" i="34"/>
  <c r="W2356" i="34"/>
  <c r="Z2360" i="34"/>
  <c r="W2360" i="34"/>
  <c r="Z2076" i="34"/>
  <c r="W2076" i="34"/>
  <c r="Z1813" i="34"/>
  <c r="W1813" i="34"/>
  <c r="Z237" i="34"/>
  <c r="W237" i="34"/>
  <c r="W1068" i="34"/>
  <c r="Z1068" i="34"/>
  <c r="Z1142" i="34"/>
  <c r="W1142" i="34"/>
  <c r="Z2282" i="34"/>
  <c r="W2282" i="34"/>
  <c r="Z2286" i="34"/>
  <c r="W2286" i="34"/>
  <c r="Z1722" i="34"/>
  <c r="W1722" i="34"/>
  <c r="Z1726" i="34"/>
  <c r="W1726" i="34"/>
  <c r="W1752" i="34"/>
  <c r="Z1752" i="34"/>
  <c r="W1756" i="34"/>
  <c r="Z1756" i="34"/>
  <c r="Z1777" i="34"/>
  <c r="W1777" i="34"/>
  <c r="Z1781" i="34"/>
  <c r="W1781" i="34"/>
  <c r="W1808" i="34"/>
  <c r="Z1808" i="34"/>
  <c r="Z52" i="34"/>
  <c r="W52" i="34"/>
  <c r="U619" i="34"/>
  <c r="S619" i="34"/>
  <c r="W619" i="34"/>
  <c r="T619" i="34"/>
  <c r="Z619" i="34"/>
  <c r="S741" i="34"/>
  <c r="W741" i="34"/>
  <c r="T741" i="34"/>
  <c r="U741" i="34"/>
  <c r="Z741" i="34"/>
  <c r="T1233" i="34"/>
  <c r="U1233" i="34"/>
  <c r="Z1233" i="34"/>
  <c r="S1233" i="34"/>
  <c r="W1233" i="34"/>
  <c r="Z1391" i="34"/>
  <c r="W1391" i="34"/>
  <c r="Z1362" i="34"/>
  <c r="W1362" i="34"/>
  <c r="Z917" i="34"/>
  <c r="W917" i="34"/>
  <c r="Z332" i="34"/>
  <c r="W332" i="34"/>
  <c r="Z352" i="34"/>
  <c r="W352" i="34"/>
  <c r="Z399" i="34"/>
  <c r="W399" i="34"/>
  <c r="Z439" i="34"/>
  <c r="W439" i="34"/>
  <c r="Z277" i="34"/>
  <c r="W277" i="34"/>
  <c r="Z665" i="34"/>
  <c r="W665" i="34"/>
  <c r="Z978" i="34"/>
  <c r="W978" i="34"/>
  <c r="Z1360" i="34"/>
  <c r="W1360" i="34"/>
  <c r="Z1746" i="34"/>
  <c r="W1746" i="34"/>
  <c r="S1195" i="34"/>
  <c r="W1195" i="34"/>
  <c r="T1195" i="34"/>
  <c r="U1195" i="34"/>
  <c r="Z1195" i="34"/>
  <c r="Z610" i="34"/>
  <c r="T610" i="34"/>
  <c r="S610" i="34"/>
  <c r="U610" i="34"/>
  <c r="W610" i="34"/>
  <c r="Z306" i="34"/>
  <c r="W306" i="34"/>
  <c r="Z301" i="34"/>
  <c r="W301" i="34"/>
  <c r="Z221" i="34"/>
  <c r="W221" i="34"/>
  <c r="Z208" i="34"/>
  <c r="W208" i="34"/>
  <c r="Z1322" i="34"/>
  <c r="W1322" i="34"/>
  <c r="W663" i="34"/>
  <c r="Z663" i="34"/>
  <c r="W635" i="34"/>
  <c r="Z635" i="34"/>
  <c r="W623" i="34"/>
  <c r="Z623" i="34"/>
  <c r="Z254" i="34"/>
  <c r="W254" i="34"/>
  <c r="Z250" i="34"/>
  <c r="W250" i="34"/>
  <c r="Z485" i="34"/>
  <c r="W485" i="34"/>
  <c r="Z510" i="34"/>
  <c r="W510" i="34"/>
  <c r="W474" i="34"/>
  <c r="Z474" i="34"/>
  <c r="Z646" i="34"/>
  <c r="W646" i="34"/>
  <c r="Z650" i="34"/>
  <c r="W650" i="34"/>
  <c r="Z660" i="34"/>
  <c r="W660" i="34"/>
  <c r="Z668" i="34"/>
  <c r="W668" i="34"/>
  <c r="Z673" i="34"/>
  <c r="W673" i="34"/>
  <c r="Z677" i="34"/>
  <c r="W677" i="34"/>
  <c r="Z682" i="34"/>
  <c r="W682" i="34"/>
  <c r="Z690" i="34"/>
  <c r="W690" i="34"/>
  <c r="Z703" i="34"/>
  <c r="W703" i="34"/>
  <c r="Z868" i="34"/>
  <c r="W868" i="34"/>
  <c r="W873" i="34"/>
  <c r="Z873" i="34"/>
  <c r="Z878" i="34"/>
  <c r="W878" i="34"/>
  <c r="Z882" i="34"/>
  <c r="W882" i="34"/>
  <c r="Z892" i="34"/>
  <c r="W892" i="34"/>
  <c r="Z899" i="34"/>
  <c r="W899" i="34"/>
  <c r="Z905" i="34"/>
  <c r="W905" i="34"/>
  <c r="Z910" i="34"/>
  <c r="W910" i="34"/>
  <c r="Z929" i="34"/>
  <c r="W929" i="34"/>
  <c r="Z933" i="34"/>
  <c r="W933" i="34"/>
  <c r="Z1063" i="34"/>
  <c r="W1063" i="34"/>
  <c r="Z984" i="34"/>
  <c r="W984" i="34"/>
  <c r="Z988" i="34"/>
  <c r="W988" i="34"/>
  <c r="Z1065" i="34"/>
  <c r="W1065" i="34"/>
  <c r="Z1107" i="34"/>
  <c r="W1107" i="34"/>
  <c r="Z1141" i="34"/>
  <c r="W1141" i="34"/>
  <c r="Z1042" i="34"/>
  <c r="W1042" i="34"/>
  <c r="W1108" i="34"/>
  <c r="Z1108" i="34"/>
  <c r="W1112" i="34"/>
  <c r="Z1112" i="34"/>
  <c r="Z1150" i="34"/>
  <c r="W1150" i="34"/>
  <c r="Z1163" i="34"/>
  <c r="W1163" i="34"/>
  <c r="Z1215" i="34"/>
  <c r="W1215" i="34"/>
  <c r="Z1283" i="34"/>
  <c r="W1283" i="34"/>
  <c r="Z1179" i="34"/>
  <c r="W1179" i="34"/>
  <c r="Z1284" i="34"/>
  <c r="W1284" i="34"/>
  <c r="Z36" i="34"/>
  <c r="W36" i="34"/>
  <c r="W47" i="34"/>
  <c r="Z47" i="34"/>
  <c r="W74" i="34"/>
  <c r="Z74" i="34"/>
  <c r="Z1839" i="34"/>
  <c r="W1839" i="34"/>
  <c r="W2351" i="34"/>
  <c r="Z2351" i="34"/>
  <c r="W1816" i="34"/>
  <c r="Z1816" i="34"/>
  <c r="Z2285" i="34"/>
  <c r="W2285" i="34"/>
  <c r="Z1751" i="34"/>
  <c r="W1751" i="34"/>
  <c r="W1780" i="34"/>
  <c r="Z1780" i="34"/>
  <c r="T740" i="34"/>
  <c r="U740" i="34"/>
  <c r="Z740" i="34"/>
  <c r="S740" i="34"/>
  <c r="W740" i="34"/>
  <c r="Z1394" i="34"/>
  <c r="W1394" i="34"/>
  <c r="W343" i="34"/>
  <c r="Z343" i="34"/>
  <c r="Z664" i="34"/>
  <c r="W664" i="34"/>
  <c r="Z1747" i="34"/>
  <c r="W1747" i="34"/>
  <c r="Z303" i="34"/>
  <c r="W303" i="34"/>
  <c r="W1277" i="34"/>
  <c r="Z1277" i="34"/>
  <c r="Z255" i="34"/>
  <c r="W255" i="34"/>
  <c r="Z507" i="34"/>
  <c r="W507" i="34"/>
  <c r="W667" i="34"/>
  <c r="Z667" i="34"/>
  <c r="Z676" i="34"/>
  <c r="W676" i="34"/>
  <c r="Z867" i="34"/>
  <c r="W867" i="34"/>
  <c r="W885" i="34"/>
  <c r="Z885" i="34"/>
  <c r="W932" i="34"/>
  <c r="Z932" i="34"/>
  <c r="Z1054" i="34"/>
  <c r="W1054" i="34"/>
  <c r="Z1083" i="34"/>
  <c r="W1083" i="34"/>
  <c r="Z1200" i="34"/>
  <c r="W1200" i="34"/>
  <c r="Z1231" i="34"/>
  <c r="W1231" i="34"/>
  <c r="Z1855" i="34"/>
  <c r="W1855" i="34"/>
  <c r="Z2353" i="34"/>
  <c r="W2353" i="34"/>
  <c r="Z2361" i="34"/>
  <c r="W2361" i="34"/>
  <c r="Z1814" i="34"/>
  <c r="W1814" i="34"/>
  <c r="W383" i="34"/>
  <c r="Z383" i="34"/>
  <c r="W2283" i="34"/>
  <c r="Z2283" i="34"/>
  <c r="Z1723" i="34"/>
  <c r="W1723" i="34"/>
  <c r="Z1753" i="34"/>
  <c r="W1753" i="34"/>
  <c r="Z1778" i="34"/>
  <c r="W1778" i="34"/>
  <c r="Z1809" i="34"/>
  <c r="W1809" i="34"/>
  <c r="Z738" i="34"/>
  <c r="S738" i="34"/>
  <c r="W738" i="34"/>
  <c r="T738" i="34"/>
  <c r="U738" i="34"/>
  <c r="S1281" i="34"/>
  <c r="W1281" i="34"/>
  <c r="T1281" i="34"/>
  <c r="U1281" i="34"/>
  <c r="Z1281" i="34"/>
  <c r="W637" i="34"/>
  <c r="Z637" i="34"/>
  <c r="Z353" i="34"/>
  <c r="W353" i="34"/>
  <c r="Z440" i="34"/>
  <c r="W440" i="34"/>
  <c r="Z835" i="34"/>
  <c r="W835" i="34"/>
  <c r="W478" i="34"/>
  <c r="Z478" i="34"/>
  <c r="U615" i="34"/>
  <c r="S615" i="34"/>
  <c r="W615" i="34"/>
  <c r="T615" i="34"/>
  <c r="Z615" i="34"/>
  <c r="Z305" i="34"/>
  <c r="W305" i="34"/>
  <c r="Z216" i="34"/>
  <c r="W216" i="34"/>
  <c r="Z1286" i="34"/>
  <c r="W1286" i="34"/>
  <c r="Z622" i="34"/>
  <c r="W622" i="34"/>
  <c r="Z538" i="34"/>
  <c r="W538" i="34"/>
  <c r="W509" i="34"/>
  <c r="Z509" i="34"/>
  <c r="W647" i="34"/>
  <c r="Z647" i="34"/>
  <c r="W651" i="34"/>
  <c r="Z651" i="34"/>
  <c r="Z669" i="34"/>
  <c r="W669" i="34"/>
  <c r="Z678" i="34"/>
  <c r="W678" i="34"/>
  <c r="Z691" i="34"/>
  <c r="W691" i="34"/>
  <c r="W869" i="34"/>
  <c r="Z869" i="34"/>
  <c r="Z879" i="34"/>
  <c r="W879" i="34"/>
  <c r="W893" i="34"/>
  <c r="Z893" i="34"/>
  <c r="Z907" i="34"/>
  <c r="W907" i="34"/>
  <c r="W1052" i="34"/>
  <c r="Z1052" i="34"/>
  <c r="Z985" i="34"/>
  <c r="W985" i="34"/>
  <c r="Z1038" i="34"/>
  <c r="W1038" i="34"/>
  <c r="W1120" i="34"/>
  <c r="Z1120" i="34"/>
  <c r="Z1109" i="34"/>
  <c r="W1109" i="34"/>
  <c r="W1151" i="34"/>
  <c r="Z1151" i="34"/>
  <c r="Z1229" i="34"/>
  <c r="W1229" i="34"/>
  <c r="Z1180" i="34"/>
  <c r="W1180" i="34"/>
  <c r="Z48" i="34"/>
  <c r="W48" i="34"/>
  <c r="W2355" i="34"/>
  <c r="Z2355" i="34"/>
  <c r="W1812" i="34"/>
  <c r="Z1812" i="34"/>
  <c r="Z2281" i="34"/>
  <c r="W2281" i="34"/>
  <c r="Z1725" i="34"/>
  <c r="W1725" i="34"/>
  <c r="Z1807" i="34"/>
  <c r="W1807" i="34"/>
  <c r="Z618" i="34"/>
  <c r="T618" i="34"/>
  <c r="S618" i="34"/>
  <c r="U618" i="34"/>
  <c r="W618" i="34"/>
  <c r="Z839" i="34"/>
  <c r="W839" i="34"/>
  <c r="W398" i="34"/>
  <c r="Z398" i="34"/>
  <c r="W976" i="34"/>
  <c r="Z976" i="34"/>
  <c r="T612" i="34"/>
  <c r="Z612" i="34"/>
  <c r="W612" i="34"/>
  <c r="S612" i="34"/>
  <c r="U612" i="34"/>
  <c r="Z209" i="34"/>
  <c r="W209" i="34"/>
  <c r="Z624" i="34"/>
  <c r="W624" i="34"/>
  <c r="Z511" i="34"/>
  <c r="W511" i="34"/>
  <c r="Z649" i="34"/>
  <c r="W649" i="34"/>
  <c r="Z681" i="34"/>
  <c r="W681" i="34"/>
  <c r="W877" i="34"/>
  <c r="Z877" i="34"/>
  <c r="W881" i="34"/>
  <c r="Z881" i="34"/>
  <c r="Z909" i="34"/>
  <c r="W909" i="34"/>
  <c r="W983" i="34"/>
  <c r="Z983" i="34"/>
  <c r="Z1140" i="34"/>
  <c r="W1140" i="34"/>
  <c r="Z1111" i="34"/>
  <c r="W1111" i="34"/>
  <c r="W1265" i="34"/>
  <c r="Z1265" i="34"/>
  <c r="W35" i="34"/>
  <c r="Z35" i="34"/>
  <c r="Z2345" i="34"/>
  <c r="W2345" i="34"/>
  <c r="Z2349" i="34"/>
  <c r="W2349" i="34"/>
  <c r="Z2357" i="34"/>
  <c r="W2357" i="34"/>
  <c r="Z1810" i="34"/>
  <c r="W1810" i="34"/>
  <c r="Z1070" i="34"/>
  <c r="W1070" i="34"/>
  <c r="W1143" i="34"/>
  <c r="Z1143" i="34"/>
  <c r="W2287" i="34"/>
  <c r="Z2287" i="34"/>
  <c r="Z1727" i="34"/>
  <c r="W1727" i="34"/>
  <c r="Z1757" i="34"/>
  <c r="W1757" i="34"/>
  <c r="Z1782" i="34"/>
  <c r="W1782" i="34"/>
  <c r="T616" i="34"/>
  <c r="Z616" i="34"/>
  <c r="S616" i="34"/>
  <c r="U616" i="34"/>
  <c r="W616" i="34"/>
  <c r="Z1219" i="34"/>
  <c r="S1219" i="34"/>
  <c r="W1219" i="34"/>
  <c r="T1219" i="34"/>
  <c r="U1219" i="34"/>
  <c r="Z1392" i="34"/>
  <c r="W1392" i="34"/>
  <c r="Z923" i="34"/>
  <c r="W923" i="34"/>
  <c r="Z341" i="34"/>
  <c r="W341" i="34"/>
  <c r="Z400" i="34"/>
  <c r="W400" i="34"/>
  <c r="Z278" i="34"/>
  <c r="W278" i="34"/>
  <c r="Z1021" i="34"/>
  <c r="W1021" i="34"/>
  <c r="Z1390" i="34"/>
  <c r="W1390" i="34"/>
  <c r="S609" i="34"/>
  <c r="W609" i="34"/>
  <c r="U609" i="34"/>
  <c r="T609" i="34"/>
  <c r="Z609" i="34"/>
  <c r="Z299" i="34"/>
  <c r="W299" i="34"/>
  <c r="Z197" i="34"/>
  <c r="W197" i="34"/>
  <c r="Z656" i="34"/>
  <c r="W656" i="34"/>
  <c r="Z626" i="34"/>
  <c r="W626" i="34"/>
  <c r="Z253" i="34"/>
  <c r="W253" i="34"/>
  <c r="Z484" i="34"/>
  <c r="W484" i="34"/>
  <c r="Z473" i="34"/>
  <c r="W473" i="34"/>
  <c r="Z661" i="34"/>
  <c r="W661" i="34"/>
  <c r="Z674" i="34"/>
  <c r="W674" i="34"/>
  <c r="W687" i="34"/>
  <c r="Z687" i="34"/>
  <c r="W865" i="34"/>
  <c r="Z865" i="34"/>
  <c r="Z874" i="34"/>
  <c r="W874" i="34"/>
  <c r="Z883" i="34"/>
  <c r="W883" i="34"/>
  <c r="Z901" i="34"/>
  <c r="W901" i="34"/>
  <c r="Z911" i="34"/>
  <c r="W911" i="34"/>
  <c r="Z930" i="34"/>
  <c r="W930" i="34"/>
  <c r="W1064" i="34"/>
  <c r="Z1064" i="34"/>
  <c r="Z1079" i="34"/>
  <c r="W1079" i="34"/>
  <c r="W1154" i="34"/>
  <c r="Z1154" i="34"/>
  <c r="Z1066" i="34"/>
  <c r="W1066" i="34"/>
  <c r="W1147" i="34"/>
  <c r="Z1147" i="34"/>
  <c r="Z1164" i="34"/>
  <c r="W1164" i="34"/>
  <c r="W1321" i="34"/>
  <c r="Z1321" i="34"/>
  <c r="W31" i="34"/>
  <c r="Z31" i="34"/>
  <c r="Z41" i="34"/>
  <c r="W41" i="34"/>
  <c r="Z81" i="34"/>
  <c r="W81" i="34"/>
  <c r="W1840" i="34"/>
  <c r="Z1840" i="34"/>
  <c r="Z2346" i="34"/>
  <c r="W2346" i="34"/>
  <c r="Z2350" i="34"/>
  <c r="W2350" i="34"/>
  <c r="Z2354" i="34"/>
  <c r="W2354" i="34"/>
  <c r="W2358" i="34"/>
  <c r="Z2358" i="34"/>
  <c r="W2362" i="34"/>
  <c r="Z2362" i="34"/>
  <c r="Z1811" i="34"/>
  <c r="W1811" i="34"/>
  <c r="Z1815" i="34"/>
  <c r="W1815" i="34"/>
  <c r="Z535" i="34"/>
  <c r="W535" i="34"/>
  <c r="W1084" i="34"/>
  <c r="Z1084" i="34"/>
  <c r="Z2280" i="34"/>
  <c r="W2280" i="34"/>
  <c r="Z2284" i="34"/>
  <c r="W2284" i="34"/>
  <c r="Z2288" i="34"/>
  <c r="W2288" i="34"/>
  <c r="W1724" i="34"/>
  <c r="Z1724" i="34"/>
  <c r="Z1750" i="34"/>
  <c r="W1750" i="34"/>
  <c r="Z1754" i="34"/>
  <c r="W1754" i="34"/>
  <c r="Z1775" i="34"/>
  <c r="W1775" i="34"/>
  <c r="Z1779" i="34"/>
  <c r="W1779" i="34"/>
  <c r="Z1806" i="34"/>
  <c r="W1806" i="34"/>
  <c r="Z279" i="34"/>
  <c r="W279" i="34"/>
  <c r="S617" i="34"/>
  <c r="W617" i="34"/>
  <c r="U617" i="34"/>
  <c r="T617" i="34"/>
  <c r="Z617" i="34"/>
  <c r="U739" i="34"/>
  <c r="Z739" i="34"/>
  <c r="S739" i="34"/>
  <c r="W739" i="34"/>
  <c r="T739" i="34"/>
  <c r="T1221" i="34"/>
  <c r="U1221" i="34"/>
  <c r="Z1221" i="34"/>
  <c r="S1221" i="34"/>
  <c r="W1221" i="34"/>
  <c r="Z1282" i="34"/>
  <c r="S1282" i="34"/>
  <c r="W1282" i="34"/>
  <c r="T1282" i="34"/>
  <c r="U1282" i="34"/>
  <c r="W1393" i="34"/>
  <c r="Z1393" i="34"/>
  <c r="W837" i="34"/>
  <c r="Z837" i="34"/>
  <c r="Z310" i="34"/>
  <c r="W310" i="34"/>
  <c r="Z342" i="34"/>
  <c r="W342" i="34"/>
  <c r="Z397" i="34"/>
  <c r="W397" i="34"/>
  <c r="W426" i="34"/>
  <c r="Z426" i="34"/>
  <c r="Z217" i="34"/>
  <c r="W217" i="34"/>
  <c r="Z1749" i="34"/>
  <c r="W1749" i="34"/>
  <c r="Z836" i="34"/>
  <c r="W836" i="34"/>
  <c r="Z1023" i="34"/>
  <c r="W1023" i="34"/>
  <c r="W1748" i="34"/>
  <c r="Z1748" i="34"/>
  <c r="S1218" i="34"/>
  <c r="W1218" i="34"/>
  <c r="T1218" i="34"/>
  <c r="U1218" i="34"/>
  <c r="Z1218" i="34"/>
  <c r="Z614" i="34"/>
  <c r="T614" i="34"/>
  <c r="U614" i="34"/>
  <c r="W614" i="34"/>
  <c r="S614" i="34"/>
  <c r="Z309" i="34"/>
  <c r="W309" i="34"/>
  <c r="W304" i="34"/>
  <c r="Z304" i="34"/>
  <c r="Z224" i="34"/>
  <c r="W224" i="34"/>
  <c r="Z214" i="34"/>
  <c r="W214" i="34"/>
  <c r="Z1342" i="34"/>
  <c r="W1342" i="34"/>
  <c r="W1285" i="34"/>
  <c r="Z1285" i="34"/>
  <c r="W655" i="34"/>
  <c r="Z655" i="34"/>
  <c r="W625" i="34"/>
  <c r="Z625" i="34"/>
  <c r="W256" i="34"/>
  <c r="Z256" i="34"/>
  <c r="W252" i="34"/>
  <c r="Z252" i="34"/>
  <c r="Z512" i="34"/>
  <c r="W512" i="34"/>
  <c r="Z476" i="34"/>
  <c r="W476" i="34"/>
  <c r="Z508" i="34"/>
  <c r="W508" i="34"/>
  <c r="Z472" i="34"/>
  <c r="W472" i="34"/>
  <c r="Z648" i="34"/>
  <c r="W648" i="34"/>
  <c r="Z657" i="34"/>
  <c r="W657" i="34"/>
  <c r="Z666" i="34"/>
  <c r="W666" i="34"/>
  <c r="Z670" i="34"/>
  <c r="W670" i="34"/>
  <c r="W675" i="34"/>
  <c r="Z675" i="34"/>
  <c r="W679" i="34"/>
  <c r="Z679" i="34"/>
  <c r="Z688" i="34"/>
  <c r="W688" i="34"/>
  <c r="Z692" i="34"/>
  <c r="W692" i="34"/>
  <c r="Z866" i="34"/>
  <c r="W866" i="34"/>
  <c r="Z870" i="34"/>
  <c r="W870" i="34"/>
  <c r="Z875" i="34"/>
  <c r="W875" i="34"/>
  <c r="Z880" i="34"/>
  <c r="W880" i="34"/>
  <c r="Z884" i="34"/>
  <c r="W884" i="34"/>
  <c r="Z897" i="34"/>
  <c r="W897" i="34"/>
  <c r="Z902" i="34"/>
  <c r="W902" i="34"/>
  <c r="W908" i="34"/>
  <c r="Z908" i="34"/>
  <c r="Z927" i="34"/>
  <c r="W927" i="34"/>
  <c r="Z931" i="34"/>
  <c r="W931" i="34"/>
  <c r="Z1053" i="34"/>
  <c r="W1053" i="34"/>
  <c r="Z941" i="34"/>
  <c r="W941" i="34"/>
  <c r="Z986" i="34"/>
  <c r="W986" i="34"/>
  <c r="Z1039" i="34"/>
  <c r="W1039" i="34"/>
  <c r="W1080" i="34"/>
  <c r="Z1080" i="34"/>
  <c r="W1132" i="34"/>
  <c r="Z1132" i="34"/>
  <c r="W1040" i="34"/>
  <c r="Z1040" i="34"/>
  <c r="Z1067" i="34"/>
  <c r="W1067" i="34"/>
  <c r="Z1110" i="34"/>
  <c r="W1110" i="34"/>
  <c r="Z1148" i="34"/>
  <c r="W1148" i="34"/>
  <c r="Z1161" i="34"/>
  <c r="W1161" i="34"/>
  <c r="Z1175" i="34"/>
  <c r="W1175" i="34"/>
  <c r="W1230" i="34"/>
  <c r="Z1230" i="34"/>
  <c r="W1341" i="34"/>
  <c r="Z1341" i="34"/>
  <c r="Z1209" i="34"/>
  <c r="W1209" i="34"/>
  <c r="Z32" i="34"/>
  <c r="W32" i="34"/>
  <c r="W43" i="34"/>
  <c r="Z43" i="34"/>
  <c r="Z49" i="34"/>
  <c r="W49" i="34"/>
  <c r="W231" i="34"/>
  <c r="Z231" i="34"/>
  <c r="W2359" i="34"/>
  <c r="Z2359" i="34"/>
  <c r="Z1086" i="34"/>
  <c r="W1086" i="34"/>
  <c r="Z1755" i="34"/>
  <c r="W1755" i="34"/>
  <c r="W51" i="34"/>
  <c r="Z51" i="34"/>
  <c r="T1288" i="34"/>
  <c r="U1288" i="34"/>
  <c r="Z1288" i="34"/>
  <c r="S1288" i="34"/>
  <c r="W1288" i="34"/>
  <c r="Z218" i="34"/>
  <c r="W218" i="34"/>
  <c r="Z1196" i="34"/>
  <c r="S1196" i="34"/>
  <c r="W1196" i="34"/>
  <c r="T1196" i="34"/>
  <c r="U1196" i="34"/>
  <c r="Z1324" i="34"/>
  <c r="W1324" i="34"/>
  <c r="Z251" i="34"/>
  <c r="W251" i="34"/>
  <c r="Z479" i="34"/>
  <c r="W479" i="34"/>
  <c r="Z672" i="34"/>
  <c r="W672" i="34"/>
  <c r="W702" i="34"/>
  <c r="Z702" i="34"/>
  <c r="W904" i="34"/>
  <c r="Z904" i="34"/>
  <c r="Z1055" i="34"/>
  <c r="W1055" i="34"/>
  <c r="Z1093" i="34"/>
  <c r="W1093" i="34"/>
  <c r="W1162" i="34"/>
  <c r="Z1162" i="34"/>
  <c r="Z73" i="34"/>
  <c r="W73" i="34"/>
  <c r="B470" i="34"/>
  <c r="A470" i="34" s="1"/>
  <c r="B433" i="34"/>
  <c r="A433" i="34" s="1"/>
  <c r="B1059" i="34"/>
  <c r="A1059" i="34" s="1"/>
  <c r="B1028" i="34"/>
  <c r="A1028" i="34" s="1"/>
  <c r="W1028" i="34" l="1"/>
  <c r="Z1028" i="34"/>
  <c r="Z1059" i="34"/>
  <c r="W1059" i="34"/>
  <c r="Z433" i="34"/>
  <c r="W433" i="34"/>
  <c r="W470" i="34"/>
  <c r="Z470" i="34"/>
  <c r="B562" i="34"/>
  <c r="A562" i="34" s="1"/>
  <c r="B517" i="34"/>
  <c r="A517" i="34" s="1"/>
  <c r="B134" i="34"/>
  <c r="A134" i="34" s="1"/>
  <c r="B972" i="34"/>
  <c r="A972" i="34" s="1"/>
  <c r="B967" i="34"/>
  <c r="A967" i="34" s="1"/>
  <c r="B948" i="34"/>
  <c r="A948" i="34" s="1"/>
  <c r="Z562" i="34" l="1"/>
  <c r="W562" i="34"/>
  <c r="W972" i="34"/>
  <c r="Z972" i="34"/>
  <c r="Z134" i="34"/>
  <c r="W134" i="34"/>
  <c r="Z967" i="34"/>
  <c r="W967" i="34"/>
  <c r="W948" i="34"/>
  <c r="Z948" i="34"/>
  <c r="W517" i="34"/>
  <c r="Z517" i="34"/>
  <c r="B737" i="34"/>
  <c r="A737" i="34" s="1"/>
  <c r="B166" i="34"/>
  <c r="A166" i="34" s="1"/>
  <c r="B40" i="34"/>
  <c r="A40" i="34" s="1"/>
  <c r="W166" i="34" l="1"/>
  <c r="Z166" i="34"/>
  <c r="Z40" i="34"/>
  <c r="W40" i="34"/>
  <c r="W737" i="34"/>
  <c r="Z737" i="34"/>
  <c r="B1165" i="34"/>
  <c r="A1165" i="34" s="1"/>
  <c r="B1127" i="34"/>
  <c r="A1127" i="34" s="1"/>
  <c r="B115" i="34"/>
  <c r="A115" i="34" s="1"/>
  <c r="B108" i="34"/>
  <c r="A108" i="34" s="1"/>
  <c r="B104" i="34"/>
  <c r="A104" i="34" s="1"/>
  <c r="B239" i="34"/>
  <c r="A239" i="34" s="1"/>
  <c r="B329" i="34"/>
  <c r="A329" i="34" s="1"/>
  <c r="B1173" i="34"/>
  <c r="A1173" i="34" s="1"/>
  <c r="B1356" i="34"/>
  <c r="A1356" i="34" s="1"/>
  <c r="Z329" i="34" l="1"/>
  <c r="W329" i="34"/>
  <c r="Z115" i="34"/>
  <c r="W115" i="34"/>
  <c r="W239" i="34"/>
  <c r="Z239" i="34"/>
  <c r="Z1127" i="34"/>
  <c r="W1127" i="34"/>
  <c r="Z1356" i="34"/>
  <c r="W1356" i="34"/>
  <c r="Z104" i="34"/>
  <c r="W104" i="34"/>
  <c r="Z1165" i="34"/>
  <c r="W1165" i="34"/>
  <c r="W1173" i="34"/>
  <c r="Z1173" i="34"/>
  <c r="Z108" i="34"/>
  <c r="W108" i="34"/>
  <c r="B199" i="34"/>
  <c r="A199" i="34" s="1"/>
  <c r="B188" i="34"/>
  <c r="A188" i="34" s="1"/>
  <c r="B185" i="34"/>
  <c r="A185" i="34" s="1"/>
  <c r="Z185" i="34" l="1"/>
  <c r="W185" i="34"/>
  <c r="W188" i="34"/>
  <c r="Z188" i="34"/>
  <c r="W199" i="34"/>
  <c r="Z199" i="34"/>
  <c r="B385" i="34"/>
  <c r="A385" i="34" s="1"/>
  <c r="B384" i="34"/>
  <c r="A384" i="34" s="1"/>
  <c r="B351" i="34"/>
  <c r="A351" i="34" s="1"/>
  <c r="B350" i="34"/>
  <c r="A350" i="34" s="1"/>
  <c r="B348" i="34"/>
  <c r="A348" i="34" s="1"/>
  <c r="B347" i="34"/>
  <c r="A347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5" i="34"/>
  <c r="A315" i="34" s="1"/>
  <c r="B294" i="34"/>
  <c r="A294" i="34" s="1"/>
  <c r="B293" i="34"/>
  <c r="A293" i="34" s="1"/>
  <c r="B291" i="34"/>
  <c r="A291" i="34" s="1"/>
  <c r="B290" i="34"/>
  <c r="A290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38" i="34"/>
  <c r="A238" i="34" s="1"/>
  <c r="B213" i="34"/>
  <c r="A213" i="34" s="1"/>
  <c r="B212" i="34"/>
  <c r="A212" i="34" s="1"/>
  <c r="B211" i="34"/>
  <c r="A211" i="34" s="1"/>
  <c r="B205" i="34"/>
  <c r="A205" i="34" s="1"/>
  <c r="B204" i="34"/>
  <c r="A204" i="34" s="1"/>
  <c r="B203" i="34"/>
  <c r="A203" i="34" s="1"/>
  <c r="B200" i="34"/>
  <c r="A200" i="34" s="1"/>
  <c r="B193" i="34"/>
  <c r="A193" i="34" s="1"/>
  <c r="B189" i="34"/>
  <c r="A189" i="34" s="1"/>
  <c r="B187" i="34"/>
  <c r="A187" i="34" s="1"/>
  <c r="B186" i="34"/>
  <c r="A186" i="34" s="1"/>
  <c r="B184" i="34"/>
  <c r="A184" i="34" s="1"/>
  <c r="B183" i="34"/>
  <c r="A183" i="34" s="1"/>
  <c r="B182" i="34"/>
  <c r="A182" i="34" s="1"/>
  <c r="B39" i="34"/>
  <c r="A39" i="34" s="1"/>
  <c r="B38" i="34"/>
  <c r="A38" i="34" s="1"/>
  <c r="B33" i="34"/>
  <c r="A33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39" i="34"/>
  <c r="A1339" i="34" s="1"/>
  <c r="B1338" i="34"/>
  <c r="A1338" i="34" s="1"/>
  <c r="B1336" i="34"/>
  <c r="A1336" i="34" s="1"/>
  <c r="B1335" i="34"/>
  <c r="A1335" i="34" s="1"/>
  <c r="B1319" i="34"/>
  <c r="A1319" i="34" s="1"/>
  <c r="B1318" i="34"/>
  <c r="A1318" i="34" s="1"/>
  <c r="B1316" i="34"/>
  <c r="A1316" i="34" s="1"/>
  <c r="B1315" i="34"/>
  <c r="A1315" i="34" s="1"/>
  <c r="B1313" i="34"/>
  <c r="A1313" i="34" s="1"/>
  <c r="B1312" i="34"/>
  <c r="A1312" i="34" s="1"/>
  <c r="B1309" i="34"/>
  <c r="A1309" i="34" s="1"/>
  <c r="B1308" i="34"/>
  <c r="A1308" i="34" s="1"/>
  <c r="B1307" i="34"/>
  <c r="A1307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3" i="34"/>
  <c r="A1253" i="34" s="1"/>
  <c r="B1252" i="34"/>
  <c r="A1252" i="34" s="1"/>
  <c r="B1251" i="34"/>
  <c r="A1251" i="34" s="1"/>
  <c r="B1250" i="34"/>
  <c r="A1250" i="34" s="1"/>
  <c r="B1211" i="34"/>
  <c r="A1211" i="34" s="1"/>
  <c r="B1210" i="34"/>
  <c r="A1210" i="34" s="1"/>
  <c r="B1208" i="34"/>
  <c r="A1208" i="34" s="1"/>
  <c r="B1207" i="34"/>
  <c r="A1207" i="34" s="1"/>
  <c r="B1206" i="34"/>
  <c r="A1206" i="34" s="1"/>
  <c r="B1205" i="34"/>
  <c r="A1205" i="34" s="1"/>
  <c r="B1158" i="34"/>
  <c r="A1158" i="34" s="1"/>
  <c r="B1157" i="34"/>
  <c r="A1157" i="34" s="1"/>
  <c r="B1156" i="34"/>
  <c r="A1156" i="34" s="1"/>
  <c r="B1155" i="34"/>
  <c r="A1155" i="34" s="1"/>
  <c r="B1153" i="34"/>
  <c r="A1153" i="34" s="1"/>
  <c r="B1152" i="34"/>
  <c r="A1152" i="34" s="1"/>
  <c r="B1146" i="34"/>
  <c r="A1146" i="34" s="1"/>
  <c r="B1145" i="34"/>
  <c r="A1145" i="34" s="1"/>
  <c r="B1144" i="34"/>
  <c r="A1144" i="34" s="1"/>
  <c r="B1103" i="34"/>
  <c r="A1103" i="34" s="1"/>
  <c r="B1102" i="34"/>
  <c r="A1102" i="34" s="1"/>
  <c r="B1101" i="34"/>
  <c r="A1101" i="34" s="1"/>
  <c r="B1100" i="34"/>
  <c r="A1100" i="34" s="1"/>
  <c r="B1098" i="34"/>
  <c r="A1098" i="34" s="1"/>
  <c r="B1097" i="34"/>
  <c r="A1097" i="34" s="1"/>
  <c r="B1096" i="34"/>
  <c r="A1096" i="34" s="1"/>
  <c r="B1077" i="34"/>
  <c r="A1077" i="34" s="1"/>
  <c r="B1076" i="34"/>
  <c r="A1076" i="34" s="1"/>
  <c r="B1024" i="34"/>
  <c r="A1024" i="34" s="1"/>
  <c r="B1020" i="34"/>
  <c r="A1020" i="34" s="1"/>
  <c r="B1019" i="34"/>
  <c r="A1019" i="34" s="1"/>
  <c r="B1018" i="34"/>
  <c r="A1018" i="34" s="1"/>
  <c r="B1017" i="34"/>
  <c r="A1017" i="34" s="1"/>
  <c r="B1009" i="34"/>
  <c r="A1009" i="34" s="1"/>
  <c r="B1008" i="34"/>
  <c r="A1008" i="34" s="1"/>
  <c r="B1007" i="34"/>
  <c r="A1007" i="34" s="1"/>
  <c r="B1006" i="34"/>
  <c r="A1006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4" i="34"/>
  <c r="A704" i="34" s="1"/>
  <c r="B506" i="34"/>
  <c r="A506" i="34" s="1"/>
  <c r="B505" i="34"/>
  <c r="A505" i="34" s="1"/>
  <c r="B504" i="34"/>
  <c r="A504" i="34" s="1"/>
  <c r="B502" i="34"/>
  <c r="A502" i="34" s="1"/>
  <c r="B501" i="34"/>
  <c r="A501" i="34" s="1"/>
  <c r="B456" i="34"/>
  <c r="A456" i="34" s="1"/>
  <c r="B455" i="34"/>
  <c r="A455" i="34" s="1"/>
  <c r="B454" i="34"/>
  <c r="A454" i="34" s="1"/>
  <c r="B449" i="34"/>
  <c r="A449" i="34" s="1"/>
  <c r="B448" i="34"/>
  <c r="A448" i="34" s="1"/>
  <c r="B442" i="34"/>
  <c r="A442" i="34" s="1"/>
  <c r="B441" i="34"/>
  <c r="A441" i="34" s="1"/>
  <c r="B430" i="34"/>
  <c r="A430" i="34" s="1"/>
  <c r="B429" i="34"/>
  <c r="A429" i="34" s="1"/>
  <c r="B414" i="34"/>
  <c r="A414" i="34" s="1"/>
  <c r="B413" i="34"/>
  <c r="A413" i="34" s="1"/>
  <c r="B411" i="34"/>
  <c r="A411" i="34" s="1"/>
  <c r="B410" i="34"/>
  <c r="A410" i="34" s="1"/>
  <c r="B407" i="34"/>
  <c r="A407" i="34" s="1"/>
  <c r="B406" i="34"/>
  <c r="A406" i="34" s="1"/>
  <c r="B396" i="34"/>
  <c r="A396" i="34" s="1"/>
  <c r="B388" i="34"/>
  <c r="A388" i="34" s="1"/>
  <c r="B387" i="34"/>
  <c r="A387" i="34" s="1"/>
  <c r="B386" i="34"/>
  <c r="A386" i="34" s="1"/>
  <c r="B632" i="34"/>
  <c r="A632" i="34" s="1"/>
  <c r="B631" i="34"/>
  <c r="A631" i="34" s="1"/>
  <c r="B630" i="34"/>
  <c r="A630" i="34" s="1"/>
  <c r="B629" i="34"/>
  <c r="A629" i="34" s="1"/>
  <c r="B607" i="34"/>
  <c r="A607" i="34" s="1"/>
  <c r="B606" i="34"/>
  <c r="A606" i="34" s="1"/>
  <c r="B605" i="34"/>
  <c r="A605" i="34" s="1"/>
  <c r="B604" i="34"/>
  <c r="A604" i="34" s="1"/>
  <c r="B596" i="34"/>
  <c r="A596" i="34" s="1"/>
  <c r="B595" i="34"/>
  <c r="A595" i="34" s="1"/>
  <c r="B944" i="34"/>
  <c r="A944" i="34" s="1"/>
  <c r="B943" i="34"/>
  <c r="A943" i="34" s="1"/>
  <c r="B942" i="34"/>
  <c r="A942" i="34" s="1"/>
  <c r="B935" i="34"/>
  <c r="A935" i="34" s="1"/>
  <c r="B934" i="34"/>
  <c r="A934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43" i="34"/>
  <c r="A743" i="34" s="1"/>
  <c r="B742" i="34"/>
  <c r="A742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16" i="34"/>
  <c r="A716" i="34" s="1"/>
  <c r="B715" i="34"/>
  <c r="A715" i="34" s="1"/>
  <c r="B201" i="34"/>
  <c r="A201" i="34" s="1"/>
  <c r="B190" i="34"/>
  <c r="A190" i="34" s="1"/>
  <c r="B177" i="34"/>
  <c r="A177" i="34" s="1"/>
  <c r="B171" i="34"/>
  <c r="A171" i="34" s="1"/>
  <c r="B170" i="34"/>
  <c r="A170" i="34" s="1"/>
  <c r="B561" i="34"/>
  <c r="A561" i="34" s="1"/>
  <c r="B546" i="34"/>
  <c r="A546" i="34" s="1"/>
  <c r="B545" i="34"/>
  <c r="A545" i="34" s="1"/>
  <c r="B533" i="34"/>
  <c r="A533" i="34" s="1"/>
  <c r="B532" i="34"/>
  <c r="A532" i="34" s="1"/>
  <c r="B516" i="34"/>
  <c r="A516" i="34" s="1"/>
  <c r="B496" i="34"/>
  <c r="A496" i="34" s="1"/>
  <c r="B494" i="34"/>
  <c r="A494" i="34" s="1"/>
  <c r="B467" i="34"/>
  <c r="A467" i="34" s="1"/>
  <c r="B466" i="34"/>
  <c r="A466" i="34" s="1"/>
  <c r="B133" i="34"/>
  <c r="A133" i="34" s="1"/>
  <c r="B127" i="34"/>
  <c r="A127" i="34" s="1"/>
  <c r="B126" i="34"/>
  <c r="A126" i="34" s="1"/>
  <c r="B82" i="34"/>
  <c r="A82" i="34" s="1"/>
  <c r="B1072" i="34"/>
  <c r="A1072" i="34" s="1"/>
  <c r="B1071" i="34"/>
  <c r="A1071" i="34" s="1"/>
  <c r="B1058" i="34"/>
  <c r="A1058" i="34" s="1"/>
  <c r="B1057" i="34"/>
  <c r="A1057" i="34" s="1"/>
  <c r="B1056" i="34"/>
  <c r="A105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0" i="34"/>
  <c r="A980" i="34" s="1"/>
  <c r="B979" i="34"/>
  <c r="A979" i="34" s="1"/>
  <c r="B974" i="34"/>
  <c r="A974" i="34" s="1"/>
  <c r="B973" i="34"/>
  <c r="A973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965" i="34"/>
  <c r="A965" i="34" s="1"/>
  <c r="B964" i="34"/>
  <c r="A964" i="34" s="1"/>
  <c r="B963" i="34"/>
  <c r="A963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7" i="34"/>
  <c r="A947" i="34" s="1"/>
  <c r="B945" i="34"/>
  <c r="A945" i="34" s="1"/>
  <c r="B736" i="34"/>
  <c r="A736" i="34" s="1"/>
  <c r="B735" i="34"/>
  <c r="A735" i="34" s="1"/>
  <c r="B153" i="34"/>
  <c r="A153" i="34" s="1"/>
  <c r="B65" i="34"/>
  <c r="A65" i="34" s="1"/>
  <c r="B362" i="34"/>
  <c r="A362" i="34" s="1"/>
  <c r="B364" i="34"/>
  <c r="A364" i="34" s="1"/>
  <c r="B363" i="34"/>
  <c r="A363" i="34" s="1"/>
  <c r="B196" i="34"/>
  <c r="A196" i="34" s="1"/>
  <c r="B192" i="34"/>
  <c r="A192" i="34" s="1"/>
  <c r="B1212" i="34"/>
  <c r="A1212" i="34" s="1"/>
  <c r="B578" i="34"/>
  <c r="A578" i="34" s="1"/>
  <c r="B577" i="34"/>
  <c r="A577" i="34" s="1"/>
  <c r="B258" i="34"/>
  <c r="A258" i="34" s="1"/>
  <c r="B257" i="34"/>
  <c r="A257" i="34" s="1"/>
  <c r="B537" i="34"/>
  <c r="A537" i="34" s="1"/>
  <c r="B531" i="34"/>
  <c r="A531" i="34" s="1"/>
  <c r="B530" i="34"/>
  <c r="A530" i="34" s="1"/>
  <c r="B514" i="34"/>
  <c r="A514" i="34" s="1"/>
  <c r="B513" i="34"/>
  <c r="A513" i="34" s="1"/>
  <c r="B519" i="34"/>
  <c r="A519" i="34" s="1"/>
  <c r="B518" i="34"/>
  <c r="A518" i="34" s="1"/>
  <c r="B463" i="34"/>
  <c r="A463" i="34" s="1"/>
  <c r="B462" i="34"/>
  <c r="A462" i="34" s="1"/>
  <c r="B1828" i="34"/>
  <c r="A1828" i="34" s="1"/>
  <c r="B1833" i="34"/>
  <c r="A1833" i="34" s="1"/>
  <c r="B1832" i="34"/>
  <c r="A1832" i="34" s="1"/>
  <c r="B234" i="34"/>
  <c r="A234" i="34" s="1"/>
  <c r="B233" i="34"/>
  <c r="A233" i="34" s="1"/>
  <c r="B232" i="34"/>
  <c r="A232" i="34" s="1"/>
  <c r="B1081" i="34"/>
  <c r="A1081" i="34" s="1"/>
  <c r="B960" i="34"/>
  <c r="A960" i="34" s="1"/>
  <c r="B959" i="34"/>
  <c r="A959" i="34" s="1"/>
  <c r="B1258" i="34"/>
  <c r="A1258" i="34" s="1"/>
  <c r="B1257" i="34"/>
  <c r="A1257" i="34" s="1"/>
  <c r="B1095" i="34"/>
  <c r="A1095" i="34" s="1"/>
  <c r="B1094" i="34"/>
  <c r="A1094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43" i="34"/>
  <c r="A1043" i="34" s="1"/>
  <c r="B1036" i="34"/>
  <c r="A1036" i="34" s="1"/>
  <c r="B1035" i="34"/>
  <c r="A1035" i="34" s="1"/>
  <c r="B1034" i="34"/>
  <c r="A1034" i="34" s="1"/>
  <c r="B1012" i="34"/>
  <c r="A1012" i="34" s="1"/>
  <c r="B1011" i="34"/>
  <c r="A1011" i="34" s="1"/>
  <c r="B998" i="34"/>
  <c r="A998" i="34" s="1"/>
  <c r="B997" i="34"/>
  <c r="A997" i="34" s="1"/>
  <c r="B962" i="34"/>
  <c r="A962" i="34" s="1"/>
  <c r="B961" i="34"/>
  <c r="A961" i="34" s="1"/>
  <c r="B957" i="34"/>
  <c r="A957" i="34" s="1"/>
  <c r="B956" i="34"/>
  <c r="A956" i="34" s="1"/>
  <c r="B939" i="34"/>
  <c r="A939" i="34" s="1"/>
  <c r="B938" i="34"/>
  <c r="A938" i="34" s="1"/>
  <c r="B863" i="34"/>
  <c r="A863" i="34" s="1"/>
  <c r="B862" i="34"/>
  <c r="A862" i="34" s="1"/>
  <c r="B843" i="34"/>
  <c r="A843" i="34" s="1"/>
  <c r="B842" i="34"/>
  <c r="A842" i="34" s="1"/>
  <c r="B841" i="34"/>
  <c r="A841" i="34" s="1"/>
  <c r="B810" i="34"/>
  <c r="A810" i="34" s="1"/>
  <c r="B809" i="34"/>
  <c r="A809" i="34" s="1"/>
  <c r="B782" i="34"/>
  <c r="A782" i="34" s="1"/>
  <c r="B781" i="34"/>
  <c r="A781" i="34" s="1"/>
  <c r="B756" i="34"/>
  <c r="A756" i="34" s="1"/>
  <c r="B755" i="34"/>
  <c r="A755" i="34" s="1"/>
  <c r="B723" i="34"/>
  <c r="A723" i="34" s="1"/>
  <c r="B722" i="34"/>
  <c r="A722" i="34" s="1"/>
  <c r="B720" i="34"/>
  <c r="A720" i="34" s="1"/>
  <c r="B719" i="34"/>
  <c r="A719" i="34" s="1"/>
  <c r="B707" i="34"/>
  <c r="A707" i="34" s="1"/>
  <c r="B706" i="34"/>
  <c r="A706" i="34" s="1"/>
  <c r="B685" i="34"/>
  <c r="A685" i="34" s="1"/>
  <c r="B684" i="34"/>
  <c r="A684" i="34" s="1"/>
  <c r="B1831" i="34"/>
  <c r="A1831" i="34" s="1"/>
  <c r="B1830" i="34"/>
  <c r="A1830" i="34" s="1"/>
  <c r="B1835" i="34"/>
  <c r="A1835" i="34" s="1"/>
  <c r="B1834" i="34"/>
  <c r="A1834" i="34" s="1"/>
  <c r="B1829" i="34"/>
  <c r="A1829" i="34" s="1"/>
  <c r="Z720" i="34" l="1"/>
  <c r="W720" i="34"/>
  <c r="W956" i="34"/>
  <c r="Z956" i="34"/>
  <c r="Z1087" i="34"/>
  <c r="W1087" i="34"/>
  <c r="W1832" i="34"/>
  <c r="Z1832" i="34"/>
  <c r="Z257" i="34"/>
  <c r="W257" i="34"/>
  <c r="Z364" i="34"/>
  <c r="W364" i="34"/>
  <c r="Z735" i="34"/>
  <c r="W735" i="34"/>
  <c r="Z953" i="34"/>
  <c r="W953" i="34"/>
  <c r="Z969" i="34"/>
  <c r="W969" i="34"/>
  <c r="Z990" i="34"/>
  <c r="W990" i="34"/>
  <c r="Z1000" i="34"/>
  <c r="W1000" i="34"/>
  <c r="W1072" i="34"/>
  <c r="Z1072" i="34"/>
  <c r="Z496" i="34"/>
  <c r="W496" i="34"/>
  <c r="W545" i="34"/>
  <c r="Z545" i="34"/>
  <c r="Z715" i="34"/>
  <c r="W715" i="34"/>
  <c r="Z730" i="34"/>
  <c r="W730" i="34"/>
  <c r="Z752" i="34"/>
  <c r="W752" i="34"/>
  <c r="Z767" i="34"/>
  <c r="W767" i="34"/>
  <c r="Z596" i="34"/>
  <c r="W596" i="34"/>
  <c r="W430" i="34"/>
  <c r="Z430" i="34"/>
  <c r="Z1830" i="34"/>
  <c r="W1830" i="34"/>
  <c r="Z706" i="34"/>
  <c r="W706" i="34"/>
  <c r="Z722" i="34"/>
  <c r="W722" i="34"/>
  <c r="Z781" i="34"/>
  <c r="W781" i="34"/>
  <c r="W841" i="34"/>
  <c r="Z841" i="34"/>
  <c r="Z863" i="34"/>
  <c r="W863" i="34"/>
  <c r="Z957" i="34"/>
  <c r="W957" i="34"/>
  <c r="Z998" i="34"/>
  <c r="W998" i="34"/>
  <c r="Z1035" i="34"/>
  <c r="W1035" i="34"/>
  <c r="W1088" i="34"/>
  <c r="Z1088" i="34"/>
  <c r="W1092" i="34"/>
  <c r="Z1092" i="34"/>
  <c r="W1258" i="34"/>
  <c r="Z1258" i="34"/>
  <c r="Z232" i="34"/>
  <c r="W232" i="34"/>
  <c r="Z1833" i="34"/>
  <c r="W1833" i="34"/>
  <c r="Z518" i="34"/>
  <c r="W518" i="34"/>
  <c r="Z530" i="34"/>
  <c r="W530" i="34"/>
  <c r="Z258" i="34"/>
  <c r="W258" i="34"/>
  <c r="Z192" i="34"/>
  <c r="W192" i="34"/>
  <c r="Z362" i="34"/>
  <c r="W362" i="34"/>
  <c r="Z736" i="34"/>
  <c r="W736" i="34"/>
  <c r="Z950" i="34"/>
  <c r="W950" i="34"/>
  <c r="Z954" i="34"/>
  <c r="W954" i="34"/>
  <c r="Z965" i="34"/>
  <c r="W965" i="34"/>
  <c r="Z970" i="34"/>
  <c r="W970" i="34"/>
  <c r="Z979" i="34"/>
  <c r="W979" i="34"/>
  <c r="W991" i="34"/>
  <c r="Z991" i="34"/>
  <c r="W995" i="34"/>
  <c r="Z995" i="34"/>
  <c r="Z1001" i="34"/>
  <c r="W1001" i="34"/>
  <c r="Z1057" i="34"/>
  <c r="W1057" i="34"/>
  <c r="W82" i="34"/>
  <c r="Z82" i="34"/>
  <c r="W466" i="34"/>
  <c r="Z466" i="34"/>
  <c r="Z516" i="34"/>
  <c r="W516" i="34"/>
  <c r="Z546" i="34"/>
  <c r="W546" i="34"/>
  <c r="W177" i="34"/>
  <c r="Z177" i="34"/>
  <c r="Z716" i="34"/>
  <c r="W716" i="34"/>
  <c r="Z727" i="34"/>
  <c r="W727" i="34"/>
  <c r="Z731" i="34"/>
  <c r="W731" i="34"/>
  <c r="Z742" i="34"/>
  <c r="W742" i="34"/>
  <c r="W753" i="34"/>
  <c r="Z753" i="34"/>
  <c r="W764" i="34"/>
  <c r="Z764" i="34"/>
  <c r="W768" i="34"/>
  <c r="Z768" i="34"/>
  <c r="Z943" i="34"/>
  <c r="W943" i="34"/>
  <c r="Z604" i="34"/>
  <c r="W604" i="34"/>
  <c r="W629" i="34"/>
  <c r="Z629" i="34"/>
  <c r="Z386" i="34"/>
  <c r="W386" i="34"/>
  <c r="W406" i="34"/>
  <c r="Z406" i="34"/>
  <c r="Z413" i="34"/>
  <c r="W413" i="34"/>
  <c r="W441" i="34"/>
  <c r="Z441" i="34"/>
  <c r="W454" i="34"/>
  <c r="Z454" i="34"/>
  <c r="Z502" i="34"/>
  <c r="W502" i="34"/>
  <c r="Z704" i="34"/>
  <c r="W704" i="34"/>
  <c r="Z711" i="34"/>
  <c r="W711" i="34"/>
  <c r="W1006" i="34"/>
  <c r="Z1006" i="34"/>
  <c r="W1017" i="34"/>
  <c r="Z1017" i="34"/>
  <c r="W1024" i="34"/>
  <c r="Z1024" i="34"/>
  <c r="Z1097" i="34"/>
  <c r="W1097" i="34"/>
  <c r="Z1102" i="34"/>
  <c r="W1102" i="34"/>
  <c r="Z1146" i="34"/>
  <c r="W1146" i="34"/>
  <c r="Z1156" i="34"/>
  <c r="W1156" i="34"/>
  <c r="Z1206" i="34"/>
  <c r="W1206" i="34"/>
  <c r="W1211" i="34"/>
  <c r="Z1211" i="34"/>
  <c r="Z1253" i="34"/>
  <c r="W1253" i="34"/>
  <c r="Z1262" i="34"/>
  <c r="W1262" i="34"/>
  <c r="Z1298" i="34"/>
  <c r="W1298" i="34"/>
  <c r="Z1302" i="34"/>
  <c r="W1302" i="34"/>
  <c r="Z1308" i="34"/>
  <c r="W1308" i="34"/>
  <c r="Z1315" i="34"/>
  <c r="W1315" i="34"/>
  <c r="Z1335" i="34"/>
  <c r="W1335" i="34"/>
  <c r="Z1351" i="34"/>
  <c r="W1351" i="34"/>
  <c r="Z1355" i="34"/>
  <c r="W1355" i="34"/>
  <c r="Z182" i="34"/>
  <c r="W182" i="34"/>
  <c r="Z187" i="34"/>
  <c r="W187" i="34"/>
  <c r="W203" i="34"/>
  <c r="Z203" i="34"/>
  <c r="Z212" i="34"/>
  <c r="W212" i="34"/>
  <c r="Z285" i="34"/>
  <c r="W285" i="34"/>
  <c r="Z290" i="34"/>
  <c r="W290" i="34"/>
  <c r="Z315" i="34"/>
  <c r="W315" i="34"/>
  <c r="Z320" i="34"/>
  <c r="W320" i="34"/>
  <c r="W347" i="34"/>
  <c r="Z347" i="34"/>
  <c r="Z384" i="34"/>
  <c r="W384" i="34"/>
  <c r="Z685" i="34"/>
  <c r="W685" i="34"/>
  <c r="W810" i="34"/>
  <c r="Z810" i="34"/>
  <c r="Z1034" i="34"/>
  <c r="W1034" i="34"/>
  <c r="Z1081" i="34"/>
  <c r="W1081" i="34"/>
  <c r="Z1829" i="34"/>
  <c r="W1829" i="34"/>
  <c r="Z707" i="34"/>
  <c r="W707" i="34"/>
  <c r="Z782" i="34"/>
  <c r="W782" i="34"/>
  <c r="Z842" i="34"/>
  <c r="W842" i="34"/>
  <c r="Z1011" i="34"/>
  <c r="W1011" i="34"/>
  <c r="Z1089" i="34"/>
  <c r="W1089" i="34"/>
  <c r="Z959" i="34"/>
  <c r="W959" i="34"/>
  <c r="Z519" i="34"/>
  <c r="W519" i="34"/>
  <c r="Z531" i="34"/>
  <c r="W531" i="34"/>
  <c r="Z196" i="34"/>
  <c r="W196" i="34"/>
  <c r="Z945" i="34"/>
  <c r="W945" i="34"/>
  <c r="Z955" i="34"/>
  <c r="W955" i="34"/>
  <c r="Z971" i="34"/>
  <c r="W971" i="34"/>
  <c r="Z992" i="34"/>
  <c r="W992" i="34"/>
  <c r="Z1004" i="34"/>
  <c r="W1004" i="34"/>
  <c r="Z1058" i="34"/>
  <c r="W1058" i="34"/>
  <c r="Z126" i="34"/>
  <c r="W126" i="34"/>
  <c r="Z532" i="34"/>
  <c r="W532" i="34"/>
  <c r="Z561" i="34"/>
  <c r="W561" i="34"/>
  <c r="Z190" i="34"/>
  <c r="W190" i="34"/>
  <c r="Z724" i="34"/>
  <c r="W724" i="34"/>
  <c r="Z728" i="34"/>
  <c r="W728" i="34"/>
  <c r="Z732" i="34"/>
  <c r="W732" i="34"/>
  <c r="Z743" i="34"/>
  <c r="W743" i="34"/>
  <c r="Z761" i="34"/>
  <c r="W761" i="34"/>
  <c r="Z765" i="34"/>
  <c r="W765" i="34"/>
  <c r="Z934" i="34"/>
  <c r="W934" i="34"/>
  <c r="W944" i="34"/>
  <c r="Z944" i="34"/>
  <c r="W605" i="34"/>
  <c r="Z605" i="34"/>
  <c r="Z630" i="34"/>
  <c r="W630" i="34"/>
  <c r="W387" i="34"/>
  <c r="Z387" i="34"/>
  <c r="Z407" i="34"/>
  <c r="W407" i="34"/>
  <c r="W414" i="34"/>
  <c r="Z414" i="34"/>
  <c r="W442" i="34"/>
  <c r="Z442" i="34"/>
  <c r="W455" i="34"/>
  <c r="Z455" i="34"/>
  <c r="Z504" i="34"/>
  <c r="W504" i="34"/>
  <c r="Z708" i="34"/>
  <c r="W708" i="34"/>
  <c r="Z712" i="34"/>
  <c r="W712" i="34"/>
  <c r="Z1007" i="34"/>
  <c r="W1007" i="34"/>
  <c r="Z1018" i="34"/>
  <c r="W1018" i="34"/>
  <c r="W1076" i="34"/>
  <c r="Z1076" i="34"/>
  <c r="Z1098" i="34"/>
  <c r="W1098" i="34"/>
  <c r="Z1103" i="34"/>
  <c r="W1103" i="34"/>
  <c r="Z1152" i="34"/>
  <c r="W1152" i="34"/>
  <c r="Z1157" i="34"/>
  <c r="W1157" i="34"/>
  <c r="W1207" i="34"/>
  <c r="Z1207" i="34"/>
  <c r="W1250" i="34"/>
  <c r="Z1250" i="34"/>
  <c r="Z1259" i="34"/>
  <c r="W1259" i="34"/>
  <c r="Z1263" i="34"/>
  <c r="W1263" i="34"/>
  <c r="Z1299" i="34"/>
  <c r="W1299" i="34"/>
  <c r="Z1303" i="34"/>
  <c r="W1303" i="34"/>
  <c r="W1309" i="34"/>
  <c r="Z1309" i="34"/>
  <c r="Z1316" i="34"/>
  <c r="W1316" i="34"/>
  <c r="Z1336" i="34"/>
  <c r="W1336" i="34"/>
  <c r="Z1352" i="34"/>
  <c r="W1352" i="34"/>
  <c r="Z33" i="34"/>
  <c r="W33" i="34"/>
  <c r="Z183" i="34"/>
  <c r="W183" i="34"/>
  <c r="Z189" i="34"/>
  <c r="W189" i="34"/>
  <c r="Z204" i="34"/>
  <c r="W204" i="34"/>
  <c r="Z213" i="34"/>
  <c r="W213" i="34"/>
  <c r="Z286" i="34"/>
  <c r="W286" i="34"/>
  <c r="Z291" i="34"/>
  <c r="W291" i="34"/>
  <c r="Z317" i="34"/>
  <c r="W317" i="34"/>
  <c r="Z321" i="34"/>
  <c r="W321" i="34"/>
  <c r="Z348" i="34"/>
  <c r="W348" i="34"/>
  <c r="Z385" i="34"/>
  <c r="W385" i="34"/>
  <c r="W756" i="34"/>
  <c r="Z756" i="34"/>
  <c r="Z997" i="34"/>
  <c r="W997" i="34"/>
  <c r="Z1091" i="34"/>
  <c r="W1091" i="34"/>
  <c r="Z514" i="34"/>
  <c r="W514" i="34"/>
  <c r="Z1831" i="34"/>
  <c r="W1831" i="34"/>
  <c r="Z723" i="34"/>
  <c r="W723" i="34"/>
  <c r="Z938" i="34"/>
  <c r="W938" i="34"/>
  <c r="Z961" i="34"/>
  <c r="W961" i="34"/>
  <c r="W1036" i="34"/>
  <c r="Z1036" i="34"/>
  <c r="Z1094" i="34"/>
  <c r="W1094" i="34"/>
  <c r="Z233" i="34"/>
  <c r="W233" i="34"/>
  <c r="W1828" i="34"/>
  <c r="Z1828" i="34"/>
  <c r="Z577" i="34"/>
  <c r="W577" i="34"/>
  <c r="Z65" i="34"/>
  <c r="W65" i="34"/>
  <c r="Z951" i="34"/>
  <c r="W951" i="34"/>
  <c r="Z966" i="34"/>
  <c r="W966" i="34"/>
  <c r="W980" i="34"/>
  <c r="Z980" i="34"/>
  <c r="Z996" i="34"/>
  <c r="W996" i="34"/>
  <c r="Z467" i="34"/>
  <c r="W467" i="34"/>
  <c r="Z1834" i="34"/>
  <c r="W1834" i="34"/>
  <c r="Z684" i="34"/>
  <c r="W684" i="34"/>
  <c r="Z719" i="34"/>
  <c r="W719" i="34"/>
  <c r="Z755" i="34"/>
  <c r="W755" i="34"/>
  <c r="Z809" i="34"/>
  <c r="W809" i="34"/>
  <c r="Z843" i="34"/>
  <c r="W843" i="34"/>
  <c r="Z939" i="34"/>
  <c r="W939" i="34"/>
  <c r="Z962" i="34"/>
  <c r="W962" i="34"/>
  <c r="Z1012" i="34"/>
  <c r="W1012" i="34"/>
  <c r="Z1043" i="34"/>
  <c r="W1043" i="34"/>
  <c r="Z1090" i="34"/>
  <c r="W1090" i="34"/>
  <c r="Z1095" i="34"/>
  <c r="W1095" i="34"/>
  <c r="W960" i="34"/>
  <c r="Z960" i="34"/>
  <c r="W234" i="34"/>
  <c r="Z234" i="34"/>
  <c r="W462" i="34"/>
  <c r="Z462" i="34"/>
  <c r="W513" i="34"/>
  <c r="Z513" i="34"/>
  <c r="W537" i="34"/>
  <c r="Z537" i="34"/>
  <c r="W578" i="34"/>
  <c r="Z578" i="34"/>
  <c r="W363" i="34"/>
  <c r="Z363" i="34"/>
  <c r="Z153" i="34"/>
  <c r="W153" i="34"/>
  <c r="Z947" i="34"/>
  <c r="W947" i="34"/>
  <c r="W952" i="34"/>
  <c r="Z952" i="34"/>
  <c r="Z963" i="34"/>
  <c r="W963" i="34"/>
  <c r="W968" i="34"/>
  <c r="Z968" i="34"/>
  <c r="Z973" i="34"/>
  <c r="W973" i="34"/>
  <c r="Z989" i="34"/>
  <c r="W989" i="34"/>
  <c r="Z993" i="34"/>
  <c r="W993" i="34"/>
  <c r="W999" i="34"/>
  <c r="Z999" i="34"/>
  <c r="Z1005" i="34"/>
  <c r="W1005" i="34"/>
  <c r="Z1071" i="34"/>
  <c r="W1071" i="34"/>
  <c r="Z127" i="34"/>
  <c r="W127" i="34"/>
  <c r="W494" i="34"/>
  <c r="Z494" i="34"/>
  <c r="W533" i="34"/>
  <c r="Z533" i="34"/>
  <c r="W170" i="34"/>
  <c r="Z170" i="34"/>
  <c r="Z201" i="34"/>
  <c r="W201" i="34"/>
  <c r="W725" i="34"/>
  <c r="Z725" i="34"/>
  <c r="W729" i="34"/>
  <c r="Z729" i="34"/>
  <c r="W733" i="34"/>
  <c r="Z733" i="34"/>
  <c r="Z751" i="34"/>
  <c r="W751" i="34"/>
  <c r="Z762" i="34"/>
  <c r="W762" i="34"/>
  <c r="Z766" i="34"/>
  <c r="W766" i="34"/>
  <c r="Z935" i="34"/>
  <c r="W935" i="34"/>
  <c r="W595" i="34"/>
  <c r="Z595" i="34"/>
  <c r="Z606" i="34"/>
  <c r="W606" i="34"/>
  <c r="W631" i="34"/>
  <c r="Z631" i="34"/>
  <c r="Z388" i="34"/>
  <c r="W388" i="34"/>
  <c r="W410" i="34"/>
  <c r="Z410" i="34"/>
  <c r="Z429" i="34"/>
  <c r="W429" i="34"/>
  <c r="Z448" i="34"/>
  <c r="W448" i="34"/>
  <c r="Z456" i="34"/>
  <c r="W456" i="34"/>
  <c r="W505" i="34"/>
  <c r="Z505" i="34"/>
  <c r="W709" i="34"/>
  <c r="Z709" i="34"/>
  <c r="W713" i="34"/>
  <c r="Z713" i="34"/>
  <c r="Z1008" i="34"/>
  <c r="W1008" i="34"/>
  <c r="Z1019" i="34"/>
  <c r="W1019" i="34"/>
  <c r="Z1077" i="34"/>
  <c r="W1077" i="34"/>
  <c r="W1100" i="34"/>
  <c r="Z1100" i="34"/>
  <c r="Z1144" i="34"/>
  <c r="W1144" i="34"/>
  <c r="Z1153" i="34"/>
  <c r="W1153" i="34"/>
  <c r="W1158" i="34"/>
  <c r="Z1158" i="34"/>
  <c r="Z1208" i="34"/>
  <c r="W1208" i="34"/>
  <c r="Z1251" i="34"/>
  <c r="W1251" i="34"/>
  <c r="Z1260" i="34"/>
  <c r="W1260" i="34"/>
  <c r="Z1296" i="34"/>
  <c r="W1296" i="34"/>
  <c r="Z1300" i="34"/>
  <c r="W1300" i="34"/>
  <c r="Z1304" i="34"/>
  <c r="W1304" i="34"/>
  <c r="Z1312" i="34"/>
  <c r="W1312" i="34"/>
  <c r="Z1318" i="34"/>
  <c r="W1318" i="34"/>
  <c r="Z1338" i="34"/>
  <c r="W1338" i="34"/>
  <c r="W1353" i="34"/>
  <c r="Z1353" i="34"/>
  <c r="Z38" i="34"/>
  <c r="W38" i="34"/>
  <c r="Z184" i="34"/>
  <c r="W184" i="34"/>
  <c r="Z193" i="34"/>
  <c r="W193" i="34"/>
  <c r="Z205" i="34"/>
  <c r="W205" i="34"/>
  <c r="W238" i="34"/>
  <c r="Z238" i="34"/>
  <c r="Z287" i="34"/>
  <c r="W287" i="34"/>
  <c r="Z293" i="34"/>
  <c r="W293" i="34"/>
  <c r="Z318" i="34"/>
  <c r="W318" i="34"/>
  <c r="Z322" i="34"/>
  <c r="W322" i="34"/>
  <c r="Z350" i="34"/>
  <c r="W350" i="34"/>
  <c r="Z1835" i="34"/>
  <c r="W1835" i="34"/>
  <c r="Z862" i="34"/>
  <c r="W862" i="34"/>
  <c r="Z1257" i="34"/>
  <c r="W1257" i="34"/>
  <c r="Z463" i="34"/>
  <c r="W463" i="34"/>
  <c r="Z1212" i="34"/>
  <c r="W1212" i="34"/>
  <c r="Z949" i="34"/>
  <c r="W949" i="34"/>
  <c r="W964" i="34"/>
  <c r="Z964" i="34"/>
  <c r="Z974" i="34"/>
  <c r="W974" i="34"/>
  <c r="Z994" i="34"/>
  <c r="W994" i="34"/>
  <c r="W1056" i="34"/>
  <c r="Z1056" i="34"/>
  <c r="Z133" i="34"/>
  <c r="W133" i="34"/>
  <c r="Z171" i="34"/>
  <c r="W171" i="34"/>
  <c r="Z726" i="34"/>
  <c r="W726" i="34"/>
  <c r="Z734" i="34"/>
  <c r="W734" i="34"/>
  <c r="Z763" i="34"/>
  <c r="W763" i="34"/>
  <c r="Z942" i="34"/>
  <c r="W942" i="34"/>
  <c r="W607" i="34"/>
  <c r="Z607" i="34"/>
  <c r="Z632" i="34"/>
  <c r="W632" i="34"/>
  <c r="Z396" i="34"/>
  <c r="W396" i="34"/>
  <c r="Z411" i="34"/>
  <c r="W411" i="34"/>
  <c r="W449" i="34"/>
  <c r="Z449" i="34"/>
  <c r="W501" i="34"/>
  <c r="Z501" i="34"/>
  <c r="Z506" i="34"/>
  <c r="W506" i="34"/>
  <c r="Z710" i="34"/>
  <c r="W710" i="34"/>
  <c r="Z714" i="34"/>
  <c r="W714" i="34"/>
  <c r="Z1009" i="34"/>
  <c r="W1009" i="34"/>
  <c r="Z1020" i="34"/>
  <c r="W1020" i="34"/>
  <c r="W1096" i="34"/>
  <c r="Z1096" i="34"/>
  <c r="Z1101" i="34"/>
  <c r="W1101" i="34"/>
  <c r="Z1145" i="34"/>
  <c r="W1145" i="34"/>
  <c r="Z1155" i="34"/>
  <c r="W1155" i="34"/>
  <c r="Z1205" i="34"/>
  <c r="W1205" i="34"/>
  <c r="Z1210" i="34"/>
  <c r="W1210" i="34"/>
  <c r="Z1252" i="34"/>
  <c r="W1252" i="34"/>
  <c r="W1261" i="34"/>
  <c r="Z1261" i="34"/>
  <c r="W1297" i="34"/>
  <c r="Z1297" i="34"/>
  <c r="W1301" i="34"/>
  <c r="Z1301" i="34"/>
  <c r="Z1307" i="34"/>
  <c r="W1307" i="34"/>
  <c r="W1313" i="34"/>
  <c r="Z1313" i="34"/>
  <c r="Z1319" i="34"/>
  <c r="W1319" i="34"/>
  <c r="Z1339" i="34"/>
  <c r="W1339" i="34"/>
  <c r="Z1354" i="34"/>
  <c r="W1354" i="34"/>
  <c r="W39" i="34"/>
  <c r="Z39" i="34"/>
  <c r="Z186" i="34"/>
  <c r="W186" i="34"/>
  <c r="Z200" i="34"/>
  <c r="W200" i="34"/>
  <c r="W211" i="34"/>
  <c r="Z211" i="34"/>
  <c r="W284" i="34"/>
  <c r="Z284" i="34"/>
  <c r="W288" i="34"/>
  <c r="Z288" i="34"/>
  <c r="Z294" i="34"/>
  <c r="W294" i="34"/>
  <c r="W319" i="34"/>
  <c r="Z319" i="34"/>
  <c r="W323" i="34"/>
  <c r="Z323" i="34"/>
  <c r="W351" i="34"/>
  <c r="Z351" i="34"/>
  <c r="B102" i="34"/>
  <c r="A102" i="34" s="1"/>
  <c r="B103" i="34"/>
  <c r="A103" i="34" s="1"/>
  <c r="B147" i="34"/>
  <c r="A147" i="34" s="1"/>
  <c r="B469" i="34"/>
  <c r="A469" i="34" s="1"/>
  <c r="B1027" i="34"/>
  <c r="A1027" i="34" s="1"/>
  <c r="Z103" i="34" l="1"/>
  <c r="W103" i="34"/>
  <c r="Z1027" i="34"/>
  <c r="W1027" i="34"/>
  <c r="Z469" i="34"/>
  <c r="W469" i="34"/>
  <c r="W102" i="34"/>
  <c r="Z102" i="34"/>
  <c r="Z147" i="34"/>
  <c r="W147" i="34"/>
  <c r="B477" i="34"/>
  <c r="A477" i="34" s="1"/>
  <c r="B1791" i="34"/>
  <c r="A1791" i="34" s="1"/>
  <c r="Z477" i="34" l="1"/>
  <c r="W477" i="34"/>
  <c r="Z1791" i="34"/>
  <c r="W1791" i="34"/>
  <c r="I18" i="54"/>
  <c r="B26" i="34"/>
  <c r="A26" i="34" s="1"/>
  <c r="Z26" i="34" l="1"/>
  <c r="W26" i="34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082" i="34" l="1"/>
  <c r="A1082" i="34" s="1"/>
  <c r="B269" i="34"/>
  <c r="A269" i="34" s="1"/>
  <c r="B1025" i="34"/>
  <c r="A1025" i="34" s="1"/>
  <c r="B1026" i="34"/>
  <c r="A1026" i="34" s="1"/>
  <c r="Z1026" i="34" l="1"/>
  <c r="W1026" i="34"/>
  <c r="Z1025" i="34"/>
  <c r="W1025" i="34"/>
  <c r="Z269" i="34"/>
  <c r="W269" i="34"/>
  <c r="Z1082" i="34"/>
  <c r="W1082" i="34"/>
  <c r="B168" i="34"/>
  <c r="A168" i="34" s="1"/>
  <c r="B167" i="34"/>
  <c r="A167" i="34" s="1"/>
  <c r="Z167" i="34" l="1"/>
  <c r="W167" i="34"/>
  <c r="Z168" i="34"/>
  <c r="W168" i="34"/>
  <c r="B392" i="34"/>
  <c r="A392" i="34" s="1"/>
  <c r="B169" i="34"/>
  <c r="A169" i="34" s="1"/>
  <c r="B14" i="55"/>
  <c r="A14" i="55" s="1"/>
  <c r="Z169" i="34" l="1"/>
  <c r="W169" i="34"/>
  <c r="Z392" i="34"/>
  <c r="W392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W88" i="34"/>
  <c r="Z89" i="34"/>
  <c r="W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29" i="34" l="1"/>
  <c r="A1129" i="34" s="1"/>
  <c r="B1128" i="34"/>
  <c r="A1128" i="34" s="1"/>
  <c r="B1105" i="34"/>
  <c r="A1105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18" i="34"/>
  <c r="A1118" i="34" s="1"/>
  <c r="B1216" i="34"/>
  <c r="A1216" i="34" s="1"/>
  <c r="B1191" i="34"/>
  <c r="A1191" i="34" s="1"/>
  <c r="B1188" i="34"/>
  <c r="A1188" i="34" s="1"/>
  <c r="B1172" i="34"/>
  <c r="A1172" i="34" s="1"/>
  <c r="B1171" i="34"/>
  <c r="A1171" i="34" s="1"/>
  <c r="B1073" i="34"/>
  <c r="A1073" i="34" s="1"/>
  <c r="B1246" i="34"/>
  <c r="A1246" i="34" s="1"/>
  <c r="B1245" i="34"/>
  <c r="A1245" i="34" s="1"/>
  <c r="B492" i="34"/>
  <c r="A492" i="34" s="1"/>
  <c r="B491" i="34"/>
  <c r="A491" i="34" s="1"/>
  <c r="B490" i="34"/>
  <c r="A490" i="34" s="1"/>
  <c r="B487" i="34"/>
  <c r="A487" i="34" s="1"/>
  <c r="B394" i="34"/>
  <c r="A394" i="34" s="1"/>
  <c r="B346" i="34"/>
  <c r="A346" i="34" s="1"/>
  <c r="B395" i="34"/>
  <c r="A395" i="34" s="1"/>
  <c r="B459" i="34"/>
  <c r="A459" i="34" s="1"/>
  <c r="B460" i="34"/>
  <c r="A460" i="34" s="1"/>
  <c r="B486" i="34"/>
  <c r="A486" i="34" s="1"/>
  <c r="B488" i="34"/>
  <c r="A488" i="34" s="1"/>
  <c r="B489" i="34"/>
  <c r="A489" i="34" s="1"/>
  <c r="B497" i="34"/>
  <c r="A497" i="34" s="1"/>
  <c r="B498" i="34"/>
  <c r="A498" i="34" s="1"/>
  <c r="B499" i="34"/>
  <c r="A499" i="34" s="1"/>
  <c r="B500" i="34"/>
  <c r="A500" i="34" s="1"/>
  <c r="B526" i="34"/>
  <c r="A526" i="34" s="1"/>
  <c r="B527" i="34"/>
  <c r="A527" i="34" s="1"/>
  <c r="B1217" i="34"/>
  <c r="A1217" i="34" s="1"/>
  <c r="B122" i="34"/>
  <c r="A122" i="34" s="1"/>
  <c r="B1115" i="34"/>
  <c r="A1115" i="34" s="1"/>
  <c r="B1130" i="34"/>
  <c r="A1130" i="34" s="1"/>
  <c r="B1131" i="34"/>
  <c r="A1131" i="34" s="1"/>
  <c r="B1134" i="34"/>
  <c r="A1134" i="34" s="1"/>
  <c r="B1135" i="34"/>
  <c r="A1135" i="34" s="1"/>
  <c r="B1137" i="34"/>
  <c r="A1137" i="34" s="1"/>
  <c r="B1138" i="34"/>
  <c r="A1138" i="34" s="1"/>
  <c r="B1139" i="34"/>
  <c r="A1139" i="34" s="1"/>
  <c r="B1159" i="34"/>
  <c r="A1159" i="34" s="1"/>
  <c r="B1160" i="34"/>
  <c r="A1160" i="34" s="1"/>
  <c r="B1166" i="34"/>
  <c r="A1166" i="34" s="1"/>
  <c r="B1167" i="34"/>
  <c r="A1167" i="34" s="1"/>
  <c r="B1168" i="34"/>
  <c r="A1168" i="34" s="1"/>
  <c r="B1169" i="34"/>
  <c r="A1169" i="34" s="1"/>
  <c r="B1170" i="34"/>
  <c r="A1170" i="34" s="1"/>
  <c r="B1174" i="34"/>
  <c r="A1174" i="34" s="1"/>
  <c r="B1176" i="34"/>
  <c r="A1176" i="34" s="1"/>
  <c r="B1177" i="34"/>
  <c r="A1177" i="34" s="1"/>
  <c r="B1184" i="34"/>
  <c r="A1184" i="34" s="1"/>
  <c r="B1185" i="34"/>
  <c r="A1185" i="34" s="1"/>
  <c r="B1186" i="34"/>
  <c r="A1186" i="34" s="1"/>
  <c r="B1187" i="34"/>
  <c r="A1187" i="34" s="1"/>
  <c r="B1222" i="34"/>
  <c r="A1222" i="34" s="1"/>
  <c r="B1223" i="34"/>
  <c r="A1223" i="34" s="1"/>
  <c r="B1240" i="34"/>
  <c r="A1240" i="34" s="1"/>
  <c r="B1241" i="34"/>
  <c r="A1241" i="34" s="1"/>
  <c r="B1225" i="34"/>
  <c r="A1225" i="34" s="1"/>
  <c r="B1243" i="34"/>
  <c r="A1243" i="34" s="1"/>
  <c r="B1244" i="34"/>
  <c r="A1244" i="34" s="1"/>
  <c r="B1278" i="34"/>
  <c r="A1278" i="34" s="1"/>
  <c r="B1279" i="34"/>
  <c r="A1279" i="34" s="1"/>
  <c r="B1280" i="34"/>
  <c r="A1280" i="34" s="1"/>
  <c r="B1291" i="34"/>
  <c r="A1291" i="34" s="1"/>
  <c r="B1292" i="34"/>
  <c r="A1292" i="34" s="1"/>
  <c r="B1294" i="34"/>
  <c r="A1294" i="34" s="1"/>
  <c r="B1295" i="34"/>
  <c r="A1295" i="34" s="1"/>
  <c r="B1357" i="34"/>
  <c r="A1357" i="34" s="1"/>
  <c r="B1358" i="34"/>
  <c r="A1358" i="34" s="1"/>
  <c r="B1366" i="34"/>
  <c r="A1366" i="34" s="1"/>
  <c r="B1367" i="34"/>
  <c r="A1367" i="34" s="1"/>
  <c r="B1192" i="34"/>
  <c r="A1192" i="34" s="1"/>
  <c r="B1201" i="34"/>
  <c r="A1201" i="34" s="1"/>
  <c r="B1202" i="34"/>
  <c r="A1202" i="34" s="1"/>
  <c r="B1203" i="34"/>
  <c r="A1203" i="34" s="1"/>
  <c r="B1204" i="34"/>
  <c r="A1204" i="34" s="1"/>
  <c r="B1234" i="34"/>
  <c r="A1234" i="34" s="1"/>
  <c r="B1235" i="34"/>
  <c r="A1235" i="34" s="1"/>
  <c r="B1237" i="34"/>
  <c r="A1237" i="34" s="1"/>
  <c r="B1238" i="34"/>
  <c r="A1238" i="34" s="1"/>
  <c r="B1325" i="34"/>
  <c r="A1325" i="34" s="1"/>
  <c r="B1326" i="34"/>
  <c r="A1326" i="34" s="1"/>
  <c r="B1327" i="34"/>
  <c r="A1327" i="34" s="1"/>
  <c r="B1328" i="34"/>
  <c r="A1328" i="34" s="1"/>
  <c r="B1329" i="34"/>
  <c r="A1329" i="34" s="1"/>
  <c r="B1330" i="34"/>
  <c r="A1330" i="34" s="1"/>
  <c r="B1331" i="34"/>
  <c r="A1331" i="34" s="1"/>
  <c r="B1332" i="34"/>
  <c r="A1332" i="34" s="1"/>
  <c r="B1333" i="34"/>
  <c r="A1333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3" i="34"/>
  <c r="A1383" i="34" s="1"/>
  <c r="B1384" i="34"/>
  <c r="A138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7" i="34"/>
  <c r="A207" i="34" s="1"/>
  <c r="B210" i="34"/>
  <c r="A210" i="34" s="1"/>
  <c r="B220" i="34"/>
  <c r="A220" i="34" s="1"/>
  <c r="B165" i="34"/>
  <c r="A165" i="34" s="1"/>
  <c r="B178" i="34"/>
  <c r="A178" i="34" s="1"/>
  <c r="B202" i="34"/>
  <c r="A202" i="34" s="1"/>
  <c r="B245" i="34"/>
  <c r="A245" i="34" s="1"/>
  <c r="B246" i="34"/>
  <c r="A246" i="34" s="1"/>
  <c r="B268" i="34"/>
  <c r="A268" i="34" s="1"/>
  <c r="B302" i="34"/>
  <c r="A302" i="34" s="1"/>
  <c r="B313" i="34"/>
  <c r="A313" i="34" s="1"/>
  <c r="B401" i="34"/>
  <c r="A401" i="34" s="1"/>
  <c r="B409" i="34"/>
  <c r="A409" i="34" s="1"/>
  <c r="B415" i="34"/>
  <c r="A415" i="34" s="1"/>
  <c r="B1368" i="34"/>
  <c r="A1368" i="34" s="1"/>
  <c r="B1369" i="34"/>
  <c r="A1369" i="34" s="1"/>
  <c r="B1370" i="34"/>
  <c r="A1370" i="34" s="1"/>
  <c r="B1372" i="34"/>
  <c r="A1372" i="34" s="1"/>
  <c r="B1373" i="34"/>
  <c r="A1373" i="34" s="1"/>
  <c r="B1374" i="34"/>
  <c r="A1374" i="34" s="1"/>
  <c r="B416" i="34"/>
  <c r="A416" i="34" s="1"/>
  <c r="B425" i="34"/>
  <c r="A425" i="34" s="1"/>
  <c r="B432" i="34"/>
  <c r="A432" i="34" s="1"/>
  <c r="I13" i="71"/>
  <c r="O11" i="42"/>
  <c r="N11" i="42"/>
  <c r="P1382" i="34" l="1"/>
  <c r="R1382" i="34"/>
  <c r="Q1382" i="34"/>
  <c r="Q1337" i="34"/>
  <c r="R1334" i="34"/>
  <c r="Q1334" i="34"/>
  <c r="R1337" i="34"/>
  <c r="P1337" i="34"/>
  <c r="P1334" i="34"/>
  <c r="R1314" i="34"/>
  <c r="Q72" i="34"/>
  <c r="P1293" i="34"/>
  <c r="R1317" i="34"/>
  <c r="R72" i="34"/>
  <c r="P86" i="34"/>
  <c r="Q1236" i="34"/>
  <c r="P1236" i="34"/>
  <c r="Q1293" i="34"/>
  <c r="Q25" i="34"/>
  <c r="P25" i="34"/>
  <c r="Q86" i="34"/>
  <c r="R1236" i="34"/>
  <c r="R1293" i="34"/>
  <c r="P1317" i="34"/>
  <c r="P1314" i="34"/>
  <c r="R25" i="34"/>
  <c r="R86" i="34"/>
  <c r="Q1317" i="34"/>
  <c r="P72" i="34"/>
  <c r="Q1314" i="34"/>
  <c r="Q457" i="34"/>
  <c r="P503" i="34"/>
  <c r="R457" i="34"/>
  <c r="Q659" i="34"/>
  <c r="R503" i="34"/>
  <c r="Q594" i="34"/>
  <c r="Q662" i="34"/>
  <c r="Q1099" i="34"/>
  <c r="P659" i="34"/>
  <c r="R1029" i="34"/>
  <c r="Q503" i="34"/>
  <c r="P594" i="34"/>
  <c r="R876" i="34"/>
  <c r="P975" i="34"/>
  <c r="R594" i="34"/>
  <c r="R662" i="34"/>
  <c r="P876" i="34"/>
  <c r="R1099" i="34"/>
  <c r="R659" i="34"/>
  <c r="Q975" i="34"/>
  <c r="P1029" i="34"/>
  <c r="Q876" i="34"/>
  <c r="P457" i="34"/>
  <c r="R975" i="34"/>
  <c r="Q1029" i="34"/>
  <c r="P662" i="34"/>
  <c r="P1099" i="34"/>
  <c r="R195" i="34"/>
  <c r="Q113" i="34"/>
  <c r="P195" i="34"/>
  <c r="Q330" i="34"/>
  <c r="Q195" i="34"/>
  <c r="R261" i="34"/>
  <c r="Q261" i="34"/>
  <c r="R330" i="34"/>
  <c r="Q450" i="34"/>
  <c r="Q424" i="34"/>
  <c r="P424" i="34"/>
  <c r="P113" i="34"/>
  <c r="P450" i="34"/>
  <c r="R424" i="34"/>
  <c r="P330" i="34"/>
  <c r="R450" i="34"/>
  <c r="R113" i="34"/>
  <c r="P261" i="34"/>
  <c r="R912" i="34"/>
  <c r="P1189" i="34"/>
  <c r="Q1119" i="34"/>
  <c r="Q903" i="34"/>
  <c r="P1178" i="34"/>
  <c r="P1228" i="34"/>
  <c r="Q1371" i="34"/>
  <c r="R1178" i="34"/>
  <c r="R1228" i="34"/>
  <c r="P912" i="34"/>
  <c r="P1239" i="34"/>
  <c r="R1106" i="34"/>
  <c r="Q912" i="34"/>
  <c r="R1239" i="34"/>
  <c r="Q1239" i="34"/>
  <c r="P1119" i="34"/>
  <c r="P903" i="34"/>
  <c r="R1189" i="34"/>
  <c r="Q1189" i="34"/>
  <c r="Q1106" i="34"/>
  <c r="P1106" i="34"/>
  <c r="Q1228" i="34"/>
  <c r="R1119" i="34"/>
  <c r="P1371" i="34"/>
  <c r="R903" i="34"/>
  <c r="Q1178" i="34"/>
  <c r="R1371" i="34"/>
  <c r="P791" i="34"/>
  <c r="R292" i="34"/>
  <c r="P1274" i="34"/>
  <c r="R1254" i="34"/>
  <c r="Q161" i="34"/>
  <c r="R1078" i="34"/>
  <c r="R1274" i="34"/>
  <c r="P544" i="34"/>
  <c r="P1075" i="34"/>
  <c r="R161" i="34"/>
  <c r="P1254" i="34"/>
  <c r="Q906" i="34"/>
  <c r="P906" i="34"/>
  <c r="Q791" i="34"/>
  <c r="Q1274" i="34"/>
  <c r="Q544" i="34"/>
  <c r="Q1075" i="34"/>
  <c r="R906" i="34"/>
  <c r="R791" i="34"/>
  <c r="P292" i="34"/>
  <c r="Q292" i="34"/>
  <c r="Q1254" i="34"/>
  <c r="R544" i="34"/>
  <c r="R1075" i="34"/>
  <c r="P161" i="34"/>
  <c r="Q1078" i="34"/>
  <c r="P1078" i="34"/>
  <c r="R1271" i="34"/>
  <c r="P1271" i="34"/>
  <c r="Q1271" i="34"/>
  <c r="R785" i="34"/>
  <c r="Q77" i="34"/>
  <c r="R325" i="34"/>
  <c r="Q1264" i="34"/>
  <c r="P121" i="34"/>
  <c r="Q325" i="34"/>
  <c r="P325" i="34"/>
  <c r="P1264" i="34"/>
  <c r="R77" i="34"/>
  <c r="Q121" i="34"/>
  <c r="Q785" i="34"/>
  <c r="P785" i="34"/>
  <c r="R1264" i="34"/>
  <c r="P77" i="34"/>
  <c r="R121" i="34"/>
  <c r="R900" i="34"/>
  <c r="R946" i="34"/>
  <c r="R64" i="34"/>
  <c r="R389" i="34"/>
  <c r="P872" i="34"/>
  <c r="P1126" i="34"/>
  <c r="P900" i="34"/>
  <c r="R393" i="34"/>
  <c r="P834" i="34"/>
  <c r="Q872" i="34"/>
  <c r="Q393" i="34"/>
  <c r="P393" i="34"/>
  <c r="Q349" i="34"/>
  <c r="P349" i="34"/>
  <c r="R644" i="34"/>
  <c r="P644" i="34"/>
  <c r="P555" i="34"/>
  <c r="Q1126" i="34"/>
  <c r="R349" i="34"/>
  <c r="Q555" i="34"/>
  <c r="R1126" i="34"/>
  <c r="Q900" i="34"/>
  <c r="Q946" i="34"/>
  <c r="P946" i="34"/>
  <c r="R834" i="34"/>
  <c r="Q834" i="34"/>
  <c r="Q644" i="34"/>
  <c r="Q64" i="34"/>
  <c r="P64" i="34"/>
  <c r="R555" i="34"/>
  <c r="Q389" i="34"/>
  <c r="P389" i="34"/>
  <c r="R872" i="34"/>
  <c r="P1385" i="34"/>
  <c r="Q206" i="34"/>
  <c r="R316" i="34"/>
  <c r="Q493" i="34"/>
  <c r="P680" i="34"/>
  <c r="R408" i="34"/>
  <c r="R772" i="34"/>
  <c r="Q118" i="34"/>
  <c r="Q443" i="34"/>
  <c r="R1359" i="34"/>
  <c r="P316" i="34"/>
  <c r="P772" i="34"/>
  <c r="P297" i="34"/>
  <c r="Q1385" i="34"/>
  <c r="Q80" i="34"/>
  <c r="P80" i="34"/>
  <c r="R206" i="34"/>
  <c r="R493" i="34"/>
  <c r="R680" i="34"/>
  <c r="Q680" i="34"/>
  <c r="R118" i="34"/>
  <c r="P118" i="34"/>
  <c r="R443" i="34"/>
  <c r="P443" i="34"/>
  <c r="P267" i="34"/>
  <c r="R1385" i="34"/>
  <c r="P206" i="34"/>
  <c r="Q316" i="34"/>
  <c r="P493" i="34"/>
  <c r="Q408" i="34"/>
  <c r="P408" i="34"/>
  <c r="Q772" i="34"/>
  <c r="R297" i="34"/>
  <c r="Q297" i="34"/>
  <c r="R267" i="34"/>
  <c r="Q1359" i="34"/>
  <c r="P1359" i="34"/>
  <c r="R80" i="34"/>
  <c r="Q267" i="34"/>
  <c r="P431" i="34"/>
  <c r="R431" i="34"/>
  <c r="Q431" i="34"/>
  <c r="R1397" i="34"/>
  <c r="R1399" i="34"/>
  <c r="R1401" i="34"/>
  <c r="R1403" i="34"/>
  <c r="R1405" i="34"/>
  <c r="P1401" i="34"/>
  <c r="P1405" i="34"/>
  <c r="P1402" i="34"/>
  <c r="Q1404" i="34"/>
  <c r="Q1402" i="34"/>
  <c r="P1400" i="34"/>
  <c r="P1404" i="34"/>
  <c r="P1397" i="34"/>
  <c r="P1398" i="34"/>
  <c r="Q1400" i="34"/>
  <c r="R1402" i="34"/>
  <c r="Q1397" i="34"/>
  <c r="Q1399" i="34"/>
  <c r="P1399" i="34"/>
  <c r="Q1401" i="34"/>
  <c r="Q1403" i="34"/>
  <c r="P1403" i="34"/>
  <c r="Q1405" i="34"/>
  <c r="R1398" i="34"/>
  <c r="Q1398" i="34"/>
  <c r="R1400" i="34"/>
  <c r="R1404" i="34"/>
  <c r="P1421" i="34"/>
  <c r="Q1420" i="34"/>
  <c r="Q1419" i="34"/>
  <c r="P1419" i="34"/>
  <c r="Q1421" i="34"/>
  <c r="P1424" i="34"/>
  <c r="R1420" i="34"/>
  <c r="R1419" i="34"/>
  <c r="R1421" i="34"/>
  <c r="Q1424" i="34"/>
  <c r="R1424" i="34"/>
  <c r="P1420" i="34"/>
  <c r="Q465" i="34"/>
  <c r="R96" i="34"/>
  <c r="R150" i="34"/>
  <c r="R339" i="34"/>
  <c r="R452" i="34"/>
  <c r="Q602" i="34"/>
  <c r="R758" i="34"/>
  <c r="Q1031" i="34"/>
  <c r="P1182" i="34"/>
  <c r="Q1364" i="34"/>
  <c r="P1717" i="34"/>
  <c r="P1701" i="34"/>
  <c r="P1685" i="34"/>
  <c r="P1669" i="34"/>
  <c r="P1653" i="34"/>
  <c r="P1637" i="34"/>
  <c r="P1621" i="34"/>
  <c r="P1605" i="34"/>
  <c r="P1589" i="34"/>
  <c r="P1573" i="34"/>
  <c r="P155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Q1487" i="34"/>
  <c r="P1485" i="34"/>
  <c r="Q1483" i="34"/>
  <c r="P1481" i="34"/>
  <c r="Q1479" i="34"/>
  <c r="P1477" i="34"/>
  <c r="Q1475" i="34"/>
  <c r="P1473" i="34"/>
  <c r="Q1471" i="34"/>
  <c r="P1469" i="34"/>
  <c r="Q1467" i="34"/>
  <c r="P1465" i="34"/>
  <c r="Q1463" i="34"/>
  <c r="P1461" i="34"/>
  <c r="Q1459" i="34"/>
  <c r="P1457" i="34"/>
  <c r="Q1455" i="34"/>
  <c r="P1453" i="34"/>
  <c r="Q1451" i="34"/>
  <c r="P1449" i="34"/>
  <c r="R1443" i="34"/>
  <c r="R1439" i="34"/>
  <c r="R1435" i="34"/>
  <c r="R1431" i="34"/>
  <c r="R1427" i="34"/>
  <c r="R1425" i="34"/>
  <c r="R1417" i="34"/>
  <c r="R1415" i="34"/>
  <c r="R1413" i="34"/>
  <c r="R1411" i="34"/>
  <c r="R1409" i="34"/>
  <c r="R465" i="34"/>
  <c r="Q68" i="34"/>
  <c r="P68" i="34"/>
  <c r="R602" i="34"/>
  <c r="P895" i="34"/>
  <c r="R1031" i="34"/>
  <c r="R1182" i="34"/>
  <c r="Q1182" i="34"/>
  <c r="R1364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R1573" i="34"/>
  <c r="Q1573" i="34"/>
  <c r="R1557" i="34"/>
  <c r="Q155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1513" i="34"/>
  <c r="Q1513" i="34"/>
  <c r="R1511" i="34"/>
  <c r="R1509" i="34"/>
  <c r="Q1509" i="34"/>
  <c r="R1507" i="34"/>
  <c r="R1505" i="34"/>
  <c r="Q1505" i="34"/>
  <c r="R1503" i="34"/>
  <c r="R1501" i="34"/>
  <c r="Q1501" i="34"/>
  <c r="R1499" i="34"/>
  <c r="R1497" i="34"/>
  <c r="Q1497" i="34"/>
  <c r="R1495" i="34"/>
  <c r="R1493" i="34"/>
  <c r="Q1493" i="34"/>
  <c r="R1491" i="34"/>
  <c r="R1489" i="34"/>
  <c r="Q1489" i="34"/>
  <c r="R1487" i="34"/>
  <c r="R1485" i="34"/>
  <c r="Q1485" i="34"/>
  <c r="R1483" i="34"/>
  <c r="R1481" i="34"/>
  <c r="Q1481" i="34"/>
  <c r="R1479" i="34"/>
  <c r="R1477" i="34"/>
  <c r="Q1477" i="34"/>
  <c r="R1475" i="34"/>
  <c r="R68" i="34"/>
  <c r="P150" i="34"/>
  <c r="P228" i="34"/>
  <c r="P339" i="34"/>
  <c r="P452" i="34"/>
  <c r="Q895" i="34"/>
  <c r="P1709" i="34"/>
  <c r="P1693" i="34"/>
  <c r="P1677" i="34"/>
  <c r="P1661" i="34"/>
  <c r="P1645" i="34"/>
  <c r="P1629" i="34"/>
  <c r="P1613" i="34"/>
  <c r="P1597" i="34"/>
  <c r="P1581" i="34"/>
  <c r="P1565" i="34"/>
  <c r="P1549" i="34"/>
  <c r="R1447" i="34"/>
  <c r="P1445" i="34"/>
  <c r="P1443" i="34"/>
  <c r="P1441" i="34"/>
  <c r="P1439" i="34"/>
  <c r="P1437" i="34"/>
  <c r="P1435" i="34"/>
  <c r="P1433" i="34"/>
  <c r="P1431" i="34"/>
  <c r="P1429" i="34"/>
  <c r="P1427" i="34"/>
  <c r="P1425" i="34"/>
  <c r="P1422" i="34"/>
  <c r="P1417" i="34"/>
  <c r="P1413" i="34"/>
  <c r="P1409" i="34"/>
  <c r="R1720" i="34"/>
  <c r="R1718" i="34"/>
  <c r="R1716" i="34"/>
  <c r="R1714" i="34"/>
  <c r="R1712" i="34"/>
  <c r="R1710" i="34"/>
  <c r="R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P465" i="34"/>
  <c r="Q96" i="34"/>
  <c r="P96" i="34"/>
  <c r="Q150" i="34"/>
  <c r="R228" i="34"/>
  <c r="Q228" i="34"/>
  <c r="Q339" i="34"/>
  <c r="Q452" i="34"/>
  <c r="P602" i="34"/>
  <c r="Q758" i="34"/>
  <c r="P758" i="34"/>
  <c r="R895" i="34"/>
  <c r="P1031" i="34"/>
  <c r="P1364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1" i="34"/>
  <c r="Q1581" i="34"/>
  <c r="R1565" i="34"/>
  <c r="Q1565" i="34"/>
  <c r="R1549" i="34"/>
  <c r="Q1549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P1487" i="34"/>
  <c r="P1483" i="34"/>
  <c r="P1479" i="34"/>
  <c r="P1475" i="34"/>
  <c r="P1471" i="34"/>
  <c r="P1467" i="34"/>
  <c r="P1463" i="34"/>
  <c r="P1459" i="34"/>
  <c r="P1455" i="34"/>
  <c r="P1451" i="34"/>
  <c r="Q1447" i="34"/>
  <c r="Q1445" i="34"/>
  <c r="Q1443" i="34"/>
  <c r="Q1441" i="34"/>
  <c r="Q1439" i="34"/>
  <c r="Q1437" i="34"/>
  <c r="Q1435" i="34"/>
  <c r="Q1433" i="34"/>
  <c r="Q1431" i="34"/>
  <c r="R1429" i="34"/>
  <c r="Q1427" i="34"/>
  <c r="Q1425" i="34"/>
  <c r="R1422" i="34"/>
  <c r="Q1422" i="34"/>
  <c r="Q1417" i="34"/>
  <c r="Q1415" i="34"/>
  <c r="P1415" i="34"/>
  <c r="Q1413" i="34"/>
  <c r="Q1411" i="34"/>
  <c r="P1411" i="34"/>
  <c r="Q1409" i="34"/>
  <c r="R1473" i="34"/>
  <c r="Q1469" i="34"/>
  <c r="R1459" i="34"/>
  <c r="R1457" i="34"/>
  <c r="Q1453" i="34"/>
  <c r="P1447" i="34"/>
  <c r="R1441" i="34"/>
  <c r="P1720" i="34"/>
  <c r="Q1718" i="34"/>
  <c r="P1712" i="34"/>
  <c r="Q1710" i="34"/>
  <c r="P1704" i="34"/>
  <c r="Q1702" i="34"/>
  <c r="P1696" i="34"/>
  <c r="Q1694" i="34"/>
  <c r="P1688" i="34"/>
  <c r="Q1686" i="34"/>
  <c r="P1680" i="34"/>
  <c r="Q1678" i="34"/>
  <c r="P1672" i="34"/>
  <c r="Q1670" i="34"/>
  <c r="R915" i="34"/>
  <c r="R97" i="34"/>
  <c r="R151" i="34"/>
  <c r="Q151" i="34"/>
  <c r="R340" i="34"/>
  <c r="Q340" i="34"/>
  <c r="Q603" i="34"/>
  <c r="R759" i="34"/>
  <c r="Q1032" i="34"/>
  <c r="Q1183" i="34"/>
  <c r="P1183" i="34"/>
  <c r="Q1365" i="34"/>
  <c r="P1715" i="34"/>
  <c r="R1707" i="34"/>
  <c r="P1699" i="34"/>
  <c r="R1691" i="34"/>
  <c r="P1683" i="34"/>
  <c r="R1675" i="34"/>
  <c r="P1667" i="34"/>
  <c r="R1659" i="34"/>
  <c r="P1651" i="34"/>
  <c r="R1643" i="34"/>
  <c r="P1635" i="34"/>
  <c r="R1627" i="34"/>
  <c r="P1619" i="34"/>
  <c r="R1611" i="34"/>
  <c r="P1603" i="34"/>
  <c r="R1595" i="34"/>
  <c r="P1587" i="34"/>
  <c r="R1579" i="34"/>
  <c r="P1571" i="34"/>
  <c r="R1563" i="34"/>
  <c r="P1555" i="34"/>
  <c r="R1547" i="34"/>
  <c r="P22" i="34"/>
  <c r="Q66" i="34"/>
  <c r="R1713" i="34"/>
  <c r="Q1713" i="34"/>
  <c r="R1697" i="34"/>
  <c r="R1471" i="34"/>
  <c r="R1469" i="34"/>
  <c r="Q1465" i="34"/>
  <c r="R1455" i="34"/>
  <c r="R1453" i="34"/>
  <c r="Q1449" i="34"/>
  <c r="R1445" i="34"/>
  <c r="Q1429" i="34"/>
  <c r="Q1720" i="34"/>
  <c r="P1714" i="34"/>
  <c r="Q1712" i="34"/>
  <c r="P1706" i="34"/>
  <c r="Q1704" i="34"/>
  <c r="P1698" i="34"/>
  <c r="Q1696" i="34"/>
  <c r="P1690" i="34"/>
  <c r="Q1688" i="34"/>
  <c r="P1682" i="34"/>
  <c r="Q1680" i="34"/>
  <c r="P1674" i="34"/>
  <c r="Q1672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P1584" i="34"/>
  <c r="P1580" i="34"/>
  <c r="P1576" i="34"/>
  <c r="P1572" i="34"/>
  <c r="P1568" i="34"/>
  <c r="P1564" i="34"/>
  <c r="P1560" i="34"/>
  <c r="P1556" i="34"/>
  <c r="P1552" i="34"/>
  <c r="P1548" i="34"/>
  <c r="R1467" i="34"/>
  <c r="R1465" i="34"/>
  <c r="Q1461" i="34"/>
  <c r="R1451" i="34"/>
  <c r="R1449" i="34"/>
  <c r="R1433" i="34"/>
  <c r="P1716" i="34"/>
  <c r="Q1714" i="34"/>
  <c r="P1708" i="34"/>
  <c r="Q1706" i="34"/>
  <c r="P1700" i="34"/>
  <c r="Q1698" i="34"/>
  <c r="P1692" i="34"/>
  <c r="Q1690" i="34"/>
  <c r="P1684" i="34"/>
  <c r="Q1682" i="34"/>
  <c r="P1676" i="34"/>
  <c r="Q1674" i="34"/>
  <c r="P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P1622" i="34"/>
  <c r="Q1620" i="34"/>
  <c r="Q1618" i="34"/>
  <c r="P1618" i="34"/>
  <c r="Q1616" i="34"/>
  <c r="Q1614" i="34"/>
  <c r="P1614" i="34"/>
  <c r="Q1612" i="34"/>
  <c r="Q1610" i="34"/>
  <c r="P1610" i="34"/>
  <c r="Q1608" i="34"/>
  <c r="Q1606" i="34"/>
  <c r="P1606" i="34"/>
  <c r="Q1604" i="34"/>
  <c r="Q1602" i="34"/>
  <c r="P1602" i="34"/>
  <c r="Q1600" i="34"/>
  <c r="Q1598" i="34"/>
  <c r="P1598" i="34"/>
  <c r="Q1596" i="34"/>
  <c r="Q1594" i="34"/>
  <c r="P1594" i="34"/>
  <c r="Q1592" i="34"/>
  <c r="Q1590" i="34"/>
  <c r="P1590" i="34"/>
  <c r="Q1588" i="34"/>
  <c r="Q1586" i="34"/>
  <c r="P1586" i="34"/>
  <c r="Q1584" i="34"/>
  <c r="Q1582" i="34"/>
  <c r="Q1473" i="34"/>
  <c r="R1463" i="34"/>
  <c r="R1461" i="34"/>
  <c r="Q1457" i="34"/>
  <c r="R1437" i="34"/>
  <c r="P1718" i="34"/>
  <c r="Q1716" i="34"/>
  <c r="P1710" i="34"/>
  <c r="Q1708" i="34"/>
  <c r="P1702" i="34"/>
  <c r="Q1700" i="34"/>
  <c r="P1694" i="34"/>
  <c r="Q1692" i="34"/>
  <c r="P1686" i="34"/>
  <c r="Q1684" i="34"/>
  <c r="P1678" i="34"/>
  <c r="Q1676" i="34"/>
  <c r="P1670" i="34"/>
  <c r="Q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Q915" i="34"/>
  <c r="Q97" i="34"/>
  <c r="P151" i="34"/>
  <c r="R229" i="34"/>
  <c r="P340" i="34"/>
  <c r="Q453" i="34"/>
  <c r="Q1578" i="34"/>
  <c r="P1574" i="34"/>
  <c r="Q1568" i="34"/>
  <c r="Q1562" i="34"/>
  <c r="P1558" i="34"/>
  <c r="Q1552" i="34"/>
  <c r="P915" i="34"/>
  <c r="P229" i="34"/>
  <c r="R603" i="34"/>
  <c r="Q759" i="34"/>
  <c r="R1032" i="34"/>
  <c r="P1365" i="34"/>
  <c r="Q1715" i="34"/>
  <c r="Q1691" i="34"/>
  <c r="Q1683" i="34"/>
  <c r="Q1659" i="34"/>
  <c r="Q1651" i="34"/>
  <c r="Q1627" i="34"/>
  <c r="Q1619" i="34"/>
  <c r="Q1595" i="34"/>
  <c r="Q1587" i="34"/>
  <c r="Q1563" i="34"/>
  <c r="Q1555" i="34"/>
  <c r="P66" i="34"/>
  <c r="R1705" i="34"/>
  <c r="Q1705" i="34"/>
  <c r="P1697" i="34"/>
  <c r="P1681" i="34"/>
  <c r="P1665" i="34"/>
  <c r="P1649" i="34"/>
  <c r="P1633" i="34"/>
  <c r="P1617" i="34"/>
  <c r="P1601" i="34"/>
  <c r="P1585" i="34"/>
  <c r="P1569" i="34"/>
  <c r="P1553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R1488" i="34"/>
  <c r="R1486" i="34"/>
  <c r="R1484" i="34"/>
  <c r="R1482" i="34"/>
  <c r="R1480" i="34"/>
  <c r="R1478" i="34"/>
  <c r="R1476" i="34"/>
  <c r="R1474" i="34"/>
  <c r="R1472" i="34"/>
  <c r="R1470" i="34"/>
  <c r="R1468" i="34"/>
  <c r="R1466" i="34"/>
  <c r="R1464" i="34"/>
  <c r="R1462" i="34"/>
  <c r="R1460" i="34"/>
  <c r="R1458" i="34"/>
  <c r="R1456" i="34"/>
  <c r="R1454" i="34"/>
  <c r="R1452" i="34"/>
  <c r="R1450" i="34"/>
  <c r="Q1580" i="34"/>
  <c r="Q1574" i="34"/>
  <c r="P1570" i="34"/>
  <c r="Q1564" i="34"/>
  <c r="Q1558" i="34"/>
  <c r="P1554" i="34"/>
  <c r="Q1548" i="34"/>
  <c r="Q229" i="34"/>
  <c r="P453" i="34"/>
  <c r="P896" i="34"/>
  <c r="R1365" i="34"/>
  <c r="R1715" i="34"/>
  <c r="P1707" i="34"/>
  <c r="R1683" i="34"/>
  <c r="P1675" i="34"/>
  <c r="R1651" i="34"/>
  <c r="P1643" i="34"/>
  <c r="R1619" i="34"/>
  <c r="P1611" i="34"/>
  <c r="R1587" i="34"/>
  <c r="P1579" i="34"/>
  <c r="R1555" i="34"/>
  <c r="P1547" i="34"/>
  <c r="R66" i="34"/>
  <c r="P1721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R1585" i="34"/>
  <c r="Q1585" i="34"/>
  <c r="R1569" i="34"/>
  <c r="Q1569" i="34"/>
  <c r="R1553" i="34"/>
  <c r="Q1553" i="34"/>
  <c r="P1582" i="34"/>
  <c r="Q1576" i="34"/>
  <c r="Q1570" i="34"/>
  <c r="P1566" i="34"/>
  <c r="Q1560" i="34"/>
  <c r="Q1554" i="34"/>
  <c r="P1550" i="34"/>
  <c r="P97" i="34"/>
  <c r="Q896" i="34"/>
  <c r="Q1707" i="34"/>
  <c r="Q1699" i="34"/>
  <c r="Q1675" i="34"/>
  <c r="Q1667" i="34"/>
  <c r="Q1643" i="34"/>
  <c r="Q1635" i="34"/>
  <c r="Q1611" i="34"/>
  <c r="Q1603" i="34"/>
  <c r="Q1579" i="34"/>
  <c r="Q1571" i="34"/>
  <c r="Q1547" i="34"/>
  <c r="Q22" i="34"/>
  <c r="R1721" i="34"/>
  <c r="Q1721" i="34"/>
  <c r="P1713" i="34"/>
  <c r="P1689" i="34"/>
  <c r="P1673" i="34"/>
  <c r="P1657" i="34"/>
  <c r="P1641" i="34"/>
  <c r="P1625" i="34"/>
  <c r="P1609" i="34"/>
  <c r="P1593" i="34"/>
  <c r="P1577" i="34"/>
  <c r="P1561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P1488" i="34"/>
  <c r="P1484" i="34"/>
  <c r="P1480" i="34"/>
  <c r="P1476" i="34"/>
  <c r="P1472" i="34"/>
  <c r="P1468" i="34"/>
  <c r="P1464" i="34"/>
  <c r="P1460" i="34"/>
  <c r="P1456" i="34"/>
  <c r="P1452" i="34"/>
  <c r="Q1446" i="34"/>
  <c r="Q1444" i="34"/>
  <c r="Q1442" i="34"/>
  <c r="Q1440" i="34"/>
  <c r="Q1438" i="34"/>
  <c r="Q1436" i="34"/>
  <c r="Q1434" i="34"/>
  <c r="Q1432" i="34"/>
  <c r="Q1430" i="34"/>
  <c r="Q1428" i="34"/>
  <c r="Q1426" i="34"/>
  <c r="R1423" i="34"/>
  <c r="P1418" i="34"/>
  <c r="Q1416" i="34"/>
  <c r="P1414" i="34"/>
  <c r="Q1412" i="34"/>
  <c r="P1410" i="34"/>
  <c r="P67" i="34"/>
  <c r="P1578" i="34"/>
  <c r="Q1572" i="34"/>
  <c r="Q1566" i="34"/>
  <c r="P1562" i="34"/>
  <c r="Q1556" i="34"/>
  <c r="Q1550" i="34"/>
  <c r="R453" i="34"/>
  <c r="P603" i="34"/>
  <c r="P759" i="34"/>
  <c r="R896" i="34"/>
  <c r="P1032" i="34"/>
  <c r="R1183" i="34"/>
  <c r="R1699" i="34"/>
  <c r="P1691" i="34"/>
  <c r="R1667" i="34"/>
  <c r="P1659" i="34"/>
  <c r="R1635" i="34"/>
  <c r="P1627" i="34"/>
  <c r="R1603" i="34"/>
  <c r="P1595" i="34"/>
  <c r="R1571" i="34"/>
  <c r="P1563" i="34"/>
  <c r="R22" i="34"/>
  <c r="P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R1577" i="34"/>
  <c r="Q1577" i="34"/>
  <c r="R1561" i="34"/>
  <c r="Q1561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4" i="34"/>
  <c r="P1494" i="34"/>
  <c r="Q1492" i="34"/>
  <c r="Q1490" i="34"/>
  <c r="P1490" i="34"/>
  <c r="Q1488" i="34"/>
  <c r="Q1486" i="34"/>
  <c r="P1486" i="34"/>
  <c r="Q1484" i="34"/>
  <c r="Q1482" i="34"/>
  <c r="P1482" i="34"/>
  <c r="Q1480" i="34"/>
  <c r="Q1478" i="34"/>
  <c r="P1478" i="34"/>
  <c r="Q1476" i="34"/>
  <c r="Q1474" i="34"/>
  <c r="P1474" i="34"/>
  <c r="Q1472" i="34"/>
  <c r="Q1470" i="34"/>
  <c r="P1470" i="34"/>
  <c r="Q1468" i="34"/>
  <c r="Q1466" i="34"/>
  <c r="P1466" i="34"/>
  <c r="Q1464" i="34"/>
  <c r="Q1462" i="34"/>
  <c r="P1462" i="34"/>
  <c r="Q1460" i="34"/>
  <c r="Q1458" i="34"/>
  <c r="P1458" i="34"/>
  <c r="Q1456" i="34"/>
  <c r="Q1452" i="34"/>
  <c r="P1448" i="34"/>
  <c r="P1446" i="34"/>
  <c r="R1444" i="34"/>
  <c r="R1442" i="34"/>
  <c r="R1436" i="34"/>
  <c r="R1434" i="34"/>
  <c r="R1426" i="34"/>
  <c r="P1423" i="34"/>
  <c r="R1416" i="34"/>
  <c r="R1414" i="34"/>
  <c r="Q67" i="34"/>
  <c r="P149" i="34"/>
  <c r="Q227" i="34"/>
  <c r="P338" i="34"/>
  <c r="R601" i="34"/>
  <c r="Q894" i="34"/>
  <c r="P894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P1591" i="34"/>
  <c r="R1583" i="34"/>
  <c r="P1575" i="34"/>
  <c r="R1567" i="34"/>
  <c r="P1559" i="34"/>
  <c r="R1551" i="34"/>
  <c r="P1454" i="34"/>
  <c r="P1440" i="34"/>
  <c r="P1438" i="34"/>
  <c r="P1432" i="34"/>
  <c r="P1430" i="34"/>
  <c r="Q1423" i="34"/>
  <c r="Q1418" i="34"/>
  <c r="P1412" i="34"/>
  <c r="Q1410" i="34"/>
  <c r="R67" i="34"/>
  <c r="P95" i="34"/>
  <c r="Q149" i="34"/>
  <c r="R227" i="34"/>
  <c r="Q338" i="34"/>
  <c r="Q451" i="34"/>
  <c r="Q601" i="34"/>
  <c r="P757" i="34"/>
  <c r="R894" i="34"/>
  <c r="P1181" i="34"/>
  <c r="Q1719" i="34"/>
  <c r="Q1703" i="34"/>
  <c r="Q1687" i="34"/>
  <c r="Q1671" i="34"/>
  <c r="Q1655" i="34"/>
  <c r="Q1639" i="34"/>
  <c r="Q1623" i="34"/>
  <c r="Q1607" i="34"/>
  <c r="Q1591" i="34"/>
  <c r="Q1575" i="34"/>
  <c r="Q1559" i="34"/>
  <c r="P1551" i="34"/>
  <c r="Q1454" i="34"/>
  <c r="P1450" i="34"/>
  <c r="Q1448" i="34"/>
  <c r="R1446" i="34"/>
  <c r="R1440" i="34"/>
  <c r="R1438" i="34"/>
  <c r="R1432" i="34"/>
  <c r="R1430" i="34"/>
  <c r="R1428" i="34"/>
  <c r="R1418" i="34"/>
  <c r="R1412" i="34"/>
  <c r="R1410" i="34"/>
  <c r="P155" i="34"/>
  <c r="R95" i="34"/>
  <c r="Q95" i="34"/>
  <c r="R149" i="34"/>
  <c r="R338" i="34"/>
  <c r="R451" i="34"/>
  <c r="P451" i="34"/>
  <c r="P601" i="34"/>
  <c r="R757" i="34"/>
  <c r="Q757" i="34"/>
  <c r="Q1030" i="34"/>
  <c r="P1030" i="34"/>
  <c r="Q1181" i="34"/>
  <c r="Q1363" i="34"/>
  <c r="P1363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583" i="34"/>
  <c r="R1575" i="34"/>
  <c r="P1567" i="34"/>
  <c r="R1559" i="34"/>
  <c r="Q1450" i="34"/>
  <c r="R1448" i="34"/>
  <c r="P1444" i="34"/>
  <c r="P1442" i="34"/>
  <c r="P1436" i="34"/>
  <c r="P1434" i="34"/>
  <c r="P1428" i="34"/>
  <c r="P1426" i="34"/>
  <c r="P1416" i="34"/>
  <c r="Q1414" i="34"/>
  <c r="R155" i="34"/>
  <c r="Q155" i="34"/>
  <c r="P227" i="34"/>
  <c r="R1030" i="34"/>
  <c r="R1181" i="34"/>
  <c r="R1363" i="34"/>
  <c r="Q1711" i="34"/>
  <c r="Q1695" i="34"/>
  <c r="Q1679" i="34"/>
  <c r="Q1663" i="34"/>
  <c r="Q1647" i="34"/>
  <c r="Q1631" i="34"/>
  <c r="Q1615" i="34"/>
  <c r="Q1599" i="34"/>
  <c r="Q1583" i="34"/>
  <c r="Q1567" i="34"/>
  <c r="Q1551" i="34"/>
  <c r="P760" i="34"/>
  <c r="Q225" i="34"/>
  <c r="P225" i="34"/>
  <c r="Q760" i="34"/>
  <c r="Q312" i="34"/>
  <c r="R225" i="34"/>
  <c r="R760" i="34"/>
  <c r="P312" i="34"/>
  <c r="R312" i="34"/>
  <c r="R940" i="34"/>
  <c r="Q597" i="34"/>
  <c r="R721" i="34"/>
  <c r="Q633" i="34"/>
  <c r="P721" i="34"/>
  <c r="P597" i="34"/>
  <c r="P633" i="34"/>
  <c r="P940" i="34"/>
  <c r="Q940" i="34"/>
  <c r="R597" i="34"/>
  <c r="Q721" i="34"/>
  <c r="R633" i="34"/>
  <c r="R280" i="34"/>
  <c r="P1069" i="34"/>
  <c r="P1045" i="34"/>
  <c r="P1044" i="34"/>
  <c r="P1085" i="34"/>
  <c r="R547" i="34"/>
  <c r="P280" i="34"/>
  <c r="P495" i="34"/>
  <c r="P590" i="34"/>
  <c r="R1069" i="34"/>
  <c r="Q1069" i="34"/>
  <c r="R1045" i="34"/>
  <c r="Q1045" i="34"/>
  <c r="Q1044" i="34"/>
  <c r="R1085" i="34"/>
  <c r="Q1085" i="34"/>
  <c r="Q590" i="34"/>
  <c r="Q280" i="34"/>
  <c r="R590" i="34"/>
  <c r="R495" i="34"/>
  <c r="Q495" i="34"/>
  <c r="Q547" i="34"/>
  <c r="P547" i="34"/>
  <c r="R1044" i="34"/>
  <c r="R1361" i="34"/>
  <c r="Q236" i="34"/>
  <c r="Q42" i="34"/>
  <c r="P977" i="34"/>
  <c r="Q1198" i="34"/>
  <c r="R1287" i="34"/>
  <c r="R608" i="34"/>
  <c r="R1343" i="34"/>
  <c r="Q307" i="34"/>
  <c r="Q50" i="34"/>
  <c r="P1214" i="34"/>
  <c r="R1323" i="34"/>
  <c r="P838" i="34"/>
  <c r="P215" i="34"/>
  <c r="R300" i="34"/>
  <c r="P924" i="34"/>
  <c r="Q838" i="34"/>
  <c r="Q924" i="34"/>
  <c r="Q638" i="34"/>
  <c r="Q608" i="34"/>
  <c r="R37" i="34"/>
  <c r="Q1268" i="34"/>
  <c r="P638" i="34"/>
  <c r="R236" i="34"/>
  <c r="P236" i="34"/>
  <c r="R42" i="34"/>
  <c r="R977" i="34"/>
  <c r="Q977" i="34"/>
  <c r="R1198" i="34"/>
  <c r="P1249" i="34"/>
  <c r="Q918" i="34"/>
  <c r="P918" i="34"/>
  <c r="P222" i="34"/>
  <c r="P840" i="34"/>
  <c r="R307" i="34"/>
  <c r="Q37" i="34"/>
  <c r="P37" i="34"/>
  <c r="R50" i="34"/>
  <c r="Q1022" i="34"/>
  <c r="P1022" i="34"/>
  <c r="Q1214" i="34"/>
  <c r="P1268" i="34"/>
  <c r="R838" i="34"/>
  <c r="Q215" i="34"/>
  <c r="Q222" i="34"/>
  <c r="Q840" i="34"/>
  <c r="R1214" i="34"/>
  <c r="P300" i="34"/>
  <c r="P1361" i="34"/>
  <c r="R215" i="34"/>
  <c r="Q1361" i="34"/>
  <c r="R638" i="34"/>
  <c r="P42" i="34"/>
  <c r="P1198" i="34"/>
  <c r="R1249" i="34"/>
  <c r="Q1287" i="34"/>
  <c r="P1287" i="34"/>
  <c r="P608" i="34"/>
  <c r="R222" i="34"/>
  <c r="Q1343" i="34"/>
  <c r="P1343" i="34"/>
  <c r="R840" i="34"/>
  <c r="P307" i="34"/>
  <c r="P50" i="34"/>
  <c r="R1268" i="34"/>
  <c r="Q1323" i="34"/>
  <c r="P1323" i="34"/>
  <c r="Q300" i="34"/>
  <c r="Q1249" i="34"/>
  <c r="R918" i="34"/>
  <c r="R1022" i="34"/>
  <c r="R924" i="34"/>
  <c r="P798" i="34"/>
  <c r="Q798" i="34"/>
  <c r="R798" i="34"/>
  <c r="Q797" i="34"/>
  <c r="P797" i="34"/>
  <c r="R797" i="34"/>
  <c r="P311" i="34"/>
  <c r="R311" i="34"/>
  <c r="Q311" i="34"/>
  <c r="Q613" i="34"/>
  <c r="P611" i="34"/>
  <c r="R1220" i="34"/>
  <c r="R611" i="34"/>
  <c r="Q611" i="34"/>
  <c r="P1220" i="34"/>
  <c r="P613" i="34"/>
  <c r="R613" i="34"/>
  <c r="Q1220" i="34"/>
  <c r="R230" i="34"/>
  <c r="P230" i="34"/>
  <c r="Q230" i="34"/>
  <c r="Q219" i="34"/>
  <c r="R219" i="34"/>
  <c r="P219" i="34"/>
  <c r="R468" i="34"/>
  <c r="R958" i="34"/>
  <c r="Q235" i="34"/>
  <c r="P686" i="34"/>
  <c r="P235" i="34"/>
  <c r="Q686" i="34"/>
  <c r="R235" i="34"/>
  <c r="Q468" i="34"/>
  <c r="P468" i="34"/>
  <c r="R686" i="34"/>
  <c r="Q958" i="34"/>
  <c r="P958" i="34"/>
  <c r="Q14" i="34"/>
  <c r="R14" i="34"/>
  <c r="P14" i="34"/>
  <c r="P1947" i="34"/>
  <c r="R1836" i="34"/>
  <c r="R1945" i="34"/>
  <c r="Q123" i="34"/>
  <c r="Q1947" i="34"/>
  <c r="P123" i="34"/>
  <c r="R1947" i="34"/>
  <c r="P1836" i="34"/>
  <c r="R123" i="34"/>
  <c r="Q1836" i="34"/>
  <c r="Q1945" i="34"/>
  <c r="P1945" i="34"/>
  <c r="R1772" i="34"/>
  <c r="Q1349" i="34"/>
  <c r="Q598" i="34"/>
  <c r="Q1795" i="34"/>
  <c r="R1742" i="34"/>
  <c r="R1774" i="34"/>
  <c r="Q1013" i="34"/>
  <c r="P588" i="34"/>
  <c r="Q1796" i="34"/>
  <c r="Q1804" i="34"/>
  <c r="P1739" i="34"/>
  <c r="R1743" i="34"/>
  <c r="P1767" i="34"/>
  <c r="R1771" i="34"/>
  <c r="R446" i="34"/>
  <c r="P1014" i="34"/>
  <c r="R1014" i="34"/>
  <c r="P1348" i="34"/>
  <c r="R1348" i="34"/>
  <c r="Q1408" i="34"/>
  <c r="R620" i="34"/>
  <c r="R1267" i="34"/>
  <c r="R274" i="34"/>
  <c r="R369" i="34"/>
  <c r="R377" i="34"/>
  <c r="R1744" i="34"/>
  <c r="R1015" i="34"/>
  <c r="Q1275" i="34"/>
  <c r="P1275" i="34"/>
  <c r="R1805" i="34"/>
  <c r="Q1805" i="34"/>
  <c r="Q1768" i="34"/>
  <c r="P382" i="34"/>
  <c r="R1190" i="34"/>
  <c r="P1190" i="34"/>
  <c r="P1255" i="34"/>
  <c r="Q271" i="34"/>
  <c r="Q366" i="34"/>
  <c r="Q374" i="34"/>
  <c r="R1798" i="34"/>
  <c r="P1741" i="34"/>
  <c r="P1769" i="34"/>
  <c r="Q464" i="34"/>
  <c r="R576" i="34"/>
  <c r="P1016" i="34"/>
  <c r="R1350" i="34"/>
  <c r="P1350" i="34"/>
  <c r="P1406" i="34"/>
  <c r="Q1213" i="34"/>
  <c r="Q1276" i="34"/>
  <c r="R272" i="34"/>
  <c r="P276" i="34"/>
  <c r="R367" i="34"/>
  <c r="P371" i="34"/>
  <c r="R375" i="34"/>
  <c r="P379" i="34"/>
  <c r="R1740" i="34"/>
  <c r="Q1389" i="34"/>
  <c r="R621" i="34"/>
  <c r="R1799" i="34"/>
  <c r="Q1738" i="34"/>
  <c r="P1738" i="34"/>
  <c r="R380" i="34"/>
  <c r="Q380" i="34"/>
  <c r="R573" i="34"/>
  <c r="Q1387" i="34"/>
  <c r="P1387" i="34"/>
  <c r="P600" i="34"/>
  <c r="R1266" i="34"/>
  <c r="Q1266" i="34"/>
  <c r="R273" i="34"/>
  <c r="Q273" i="34"/>
  <c r="R368" i="34"/>
  <c r="Q368" i="34"/>
  <c r="R376" i="34"/>
  <c r="Q376" i="34"/>
  <c r="Q2075" i="34"/>
  <c r="Q1046" i="34"/>
  <c r="P1046" i="34"/>
  <c r="P447" i="34"/>
  <c r="R598" i="34"/>
  <c r="R1795" i="34"/>
  <c r="P1803" i="34"/>
  <c r="Q1766" i="34"/>
  <c r="P1766" i="34"/>
  <c r="P445" i="34"/>
  <c r="Q1194" i="34"/>
  <c r="R588" i="34"/>
  <c r="R1796" i="34"/>
  <c r="P1800" i="34"/>
  <c r="R1804" i="34"/>
  <c r="Q1739" i="34"/>
  <c r="Q1767" i="34"/>
  <c r="P1792" i="34"/>
  <c r="P574" i="34"/>
  <c r="Q1133" i="34"/>
  <c r="P1388" i="34"/>
  <c r="R1408" i="34"/>
  <c r="R589" i="34"/>
  <c r="Q1248" i="34"/>
  <c r="P1248" i="34"/>
  <c r="Q270" i="34"/>
  <c r="P270" i="34"/>
  <c r="Q365" i="34"/>
  <c r="P365" i="34"/>
  <c r="Q373" i="34"/>
  <c r="P373" i="34"/>
  <c r="P1015" i="34"/>
  <c r="R1275" i="34"/>
  <c r="P1797" i="34"/>
  <c r="R1768" i="34"/>
  <c r="Q382" i="34"/>
  <c r="P579" i="34"/>
  <c r="R1255" i="34"/>
  <c r="Q1255" i="34"/>
  <c r="R271" i="34"/>
  <c r="P275" i="34"/>
  <c r="R366" i="34"/>
  <c r="P370" i="34"/>
  <c r="R374" i="34"/>
  <c r="P378" i="34"/>
  <c r="Q1802" i="34"/>
  <c r="P1802" i="34"/>
  <c r="R1741" i="34"/>
  <c r="Q1741" i="34"/>
  <c r="R1769" i="34"/>
  <c r="Q1769" i="34"/>
  <c r="Q1794" i="34"/>
  <c r="P1794" i="34"/>
  <c r="Q405" i="34"/>
  <c r="Q576" i="34"/>
  <c r="R1193" i="34"/>
  <c r="P1193" i="34"/>
  <c r="R1406" i="34"/>
  <c r="Q1406" i="34"/>
  <c r="P580" i="34"/>
  <c r="Q599" i="34"/>
  <c r="R599" i="34"/>
  <c r="R1213" i="34"/>
  <c r="Q1256" i="34"/>
  <c r="P1256" i="34"/>
  <c r="R1276" i="34"/>
  <c r="Q276" i="34"/>
  <c r="Q371" i="34"/>
  <c r="Q379" i="34"/>
  <c r="R575" i="34"/>
  <c r="R1389" i="34"/>
  <c r="Q621" i="34"/>
  <c r="R1738" i="34"/>
  <c r="Q1037" i="34"/>
  <c r="R1387" i="34"/>
  <c r="R600" i="34"/>
  <c r="P1247" i="34"/>
  <c r="P1033" i="34"/>
  <c r="P372" i="34"/>
  <c r="R2075" i="34"/>
  <c r="R1046" i="34"/>
  <c r="P1801" i="34"/>
  <c r="P1772" i="34"/>
  <c r="P1349" i="34"/>
  <c r="R1349" i="34"/>
  <c r="Q1803" i="34"/>
  <c r="R1766" i="34"/>
  <c r="P1013" i="34"/>
  <c r="R1013" i="34"/>
  <c r="Q1800" i="34"/>
  <c r="R1739" i="34"/>
  <c r="P1743" i="34"/>
  <c r="R1767" i="34"/>
  <c r="P1771" i="34"/>
  <c r="Q1792" i="34"/>
  <c r="Q381" i="34"/>
  <c r="P381" i="34"/>
  <c r="P446" i="34"/>
  <c r="Q446" i="34"/>
  <c r="R574" i="34"/>
  <c r="Q1014" i="34"/>
  <c r="Q1348" i="34"/>
  <c r="Q1388" i="34"/>
  <c r="Q589" i="34"/>
  <c r="Q620" i="34"/>
  <c r="R1248" i="34"/>
  <c r="R270" i="34"/>
  <c r="R365" i="34"/>
  <c r="R373" i="34"/>
  <c r="P1744" i="34"/>
  <c r="R1797" i="34"/>
  <c r="Q1797" i="34"/>
  <c r="R382" i="34"/>
  <c r="Q1190" i="34"/>
  <c r="Q579" i="34"/>
  <c r="Q275" i="34"/>
  <c r="Q370" i="34"/>
  <c r="Q378" i="34"/>
  <c r="R1802" i="34"/>
  <c r="P1737" i="34"/>
  <c r="P1745" i="34"/>
  <c r="P1773" i="34"/>
  <c r="R1794" i="34"/>
  <c r="R464" i="34"/>
  <c r="P464" i="34"/>
  <c r="R1016" i="34"/>
  <c r="Q1016" i="34"/>
  <c r="Q1350" i="34"/>
  <c r="R1256" i="34"/>
  <c r="P272" i="34"/>
  <c r="R276" i="34"/>
  <c r="P367" i="34"/>
  <c r="R371" i="34"/>
  <c r="P375" i="34"/>
  <c r="R379" i="34"/>
  <c r="P1740" i="34"/>
  <c r="P1793" i="34"/>
  <c r="P621" i="34"/>
  <c r="P1799" i="34"/>
  <c r="Q1770" i="34"/>
  <c r="P1770" i="34"/>
  <c r="P573" i="34"/>
  <c r="Q1407" i="34"/>
  <c r="P1407" i="34"/>
  <c r="R1247" i="34"/>
  <c r="Q1247" i="34"/>
  <c r="R1033" i="34"/>
  <c r="Q1033" i="34"/>
  <c r="Q298" i="34"/>
  <c r="P298" i="34"/>
  <c r="R372" i="34"/>
  <c r="Q372" i="34"/>
  <c r="R1801" i="34"/>
  <c r="Q1801" i="34"/>
  <c r="Q1772" i="34"/>
  <c r="R447" i="34"/>
  <c r="Q447" i="34"/>
  <c r="P598" i="34"/>
  <c r="P1795" i="34"/>
  <c r="R1803" i="34"/>
  <c r="Q1742" i="34"/>
  <c r="P1742" i="34"/>
  <c r="Q1774" i="34"/>
  <c r="P1774" i="34"/>
  <c r="Q445" i="34"/>
  <c r="R445" i="34"/>
  <c r="P1194" i="34"/>
  <c r="R1194" i="34"/>
  <c r="Q588" i="34"/>
  <c r="P1796" i="34"/>
  <c r="R1800" i="34"/>
  <c r="P1804" i="34"/>
  <c r="Q1743" i="34"/>
  <c r="Q1771" i="34"/>
  <c r="R1792" i="34"/>
  <c r="R381" i="34"/>
  <c r="Q574" i="34"/>
  <c r="R1133" i="34"/>
  <c r="P1133" i="34"/>
  <c r="R1388" i="34"/>
  <c r="P1408" i="34"/>
  <c r="P589" i="34"/>
  <c r="P620" i="34"/>
  <c r="Q1267" i="34"/>
  <c r="P1267" i="34"/>
  <c r="Q274" i="34"/>
  <c r="P274" i="34"/>
  <c r="Q369" i="34"/>
  <c r="P369" i="34"/>
  <c r="Q377" i="34"/>
  <c r="P377" i="34"/>
  <c r="Q1744" i="34"/>
  <c r="Q1015" i="34"/>
  <c r="P1805" i="34"/>
  <c r="P1768" i="34"/>
  <c r="R579" i="34"/>
  <c r="P271" i="34"/>
  <c r="R275" i="34"/>
  <c r="P366" i="34"/>
  <c r="R370" i="34"/>
  <c r="P374" i="34"/>
  <c r="R378" i="34"/>
  <c r="Q1798" i="34"/>
  <c r="P1798" i="34"/>
  <c r="R1737" i="34"/>
  <c r="Q1737" i="34"/>
  <c r="R1745" i="34"/>
  <c r="Q1745" i="34"/>
  <c r="R1773" i="34"/>
  <c r="Q1773" i="34"/>
  <c r="P405" i="34"/>
  <c r="R405" i="34"/>
  <c r="P576" i="34"/>
  <c r="Q1193" i="34"/>
  <c r="Q580" i="34"/>
  <c r="R580" i="34"/>
  <c r="P599" i="34"/>
  <c r="P1213" i="34"/>
  <c r="P1276" i="34"/>
  <c r="Q272" i="34"/>
  <c r="Q367" i="34"/>
  <c r="Q375" i="34"/>
  <c r="Q1740" i="34"/>
  <c r="R1793" i="34"/>
  <c r="Q1793" i="34"/>
  <c r="P575" i="34"/>
  <c r="Q575" i="34"/>
  <c r="P1389" i="34"/>
  <c r="Q1799" i="34"/>
  <c r="R1770" i="34"/>
  <c r="P380" i="34"/>
  <c r="Q573" i="34"/>
  <c r="R1037" i="34"/>
  <c r="P1037" i="34"/>
  <c r="R1407" i="34"/>
  <c r="Q600" i="34"/>
  <c r="P1266" i="34"/>
  <c r="P273" i="34"/>
  <c r="R298" i="34"/>
  <c r="P368" i="34"/>
  <c r="P376" i="34"/>
  <c r="P2075" i="34"/>
  <c r="Q982" i="34"/>
  <c r="P779" i="34"/>
  <c r="P853" i="34"/>
  <c r="P241" i="34"/>
  <c r="Q437" i="34"/>
  <c r="P718" i="34"/>
  <c r="P775" i="34"/>
  <c r="Q817" i="34"/>
  <c r="P1061" i="34"/>
  <c r="R554" i="34"/>
  <c r="Q569" i="34"/>
  <c r="R1002" i="34"/>
  <c r="Q654" i="34"/>
  <c r="R705" i="34"/>
  <c r="R822" i="34"/>
  <c r="R434" i="34"/>
  <c r="Q771" i="34"/>
  <c r="P776" i="34"/>
  <c r="Q790" i="34"/>
  <c r="P808" i="34"/>
  <c r="P814" i="34"/>
  <c r="R551" i="34"/>
  <c r="P560" i="34"/>
  <c r="P566" i="34"/>
  <c r="R592" i="34"/>
  <c r="P920" i="34"/>
  <c r="P937" i="34"/>
  <c r="P1010" i="34"/>
  <c r="P699" i="34"/>
  <c r="P750" i="34"/>
  <c r="R801" i="34"/>
  <c r="P830" i="34"/>
  <c r="Q806" i="34"/>
  <c r="R826" i="34"/>
  <c r="P857" i="34"/>
  <c r="P1048" i="34"/>
  <c r="P444" i="34"/>
  <c r="P419" i="34"/>
  <c r="R694" i="34"/>
  <c r="P745" i="34"/>
  <c r="P534" i="34"/>
  <c r="P787" i="34"/>
  <c r="R799" i="34"/>
  <c r="P811" i="34"/>
  <c r="P819" i="34"/>
  <c r="Q832" i="34"/>
  <c r="P846" i="34"/>
  <c r="R851" i="34"/>
  <c r="Q548" i="34"/>
  <c r="Q581" i="34"/>
  <c r="R585" i="34"/>
  <c r="R981" i="34"/>
  <c r="R700" i="34"/>
  <c r="Q778" i="34"/>
  <c r="P849" i="34"/>
  <c r="R916" i="34"/>
  <c r="Q794" i="34"/>
  <c r="P823" i="34"/>
  <c r="Q860" i="34"/>
  <c r="P1049" i="34"/>
  <c r="Q461" i="34"/>
  <c r="R420" i="34"/>
  <c r="R515" i="34"/>
  <c r="R671" i="34"/>
  <c r="P717" i="34"/>
  <c r="P783" i="34"/>
  <c r="P788" i="34"/>
  <c r="Q800" i="34"/>
  <c r="R812" i="34"/>
  <c r="R828" i="34"/>
  <c r="R833" i="34"/>
  <c r="R847" i="34"/>
  <c r="R1060" i="34"/>
  <c r="P541" i="34"/>
  <c r="Q582" i="34"/>
  <c r="R628" i="34"/>
  <c r="Q748" i="34"/>
  <c r="R861" i="34"/>
  <c r="R824" i="34"/>
  <c r="Q421" i="34"/>
  <c r="R683" i="34"/>
  <c r="R652" i="34"/>
  <c r="P652" i="34"/>
  <c r="R982" i="34"/>
  <c r="P697" i="34"/>
  <c r="Q779" i="34"/>
  <c r="P919" i="34"/>
  <c r="Q853" i="34"/>
  <c r="Q241" i="34"/>
  <c r="R437" i="34"/>
  <c r="R718" i="34"/>
  <c r="Q718" i="34"/>
  <c r="Q775" i="34"/>
  <c r="P802" i="34"/>
  <c r="R817" i="34"/>
  <c r="R1061" i="34"/>
  <c r="Q1061" i="34"/>
  <c r="P569" i="34"/>
  <c r="R654" i="34"/>
  <c r="P825" i="34"/>
  <c r="P1047" i="34"/>
  <c r="P587" i="34"/>
  <c r="P744" i="34"/>
  <c r="R771" i="34"/>
  <c r="R776" i="34"/>
  <c r="Q776" i="34"/>
  <c r="R790" i="34"/>
  <c r="R808" i="34"/>
  <c r="Q808" i="34"/>
  <c r="Q814" i="34"/>
  <c r="Q831" i="34"/>
  <c r="P831" i="34"/>
  <c r="Q543" i="34"/>
  <c r="P543" i="34"/>
  <c r="R560" i="34"/>
  <c r="Q560" i="34"/>
  <c r="Q566" i="34"/>
  <c r="Q584" i="34"/>
  <c r="R584" i="34"/>
  <c r="Q639" i="34"/>
  <c r="R639" i="34"/>
  <c r="Q920" i="34"/>
  <c r="R937" i="34"/>
  <c r="Q937" i="34"/>
  <c r="Q1010" i="34"/>
  <c r="Q572" i="34"/>
  <c r="R572" i="34"/>
  <c r="R699" i="34"/>
  <c r="Q699" i="34"/>
  <c r="R750" i="34"/>
  <c r="Q750" i="34"/>
  <c r="R830" i="34"/>
  <c r="Q830" i="34"/>
  <c r="Q793" i="34"/>
  <c r="P793" i="34"/>
  <c r="R806" i="34"/>
  <c r="Q857" i="34"/>
  <c r="Q859" i="34"/>
  <c r="P859" i="34"/>
  <c r="Q1048" i="34"/>
  <c r="Q444" i="34"/>
  <c r="R419" i="34"/>
  <c r="Q419" i="34"/>
  <c r="Q480" i="34"/>
  <c r="P480" i="34"/>
  <c r="P627" i="34"/>
  <c r="Q745" i="34"/>
  <c r="R534" i="34"/>
  <c r="Q534" i="34"/>
  <c r="Q777" i="34"/>
  <c r="P777" i="34"/>
  <c r="Q787" i="34"/>
  <c r="R811" i="34"/>
  <c r="Q811" i="34"/>
  <c r="R819" i="34"/>
  <c r="Q819" i="34"/>
  <c r="R832" i="34"/>
  <c r="R846" i="34"/>
  <c r="Q846" i="34"/>
  <c r="P540" i="34"/>
  <c r="R548" i="34"/>
  <c r="P552" i="34"/>
  <c r="R563" i="34"/>
  <c r="P567" i="34"/>
  <c r="P581" i="34"/>
  <c r="R593" i="34"/>
  <c r="P640" i="34"/>
  <c r="Q645" i="34"/>
  <c r="Q696" i="34"/>
  <c r="P696" i="34"/>
  <c r="Q747" i="34"/>
  <c r="P747" i="34"/>
  <c r="R778" i="34"/>
  <c r="Q820" i="34"/>
  <c r="P820" i="34"/>
  <c r="Q849" i="34"/>
  <c r="R794" i="34"/>
  <c r="R823" i="34"/>
  <c r="Q823" i="34"/>
  <c r="P852" i="34"/>
  <c r="R860" i="34"/>
  <c r="R1049" i="34"/>
  <c r="Q1049" i="34"/>
  <c r="R461" i="34"/>
  <c r="P326" i="34"/>
  <c r="Q436" i="34"/>
  <c r="P436" i="34"/>
  <c r="Q717" i="34"/>
  <c r="P481" i="34"/>
  <c r="Q774" i="34"/>
  <c r="P774" i="34"/>
  <c r="Q783" i="34"/>
  <c r="R788" i="34"/>
  <c r="Q788" i="34"/>
  <c r="Q805" i="34"/>
  <c r="P805" i="34"/>
  <c r="Q816" i="34"/>
  <c r="P816" i="34"/>
  <c r="Q541" i="34"/>
  <c r="R549" i="34"/>
  <c r="P558" i="34"/>
  <c r="Q568" i="34"/>
  <c r="R568" i="34"/>
  <c r="P582" i="34"/>
  <c r="R586" i="34"/>
  <c r="Q641" i="34"/>
  <c r="P641" i="34"/>
  <c r="Q697" i="34"/>
  <c r="R779" i="34"/>
  <c r="Q919" i="34"/>
  <c r="R853" i="34"/>
  <c r="R241" i="34"/>
  <c r="R775" i="34"/>
  <c r="Q802" i="34"/>
  <c r="R569" i="34"/>
  <c r="P858" i="34"/>
  <c r="P1002" i="34"/>
  <c r="P705" i="34"/>
  <c r="P780" i="34"/>
  <c r="P822" i="34"/>
  <c r="P792" i="34"/>
  <c r="Q825" i="34"/>
  <c r="P854" i="34"/>
  <c r="Q1047" i="34"/>
  <c r="P249" i="34"/>
  <c r="P434" i="34"/>
  <c r="Q744" i="34"/>
  <c r="R814" i="34"/>
  <c r="R831" i="34"/>
  <c r="P850" i="34"/>
  <c r="R543" i="34"/>
  <c r="Q592" i="34"/>
  <c r="R920" i="34"/>
  <c r="R1010" i="34"/>
  <c r="P695" i="34"/>
  <c r="P746" i="34"/>
  <c r="P913" i="34"/>
  <c r="R793" i="34"/>
  <c r="P826" i="34"/>
  <c r="R857" i="34"/>
  <c r="R859" i="34"/>
  <c r="R1048" i="34"/>
  <c r="R444" i="34"/>
  <c r="P289" i="34"/>
  <c r="P435" i="34"/>
  <c r="R480" i="34"/>
  <c r="P694" i="34"/>
  <c r="R745" i="34"/>
  <c r="P773" i="34"/>
  <c r="R777" i="34"/>
  <c r="R787" i="34"/>
  <c r="P799" i="34"/>
  <c r="P804" i="34"/>
  <c r="P815" i="34"/>
  <c r="Q540" i="34"/>
  <c r="Q552" i="34"/>
  <c r="P557" i="34"/>
  <c r="P563" i="34"/>
  <c r="Q567" i="34"/>
  <c r="R581" i="34"/>
  <c r="Q585" i="34"/>
  <c r="Q593" i="34"/>
  <c r="Q640" i="34"/>
  <c r="P645" i="34"/>
  <c r="R696" i="34"/>
  <c r="R747" i="34"/>
  <c r="R820" i="34"/>
  <c r="R849" i="34"/>
  <c r="P916" i="34"/>
  <c r="P827" i="34"/>
  <c r="Q852" i="34"/>
  <c r="Q326" i="34"/>
  <c r="R436" i="34"/>
  <c r="P671" i="34"/>
  <c r="R717" i="34"/>
  <c r="Q481" i="34"/>
  <c r="P769" i="34"/>
  <c r="R774" i="34"/>
  <c r="R783" i="34"/>
  <c r="P800" i="34"/>
  <c r="R805" i="34"/>
  <c r="R816" i="34"/>
  <c r="P833" i="34"/>
  <c r="P1060" i="34"/>
  <c r="P549" i="34"/>
  <c r="P553" i="34"/>
  <c r="Q558" i="34"/>
  <c r="P564" i="34"/>
  <c r="Q586" i="34"/>
  <c r="Q628" i="34"/>
  <c r="R641" i="34"/>
  <c r="P925" i="34"/>
  <c r="Q652" i="34"/>
  <c r="P982" i="34"/>
  <c r="R697" i="34"/>
  <c r="R919" i="34"/>
  <c r="P437" i="34"/>
  <c r="R802" i="34"/>
  <c r="P817" i="34"/>
  <c r="Q554" i="34"/>
  <c r="P554" i="34"/>
  <c r="R858" i="34"/>
  <c r="Q858" i="34"/>
  <c r="Q1002" i="34"/>
  <c r="P654" i="34"/>
  <c r="Q705" i="34"/>
  <c r="R780" i="34"/>
  <c r="Q780" i="34"/>
  <c r="Q822" i="34"/>
  <c r="R792" i="34"/>
  <c r="Q792" i="34"/>
  <c r="R825" i="34"/>
  <c r="R854" i="34"/>
  <c r="Q854" i="34"/>
  <c r="R1047" i="34"/>
  <c r="R249" i="34"/>
  <c r="Q249" i="34"/>
  <c r="Q434" i="34"/>
  <c r="Q587" i="34"/>
  <c r="R587" i="34"/>
  <c r="R744" i="34"/>
  <c r="P771" i="34"/>
  <c r="P790" i="34"/>
  <c r="R850" i="34"/>
  <c r="Q850" i="34"/>
  <c r="Q551" i="34"/>
  <c r="P551" i="34"/>
  <c r="R566" i="34"/>
  <c r="P584" i="34"/>
  <c r="P592" i="34"/>
  <c r="P639" i="34"/>
  <c r="P572" i="34"/>
  <c r="R695" i="34"/>
  <c r="Q695" i="34"/>
  <c r="R746" i="34"/>
  <c r="Q746" i="34"/>
  <c r="Q801" i="34"/>
  <c r="P801" i="34"/>
  <c r="R913" i="34"/>
  <c r="Q913" i="34"/>
  <c r="P806" i="34"/>
  <c r="Q826" i="34"/>
  <c r="R289" i="34"/>
  <c r="Q289" i="34"/>
  <c r="R435" i="34"/>
  <c r="Q435" i="34"/>
  <c r="Q627" i="34"/>
  <c r="R627" i="34"/>
  <c r="Q694" i="34"/>
  <c r="R773" i="34"/>
  <c r="Q773" i="34"/>
  <c r="Q799" i="34"/>
  <c r="R804" i="34"/>
  <c r="Q804" i="34"/>
  <c r="R815" i="34"/>
  <c r="Q815" i="34"/>
  <c r="P832" i="34"/>
  <c r="Q851" i="34"/>
  <c r="P851" i="34"/>
  <c r="R540" i="34"/>
  <c r="P548" i="34"/>
  <c r="R552" i="34"/>
  <c r="R557" i="34"/>
  <c r="Q557" i="34"/>
  <c r="Q563" i="34"/>
  <c r="R567" i="34"/>
  <c r="P585" i="34"/>
  <c r="P593" i="34"/>
  <c r="R640" i="34"/>
  <c r="R645" i="34"/>
  <c r="Q981" i="34"/>
  <c r="P981" i="34"/>
  <c r="Q700" i="34"/>
  <c r="P700" i="34"/>
  <c r="P778" i="34"/>
  <c r="Q916" i="34"/>
  <c r="P794" i="34"/>
  <c r="R827" i="34"/>
  <c r="Q827" i="34"/>
  <c r="R852" i="34"/>
  <c r="P860" i="34"/>
  <c r="P461" i="34"/>
  <c r="R326" i="34"/>
  <c r="Q420" i="34"/>
  <c r="P420" i="34"/>
  <c r="Q515" i="34"/>
  <c r="P515" i="34"/>
  <c r="Q671" i="34"/>
  <c r="R481" i="34"/>
  <c r="R769" i="34"/>
  <c r="Q769" i="34"/>
  <c r="R800" i="34"/>
  <c r="Q812" i="34"/>
  <c r="P812" i="34"/>
  <c r="Q828" i="34"/>
  <c r="P828" i="34"/>
  <c r="Q833" i="34"/>
  <c r="Q847" i="34"/>
  <c r="P847" i="34"/>
  <c r="Q1060" i="34"/>
  <c r="R541" i="34"/>
  <c r="Q549" i="34"/>
  <c r="R553" i="34"/>
  <c r="Q553" i="34"/>
  <c r="R558" i="34"/>
  <c r="R564" i="34"/>
  <c r="Q564" i="34"/>
  <c r="P568" i="34"/>
  <c r="R582" i="34"/>
  <c r="P586" i="34"/>
  <c r="P628" i="34"/>
  <c r="R925" i="34"/>
  <c r="Q925" i="34"/>
  <c r="P748" i="34"/>
  <c r="Q861" i="34"/>
  <c r="P861" i="34"/>
  <c r="Q1050" i="34"/>
  <c r="P1050" i="34"/>
  <c r="P683" i="34"/>
  <c r="Q770" i="34"/>
  <c r="P770" i="34"/>
  <c r="Q807" i="34"/>
  <c r="P844" i="34"/>
  <c r="P565" i="34"/>
  <c r="P634" i="34"/>
  <c r="R921" i="34"/>
  <c r="Q921" i="34"/>
  <c r="Q653" i="34"/>
  <c r="R701" i="34"/>
  <c r="P821" i="34"/>
  <c r="Q795" i="34"/>
  <c r="Q855" i="34"/>
  <c r="P855" i="34"/>
  <c r="R864" i="34"/>
  <c r="P417" i="34"/>
  <c r="P571" i="34"/>
  <c r="Q789" i="34"/>
  <c r="P789" i="34"/>
  <c r="R813" i="34"/>
  <c r="P829" i="34"/>
  <c r="R848" i="34"/>
  <c r="R542" i="34"/>
  <c r="Q542" i="34"/>
  <c r="Q559" i="34"/>
  <c r="R583" i="34"/>
  <c r="P591" i="34"/>
  <c r="Q642" i="34"/>
  <c r="Q936" i="34"/>
  <c r="Q471" i="34"/>
  <c r="Q796" i="34"/>
  <c r="P1051" i="34"/>
  <c r="R483" i="34"/>
  <c r="Q818" i="34"/>
  <c r="P570" i="34"/>
  <c r="Q926" i="34"/>
  <c r="P926" i="34"/>
  <c r="R1050" i="34"/>
  <c r="Q683" i="34"/>
  <c r="R770" i="34"/>
  <c r="R807" i="34"/>
  <c r="Q844" i="34"/>
  <c r="P550" i="34"/>
  <c r="Q565" i="34"/>
  <c r="Q634" i="34"/>
  <c r="P653" i="34"/>
  <c r="Q821" i="34"/>
  <c r="R795" i="34"/>
  <c r="R855" i="34"/>
  <c r="Q417" i="34"/>
  <c r="Q571" i="34"/>
  <c r="P482" i="34"/>
  <c r="P784" i="34"/>
  <c r="R789" i="34"/>
  <c r="Q829" i="34"/>
  <c r="R642" i="34"/>
  <c r="R936" i="34"/>
  <c r="R698" i="34"/>
  <c r="P749" i="34"/>
  <c r="P886" i="34"/>
  <c r="Q1051" i="34"/>
  <c r="R418" i="34"/>
  <c r="P438" i="34"/>
  <c r="P803" i="34"/>
  <c r="R818" i="34"/>
  <c r="P845" i="34"/>
  <c r="P556" i="34"/>
  <c r="Q643" i="34"/>
  <c r="Q556" i="34"/>
  <c r="R926" i="34"/>
  <c r="P824" i="34"/>
  <c r="P421" i="34"/>
  <c r="R844" i="34"/>
  <c r="R550" i="34"/>
  <c r="Q550" i="34"/>
  <c r="R565" i="34"/>
  <c r="R634" i="34"/>
  <c r="Q922" i="34"/>
  <c r="P922" i="34"/>
  <c r="R653" i="34"/>
  <c r="P701" i="34"/>
  <c r="R821" i="34"/>
  <c r="P864" i="34"/>
  <c r="R417" i="34"/>
  <c r="R571" i="34"/>
  <c r="Q482" i="34"/>
  <c r="R784" i="34"/>
  <c r="Q784" i="34"/>
  <c r="P813" i="34"/>
  <c r="R829" i="34"/>
  <c r="P848" i="34"/>
  <c r="R559" i="34"/>
  <c r="P583" i="34"/>
  <c r="Q591" i="34"/>
  <c r="R591" i="34"/>
  <c r="Q749" i="34"/>
  <c r="R886" i="34"/>
  <c r="Q886" i="34"/>
  <c r="P856" i="34"/>
  <c r="R1051" i="34"/>
  <c r="Q438" i="34"/>
  <c r="P693" i="34"/>
  <c r="P786" i="34"/>
  <c r="Q803" i="34"/>
  <c r="Q845" i="34"/>
  <c r="Q1062" i="34"/>
  <c r="P1062" i="34"/>
  <c r="R748" i="34"/>
  <c r="Q824" i="34"/>
  <c r="R421" i="34"/>
  <c r="P807" i="34"/>
  <c r="P921" i="34"/>
  <c r="R922" i="34"/>
  <c r="Q701" i="34"/>
  <c r="P795" i="34"/>
  <c r="Q864" i="34"/>
  <c r="R482" i="34"/>
  <c r="Q813" i="34"/>
  <c r="Q848" i="34"/>
  <c r="P542" i="34"/>
  <c r="P559" i="34"/>
  <c r="Q583" i="34"/>
  <c r="P936" i="34"/>
  <c r="P471" i="34"/>
  <c r="P698" i="34"/>
  <c r="R749" i="34"/>
  <c r="P796" i="34"/>
  <c r="Q856" i="34"/>
  <c r="P418" i="34"/>
  <c r="R438" i="34"/>
  <c r="Q693" i="34"/>
  <c r="P483" i="34"/>
  <c r="Q786" i="34"/>
  <c r="R803" i="34"/>
  <c r="P818" i="34"/>
  <c r="R845" i="34"/>
  <c r="R1062" i="34"/>
  <c r="Q570" i="34"/>
  <c r="R643" i="34"/>
  <c r="P642" i="34"/>
  <c r="R471" i="34"/>
  <c r="Q698" i="34"/>
  <c r="R796" i="34"/>
  <c r="R856" i="34"/>
  <c r="Q418" i="34"/>
  <c r="R693" i="34"/>
  <c r="Q483" i="34"/>
  <c r="R786" i="34"/>
  <c r="R556" i="34"/>
  <c r="P643" i="34"/>
  <c r="R570" i="34"/>
  <c r="R181" i="34"/>
  <c r="R176" i="34"/>
  <c r="Q176" i="34"/>
  <c r="P181" i="34"/>
  <c r="P176" i="34"/>
  <c r="Q181" i="34"/>
  <c r="P78" i="34"/>
  <c r="R78" i="34"/>
  <c r="Q78" i="34"/>
  <c r="R2425" i="34"/>
  <c r="P2331" i="34"/>
  <c r="P2220" i="34"/>
  <c r="P2203" i="34"/>
  <c r="P2402" i="34"/>
  <c r="P2315" i="34"/>
  <c r="R2125" i="34"/>
  <c r="Q2338" i="34"/>
  <c r="Q2330" i="34"/>
  <c r="Q2322" i="34"/>
  <c r="P2219" i="34"/>
  <c r="R2215" i="34"/>
  <c r="P2211" i="34"/>
  <c r="R2207" i="34"/>
  <c r="P2152" i="34"/>
  <c r="P2144" i="34"/>
  <c r="R2421" i="34"/>
  <c r="P2417" i="34"/>
  <c r="R2413" i="34"/>
  <c r="P2409" i="34"/>
  <c r="R2405" i="34"/>
  <c r="P2401" i="34"/>
  <c r="R2397" i="34"/>
  <c r="Q2314" i="34"/>
  <c r="Q2306" i="34"/>
  <c r="R2297" i="34"/>
  <c r="R2289" i="34"/>
  <c r="R2199" i="34"/>
  <c r="P2195" i="34"/>
  <c r="R2191" i="34"/>
  <c r="P2187" i="34"/>
  <c r="R2139" i="34"/>
  <c r="P2135" i="34"/>
  <c r="R2131" i="34"/>
  <c r="P2127" i="34"/>
  <c r="R2339" i="34"/>
  <c r="P2327" i="34"/>
  <c r="P2216" i="34"/>
  <c r="R2153" i="34"/>
  <c r="P2414" i="34"/>
  <c r="R2329" i="34"/>
  <c r="R2317" i="34"/>
  <c r="Q2210" i="34"/>
  <c r="P2155" i="34"/>
  <c r="R2151" i="34"/>
  <c r="P2147" i="34"/>
  <c r="R2143" i="34"/>
  <c r="Q2424" i="34"/>
  <c r="Q2416" i="34"/>
  <c r="Q2408" i="34"/>
  <c r="Q2400" i="34"/>
  <c r="R2313" i="34"/>
  <c r="R2305" i="34"/>
  <c r="P2300" i="34"/>
  <c r="P2292" i="34"/>
  <c r="Q2202" i="34"/>
  <c r="Q2194" i="34"/>
  <c r="Q2186" i="34"/>
  <c r="Q2134" i="34"/>
  <c r="Q2126" i="34"/>
  <c r="R2335" i="34"/>
  <c r="P2323" i="34"/>
  <c r="P2212" i="34"/>
  <c r="R2149" i="34"/>
  <c r="P2410" i="34"/>
  <c r="R2341" i="34"/>
  <c r="R2325" i="34"/>
  <c r="R2205" i="34"/>
  <c r="P2426" i="34"/>
  <c r="P2336" i="34"/>
  <c r="P2328" i="34"/>
  <c r="P2320" i="34"/>
  <c r="R2213" i="34"/>
  <c r="Q2150" i="34"/>
  <c r="Q2142" i="34"/>
  <c r="R2419" i="34"/>
  <c r="R2411" i="34"/>
  <c r="R2403" i="34"/>
  <c r="R2395" i="34"/>
  <c r="P2312" i="34"/>
  <c r="R2303" i="34"/>
  <c r="P2299" i="34"/>
  <c r="R2295" i="34"/>
  <c r="P2291" i="34"/>
  <c r="R2197" i="34"/>
  <c r="R2189" i="34"/>
  <c r="R2137" i="34"/>
  <c r="R2129" i="34"/>
  <c r="P2304" i="34"/>
  <c r="P2319" i="34"/>
  <c r="P2208" i="34"/>
  <c r="R2145" i="34"/>
  <c r="P2422" i="34"/>
  <c r="P2398" i="34"/>
  <c r="P2311" i="34"/>
  <c r="R2307" i="34"/>
  <c r="Q2302" i="34"/>
  <c r="Q2290" i="34"/>
  <c r="P2200" i="34"/>
  <c r="P2192" i="34"/>
  <c r="P2140" i="34"/>
  <c r="P2132" i="34"/>
  <c r="Q2132" i="34"/>
  <c r="Q2331" i="34"/>
  <c r="R2220" i="34"/>
  <c r="Q2220" i="34"/>
  <c r="Q2203" i="34"/>
  <c r="Q2141" i="34"/>
  <c r="P2141" i="34"/>
  <c r="R2402" i="34"/>
  <c r="Q2402" i="34"/>
  <c r="Q2315" i="34"/>
  <c r="P2298" i="34"/>
  <c r="P2342" i="34"/>
  <c r="R2338" i="34"/>
  <c r="P2334" i="34"/>
  <c r="R2330" i="34"/>
  <c r="P2326" i="34"/>
  <c r="R2322" i="34"/>
  <c r="P2318" i="34"/>
  <c r="Q2219" i="34"/>
  <c r="Q2211" i="34"/>
  <c r="R2152" i="34"/>
  <c r="Q2152" i="34"/>
  <c r="R2144" i="34"/>
  <c r="Q2144" i="34"/>
  <c r="Q2417" i="34"/>
  <c r="Q2409" i="34"/>
  <c r="Q2401" i="34"/>
  <c r="R2314" i="34"/>
  <c r="P2310" i="34"/>
  <c r="R2306" i="34"/>
  <c r="Q2301" i="34"/>
  <c r="P2301" i="34"/>
  <c r="Q2293" i="34"/>
  <c r="P2293" i="34"/>
  <c r="Q2195" i="34"/>
  <c r="Q2187" i="34"/>
  <c r="Q2135" i="34"/>
  <c r="Q2127" i="34"/>
  <c r="Q2327" i="34"/>
  <c r="R2216" i="34"/>
  <c r="Q2216" i="34"/>
  <c r="R2414" i="34"/>
  <c r="Q2414" i="34"/>
  <c r="R2427" i="34"/>
  <c r="Q2337" i="34"/>
  <c r="P2337" i="34"/>
  <c r="Q2321" i="34"/>
  <c r="P2321" i="34"/>
  <c r="P2214" i="34"/>
  <c r="R2210" i="34"/>
  <c r="P2206" i="34"/>
  <c r="Q2155" i="34"/>
  <c r="Q2147" i="34"/>
  <c r="R2424" i="34"/>
  <c r="P2420" i="34"/>
  <c r="R2416" i="34"/>
  <c r="P2412" i="34"/>
  <c r="R2408" i="34"/>
  <c r="P2404" i="34"/>
  <c r="R2400" i="34"/>
  <c r="P2396" i="34"/>
  <c r="Q2309" i="34"/>
  <c r="P2309" i="34"/>
  <c r="R2300" i="34"/>
  <c r="Q2300" i="34"/>
  <c r="R2292" i="34"/>
  <c r="Q2292" i="34"/>
  <c r="R2202" i="34"/>
  <c r="P2198" i="34"/>
  <c r="R2194" i="34"/>
  <c r="P2190" i="34"/>
  <c r="R2186" i="34"/>
  <c r="P2138" i="34"/>
  <c r="R2134" i="34"/>
  <c r="P2130" i="34"/>
  <c r="R2126" i="34"/>
  <c r="Q2323" i="34"/>
  <c r="R2212" i="34"/>
  <c r="Q2212" i="34"/>
  <c r="R2410" i="34"/>
  <c r="Q2410" i="34"/>
  <c r="Q2333" i="34"/>
  <c r="P2333" i="34"/>
  <c r="P2218" i="34"/>
  <c r="R2426" i="34"/>
  <c r="Q2426" i="34"/>
  <c r="R2336" i="34"/>
  <c r="Q2336" i="34"/>
  <c r="R2328" i="34"/>
  <c r="Q2328" i="34"/>
  <c r="R2320" i="34"/>
  <c r="Q2320" i="34"/>
  <c r="Q2217" i="34"/>
  <c r="P2217" i="34"/>
  <c r="Q2209" i="34"/>
  <c r="P2209" i="34"/>
  <c r="P2154" i="34"/>
  <c r="R2150" i="34"/>
  <c r="P2146" i="34"/>
  <c r="R2142" i="34"/>
  <c r="Q2423" i="34"/>
  <c r="P2423" i="34"/>
  <c r="Q2415" i="34"/>
  <c r="P2415" i="34"/>
  <c r="Q2407" i="34"/>
  <c r="P2407" i="34"/>
  <c r="Q2399" i="34"/>
  <c r="P2399" i="34"/>
  <c r="R2312" i="34"/>
  <c r="Q2312" i="34"/>
  <c r="Q2299" i="34"/>
  <c r="Q2291" i="34"/>
  <c r="Q2201" i="34"/>
  <c r="P2201" i="34"/>
  <c r="Q2193" i="34"/>
  <c r="P2193" i="34"/>
  <c r="Q2185" i="34"/>
  <c r="P2185" i="34"/>
  <c r="Q2133" i="34"/>
  <c r="P2133" i="34"/>
  <c r="R2304" i="34"/>
  <c r="Q2304" i="34"/>
  <c r="Q2319" i="34"/>
  <c r="R2208" i="34"/>
  <c r="Q2208" i="34"/>
  <c r="R2422" i="34"/>
  <c r="Q2422" i="34"/>
  <c r="R2398" i="34"/>
  <c r="Q2398" i="34"/>
  <c r="Q2311" i="34"/>
  <c r="R2302" i="34"/>
  <c r="P2294" i="34"/>
  <c r="R2290" i="34"/>
  <c r="R2200" i="34"/>
  <c r="Q2200" i="34"/>
  <c r="R2192" i="34"/>
  <c r="R2140" i="34"/>
  <c r="P2425" i="34"/>
  <c r="R2331" i="34"/>
  <c r="R2203" i="34"/>
  <c r="R2141" i="34"/>
  <c r="P2418" i="34"/>
  <c r="R2315" i="34"/>
  <c r="Q2298" i="34"/>
  <c r="Q2342" i="34"/>
  <c r="Q2334" i="34"/>
  <c r="Q2326" i="34"/>
  <c r="Q2318" i="34"/>
  <c r="R2219" i="34"/>
  <c r="P2215" i="34"/>
  <c r="R2211" i="34"/>
  <c r="P2207" i="34"/>
  <c r="P2156" i="34"/>
  <c r="P2148" i="34"/>
  <c r="P2084" i="34"/>
  <c r="P2421" i="34"/>
  <c r="R2417" i="34"/>
  <c r="P2413" i="34"/>
  <c r="R2409" i="34"/>
  <c r="P2405" i="34"/>
  <c r="R2401" i="34"/>
  <c r="P2397" i="34"/>
  <c r="Q2310" i="34"/>
  <c r="R2301" i="34"/>
  <c r="R2293" i="34"/>
  <c r="P2199" i="34"/>
  <c r="R2195" i="34"/>
  <c r="P2191" i="34"/>
  <c r="R2187" i="34"/>
  <c r="P2139" i="34"/>
  <c r="R2135" i="34"/>
  <c r="P2131" i="34"/>
  <c r="R2127" i="34"/>
  <c r="P2339" i="34"/>
  <c r="R2327" i="34"/>
  <c r="R2337" i="34"/>
  <c r="R2321" i="34"/>
  <c r="Q2214" i="34"/>
  <c r="Q2206" i="34"/>
  <c r="R2155" i="34"/>
  <c r="P2151" i="34"/>
  <c r="R2147" i="34"/>
  <c r="P2143" i="34"/>
  <c r="Q2420" i="34"/>
  <c r="Q2412" i="34"/>
  <c r="Q2404" i="34"/>
  <c r="Q2396" i="34"/>
  <c r="R2309" i="34"/>
  <c r="P2296" i="34"/>
  <c r="Q2198" i="34"/>
  <c r="Q2190" i="34"/>
  <c r="Q2138" i="34"/>
  <c r="Q2130" i="34"/>
  <c r="P2335" i="34"/>
  <c r="R2323" i="34"/>
  <c r="R2333" i="34"/>
  <c r="Q2218" i="34"/>
  <c r="P2340" i="34"/>
  <c r="P2332" i="34"/>
  <c r="P2324" i="34"/>
  <c r="P2316" i="34"/>
  <c r="R2217" i="34"/>
  <c r="R2209" i="34"/>
  <c r="P2204" i="34"/>
  <c r="Q2154" i="34"/>
  <c r="Q2146" i="34"/>
  <c r="R2423" i="34"/>
  <c r="R2415" i="34"/>
  <c r="R2407" i="34"/>
  <c r="R2399" i="34"/>
  <c r="P2308" i="34"/>
  <c r="P2303" i="34"/>
  <c r="R2299" i="34"/>
  <c r="P2295" i="34"/>
  <c r="R2291" i="34"/>
  <c r="R2201" i="34"/>
  <c r="R2193" i="34"/>
  <c r="R2185" i="34"/>
  <c r="R2133" i="34"/>
  <c r="R2319" i="34"/>
  <c r="P2406" i="34"/>
  <c r="R2311" i="34"/>
  <c r="P2307" i="34"/>
  <c r="Q2294" i="34"/>
  <c r="P2196" i="34"/>
  <c r="P2188" i="34"/>
  <c r="P2136" i="34"/>
  <c r="P2128" i="34"/>
  <c r="P2129" i="34"/>
  <c r="P2145" i="34"/>
  <c r="Q2406" i="34"/>
  <c r="Q2307" i="34"/>
  <c r="R2294" i="34"/>
  <c r="R2196" i="34"/>
  <c r="R2188" i="34"/>
  <c r="Q2188" i="34"/>
  <c r="R2136" i="34"/>
  <c r="R2128" i="34"/>
  <c r="Q2192" i="34"/>
  <c r="Q2140" i="34"/>
  <c r="Q2425" i="34"/>
  <c r="R2418" i="34"/>
  <c r="Q2418" i="34"/>
  <c r="R2298" i="34"/>
  <c r="Q2125" i="34"/>
  <c r="P2125" i="34"/>
  <c r="R2342" i="34"/>
  <c r="P2338" i="34"/>
  <c r="R2334" i="34"/>
  <c r="P2330" i="34"/>
  <c r="R2326" i="34"/>
  <c r="P2322" i="34"/>
  <c r="R2318" i="34"/>
  <c r="Q2215" i="34"/>
  <c r="Q2207" i="34"/>
  <c r="R2156" i="34"/>
  <c r="Q2156" i="34"/>
  <c r="R2148" i="34"/>
  <c r="Q2148" i="34"/>
  <c r="R2084" i="34"/>
  <c r="Q2084" i="34"/>
  <c r="Q2421" i="34"/>
  <c r="Q2413" i="34"/>
  <c r="Q2405" i="34"/>
  <c r="Q2397" i="34"/>
  <c r="P2314" i="34"/>
  <c r="R2310" i="34"/>
  <c r="P2306" i="34"/>
  <c r="Q2297" i="34"/>
  <c r="P2297" i="34"/>
  <c r="Q2289" i="34"/>
  <c r="P2289" i="34"/>
  <c r="Q2199" i="34"/>
  <c r="Q2191" i="34"/>
  <c r="Q2139" i="34"/>
  <c r="Q2131" i="34"/>
  <c r="Q2339" i="34"/>
  <c r="Q2153" i="34"/>
  <c r="P2153" i="34"/>
  <c r="Q2427" i="34"/>
  <c r="P2427" i="34"/>
  <c r="Q2329" i="34"/>
  <c r="P2329" i="34"/>
  <c r="Q2317" i="34"/>
  <c r="P2317" i="34"/>
  <c r="R2214" i="34"/>
  <c r="P2210" i="34"/>
  <c r="R2206" i="34"/>
  <c r="Q2151" i="34"/>
  <c r="Q2143" i="34"/>
  <c r="P2424" i="34"/>
  <c r="R2420" i="34"/>
  <c r="P2416" i="34"/>
  <c r="R2412" i="34"/>
  <c r="P2408" i="34"/>
  <c r="R2404" i="34"/>
  <c r="P2400" i="34"/>
  <c r="R2396" i="34"/>
  <c r="Q2313" i="34"/>
  <c r="P2313" i="34"/>
  <c r="Q2305" i="34"/>
  <c r="P2305" i="34"/>
  <c r="R2296" i="34"/>
  <c r="Q2296" i="34"/>
  <c r="P2202" i="34"/>
  <c r="R2198" i="34"/>
  <c r="P2194" i="34"/>
  <c r="R2190" i="34"/>
  <c r="P2186" i="34"/>
  <c r="R2138" i="34"/>
  <c r="P2134" i="34"/>
  <c r="R2130" i="34"/>
  <c r="P2126" i="34"/>
  <c r="Q2335" i="34"/>
  <c r="Q2149" i="34"/>
  <c r="P2149" i="34"/>
  <c r="Q2341" i="34"/>
  <c r="P2341" i="34"/>
  <c r="Q2325" i="34"/>
  <c r="P2325" i="34"/>
  <c r="R2218" i="34"/>
  <c r="Q2205" i="34"/>
  <c r="P2205" i="34"/>
  <c r="R2340" i="34"/>
  <c r="Q2340" i="34"/>
  <c r="R2332" i="34"/>
  <c r="Q2332" i="34"/>
  <c r="R2324" i="34"/>
  <c r="Q2324" i="34"/>
  <c r="R2316" i="34"/>
  <c r="Q2316" i="34"/>
  <c r="Q2213" i="34"/>
  <c r="P2213" i="34"/>
  <c r="R2204" i="34"/>
  <c r="Q2204" i="34"/>
  <c r="R2154" i="34"/>
  <c r="P2150" i="34"/>
  <c r="R2146" i="34"/>
  <c r="P2142" i="34"/>
  <c r="Q2419" i="34"/>
  <c r="P2419" i="34"/>
  <c r="Q2411" i="34"/>
  <c r="P2411" i="34"/>
  <c r="Q2403" i="34"/>
  <c r="P2403" i="34"/>
  <c r="Q2395" i="34"/>
  <c r="P2395" i="34"/>
  <c r="R2308" i="34"/>
  <c r="Q2308" i="34"/>
  <c r="Q2303" i="34"/>
  <c r="Q2295" i="34"/>
  <c r="Q2197" i="34"/>
  <c r="P2197" i="34"/>
  <c r="Q2189" i="34"/>
  <c r="P2189" i="34"/>
  <c r="Q2137" i="34"/>
  <c r="P2137" i="34"/>
  <c r="Q2129" i="34"/>
  <c r="Q2145" i="34"/>
  <c r="R2406" i="34"/>
  <c r="P2302" i="34"/>
  <c r="P2290" i="34"/>
  <c r="Q2196" i="34"/>
  <c r="Q2136" i="34"/>
  <c r="Q2128" i="34"/>
  <c r="R2132" i="34"/>
  <c r="Q2066" i="34"/>
  <c r="R2005" i="34"/>
  <c r="R2003" i="34"/>
  <c r="P1964" i="34"/>
  <c r="P1967" i="34"/>
  <c r="P2000" i="34"/>
  <c r="R2031" i="34"/>
  <c r="Q1966" i="34"/>
  <c r="R2029" i="34"/>
  <c r="Q2006" i="34"/>
  <c r="R2033" i="34"/>
  <c r="P2002" i="34"/>
  <c r="R2066" i="34"/>
  <c r="Q1965" i="34"/>
  <c r="P1965" i="34"/>
  <c r="R1964" i="34"/>
  <c r="Q1964" i="34"/>
  <c r="Q1967" i="34"/>
  <c r="R2000" i="34"/>
  <c r="Q2000" i="34"/>
  <c r="R1966" i="34"/>
  <c r="P2034" i="34"/>
  <c r="P1998" i="34"/>
  <c r="R2006" i="34"/>
  <c r="Q2001" i="34"/>
  <c r="P2001" i="34"/>
  <c r="P2030" i="34"/>
  <c r="Q2002" i="34"/>
  <c r="R1965" i="34"/>
  <c r="P2003" i="34"/>
  <c r="P2008" i="34"/>
  <c r="R1967" i="34"/>
  <c r="P2004" i="34"/>
  <c r="P2031" i="34"/>
  <c r="Q2034" i="34"/>
  <c r="Q1998" i="34"/>
  <c r="R2001" i="34"/>
  <c r="P2032" i="34"/>
  <c r="Q2030" i="34"/>
  <c r="R2002" i="34"/>
  <c r="P2066" i="34"/>
  <c r="Q2005" i="34"/>
  <c r="P2005" i="34"/>
  <c r="Q2003" i="34"/>
  <c r="R2008" i="34"/>
  <c r="Q2008" i="34"/>
  <c r="R2004" i="34"/>
  <c r="Q2004" i="34"/>
  <c r="Q2031" i="34"/>
  <c r="P1966" i="34"/>
  <c r="R2034" i="34"/>
  <c r="Q2029" i="34"/>
  <c r="P2029" i="34"/>
  <c r="R1998" i="34"/>
  <c r="P2006" i="34"/>
  <c r="R2032" i="34"/>
  <c r="Q2032" i="34"/>
  <c r="R2030" i="34"/>
  <c r="Q2033" i="34"/>
  <c r="P2033" i="34"/>
  <c r="R2183" i="34"/>
  <c r="Q2266" i="34"/>
  <c r="Q2182" i="34"/>
  <c r="R2257" i="34"/>
  <c r="R2265" i="34"/>
  <c r="R2273" i="34"/>
  <c r="R2365" i="34"/>
  <c r="Q2369" i="34"/>
  <c r="P2373" i="34"/>
  <c r="R2377" i="34"/>
  <c r="P2381" i="34"/>
  <c r="R2385" i="34"/>
  <c r="P2389" i="34"/>
  <c r="R2393" i="34"/>
  <c r="R2077" i="34"/>
  <c r="R2089" i="34"/>
  <c r="R2097" i="34"/>
  <c r="R2105" i="34"/>
  <c r="P2160" i="34"/>
  <c r="Q2230" i="34"/>
  <c r="Q2238" i="34"/>
  <c r="Q2246" i="34"/>
  <c r="R2009" i="34"/>
  <c r="R2017" i="34"/>
  <c r="P2040" i="34"/>
  <c r="P1849" i="34"/>
  <c r="P1936" i="34"/>
  <c r="Q1990" i="34"/>
  <c r="P2019" i="34"/>
  <c r="R2023" i="34"/>
  <c r="P2027" i="34"/>
  <c r="P2048" i="34"/>
  <c r="P2072" i="34"/>
  <c r="P2107" i="34"/>
  <c r="R2251" i="34"/>
  <c r="P2111" i="34"/>
  <c r="R2115" i="34"/>
  <c r="P2119" i="34"/>
  <c r="R2123" i="34"/>
  <c r="P2172" i="34"/>
  <c r="P1853" i="34"/>
  <c r="P1943" i="34"/>
  <c r="R2061" i="34"/>
  <c r="P2068" i="34"/>
  <c r="P1896" i="34"/>
  <c r="Q1904" i="34"/>
  <c r="R1957" i="34"/>
  <c r="P2007" i="34"/>
  <c r="R1842" i="34"/>
  <c r="Q1859" i="34"/>
  <c r="Q1867" i="34"/>
  <c r="R1878" i="34"/>
  <c r="R1909" i="34"/>
  <c r="R1917" i="34"/>
  <c r="R1894" i="34"/>
  <c r="P1885" i="34"/>
  <c r="R1921" i="34"/>
  <c r="R1929" i="34"/>
  <c r="R1977" i="34"/>
  <c r="R412" i="34"/>
  <c r="P360" i="34"/>
  <c r="P135" i="34"/>
  <c r="Q336" i="34"/>
  <c r="P888" i="34"/>
  <c r="R888" i="34"/>
  <c r="Q1310" i="34"/>
  <c r="Q1732" i="34"/>
  <c r="R1765" i="34"/>
  <c r="Q1765" i="34"/>
  <c r="Q1790" i="34"/>
  <c r="P1790" i="34"/>
  <c r="Q1820" i="34"/>
  <c r="R2254" i="34"/>
  <c r="P2270" i="34"/>
  <c r="Q2370" i="34"/>
  <c r="R2378" i="34"/>
  <c r="Q2378" i="34"/>
  <c r="R2386" i="34"/>
  <c r="Q2386" i="34"/>
  <c r="R2394" i="34"/>
  <c r="Q2394" i="34"/>
  <c r="R2078" i="34"/>
  <c r="P2082" i="34"/>
  <c r="R2090" i="34"/>
  <c r="P2094" i="34"/>
  <c r="R2098" i="34"/>
  <c r="P2102" i="34"/>
  <c r="Q2161" i="34"/>
  <c r="P2161" i="34"/>
  <c r="Q2231" i="34"/>
  <c r="Q2239" i="34"/>
  <c r="Q2247" i="34"/>
  <c r="Q1981" i="34"/>
  <c r="P1981" i="34"/>
  <c r="R2010" i="34"/>
  <c r="P2014" i="34"/>
  <c r="R2018" i="34"/>
  <c r="Q2041" i="34"/>
  <c r="P2041" i="34"/>
  <c r="Q1886" i="34"/>
  <c r="P1886" i="34"/>
  <c r="Q1937" i="34"/>
  <c r="P1937" i="34"/>
  <c r="Q1991" i="34"/>
  <c r="R2024" i="34"/>
  <c r="Q2024" i="34"/>
  <c r="Q2049" i="34"/>
  <c r="P2049" i="34"/>
  <c r="P2086" i="34"/>
  <c r="R2108" i="34"/>
  <c r="Q2108" i="34"/>
  <c r="R2116" i="34"/>
  <c r="Q2116" i="34"/>
  <c r="R2124" i="34"/>
  <c r="Q2124" i="34"/>
  <c r="Q2173" i="34"/>
  <c r="P2173" i="34"/>
  <c r="Q1854" i="34"/>
  <c r="P1854" i="34"/>
  <c r="P1950" i="34"/>
  <c r="R2062" i="34"/>
  <c r="Q2069" i="34"/>
  <c r="P2069" i="34"/>
  <c r="R1901" i="34"/>
  <c r="P1901" i="34"/>
  <c r="Q1905" i="34"/>
  <c r="P1954" i="34"/>
  <c r="R1958" i="34"/>
  <c r="P1962" i="34"/>
  <c r="Q2035" i="34"/>
  <c r="Q1856" i="34"/>
  <c r="P1847" i="34"/>
  <c r="Q1860" i="34"/>
  <c r="Q1868" i="34"/>
  <c r="R1879" i="34"/>
  <c r="P1883" i="34"/>
  <c r="R1910" i="34"/>
  <c r="P1914" i="34"/>
  <c r="R1887" i="34"/>
  <c r="P1891" i="34"/>
  <c r="P1918" i="34"/>
  <c r="R1922" i="34"/>
  <c r="P1926" i="34"/>
  <c r="R1970" i="34"/>
  <c r="P1974" i="34"/>
  <c r="R1978" i="34"/>
  <c r="Q361" i="34"/>
  <c r="P361" i="34"/>
  <c r="Q333" i="34"/>
  <c r="R404" i="34"/>
  <c r="P404" i="34"/>
  <c r="R1003" i="34"/>
  <c r="P1003" i="34"/>
  <c r="R1347" i="34"/>
  <c r="P1347" i="34"/>
  <c r="P1733" i="34"/>
  <c r="R1758" i="34"/>
  <c r="R2266" i="34"/>
  <c r="P2178" i="34"/>
  <c r="R2182" i="34"/>
  <c r="Q2253" i="34"/>
  <c r="P2253" i="34"/>
  <c r="Q2261" i="34"/>
  <c r="P2261" i="34"/>
  <c r="Q2269" i="34"/>
  <c r="P2269" i="34"/>
  <c r="Q2277" i="34"/>
  <c r="P2277" i="34"/>
  <c r="R2369" i="34"/>
  <c r="Q2373" i="34"/>
  <c r="Q2381" i="34"/>
  <c r="Q2389" i="34"/>
  <c r="Q2081" i="34"/>
  <c r="P2081" i="34"/>
  <c r="Q2093" i="34"/>
  <c r="P2093" i="34"/>
  <c r="Q2101" i="34"/>
  <c r="P2101" i="34"/>
  <c r="R2160" i="34"/>
  <c r="Q2160" i="34"/>
  <c r="P2226" i="34"/>
  <c r="R2230" i="34"/>
  <c r="P2234" i="34"/>
  <c r="R2238" i="34"/>
  <c r="P2242" i="34"/>
  <c r="R2246" i="34"/>
  <c r="P2250" i="34"/>
  <c r="Q2013" i="34"/>
  <c r="P2013" i="34"/>
  <c r="R2040" i="34"/>
  <c r="Q2040" i="34"/>
  <c r="R1849" i="34"/>
  <c r="Q1849" i="34"/>
  <c r="R1936" i="34"/>
  <c r="Q1936" i="34"/>
  <c r="P1986" i="34"/>
  <c r="R1990" i="34"/>
  <c r="P1994" i="34"/>
  <c r="Q2019" i="34"/>
  <c r="Q2027" i="34"/>
  <c r="R2048" i="34"/>
  <c r="Q2048" i="34"/>
  <c r="R2072" i="34"/>
  <c r="Q2072" i="34"/>
  <c r="Q2107" i="34"/>
  <c r="Q2111" i="34"/>
  <c r="Q2119" i="34"/>
  <c r="R2172" i="34"/>
  <c r="Q2172" i="34"/>
  <c r="Q2065" i="34"/>
  <c r="P2065" i="34"/>
  <c r="R1853" i="34"/>
  <c r="Q1853" i="34"/>
  <c r="Q1943" i="34"/>
  <c r="Q1949" i="34"/>
  <c r="P1949" i="34"/>
  <c r="R2068" i="34"/>
  <c r="Q2068" i="34"/>
  <c r="R1896" i="34"/>
  <c r="R1900" i="34"/>
  <c r="R1904" i="34"/>
  <c r="Q1953" i="34"/>
  <c r="P1953" i="34"/>
  <c r="Q1961" i="34"/>
  <c r="P1961" i="34"/>
  <c r="Q2007" i="34"/>
  <c r="P2054" i="34"/>
  <c r="Q1846" i="34"/>
  <c r="P1846" i="34"/>
  <c r="R1859" i="34"/>
  <c r="P1863" i="34"/>
  <c r="R1867" i="34"/>
  <c r="P1871" i="34"/>
  <c r="Q1882" i="34"/>
  <c r="P1882" i="34"/>
  <c r="Q1913" i="34"/>
  <c r="P1913" i="34"/>
  <c r="Q1890" i="34"/>
  <c r="P1890" i="34"/>
  <c r="R1885" i="34"/>
  <c r="Q1885" i="34"/>
  <c r="Q1925" i="34"/>
  <c r="P1925" i="34"/>
  <c r="Q1973" i="34"/>
  <c r="P1973" i="34"/>
  <c r="Q1197" i="34"/>
  <c r="P1197" i="34"/>
  <c r="P180" i="34"/>
  <c r="R360" i="34"/>
  <c r="Q360" i="34"/>
  <c r="Q135" i="34"/>
  <c r="Q327" i="34"/>
  <c r="Q403" i="34"/>
  <c r="Q914" i="34"/>
  <c r="Q1346" i="34"/>
  <c r="P1728" i="34"/>
  <c r="R1732" i="34"/>
  <c r="P1736" i="34"/>
  <c r="P1761" i="34"/>
  <c r="R1790" i="34"/>
  <c r="R1820" i="34"/>
  <c r="P1824" i="34"/>
  <c r="Q2270" i="34"/>
  <c r="R2366" i="34"/>
  <c r="P2370" i="34"/>
  <c r="P2374" i="34"/>
  <c r="P2382" i="34"/>
  <c r="P2390" i="34"/>
  <c r="Q2082" i="34"/>
  <c r="Q2094" i="34"/>
  <c r="Q2102" i="34"/>
  <c r="R2161" i="34"/>
  <c r="P2227" i="34"/>
  <c r="R2231" i="34"/>
  <c r="P2235" i="34"/>
  <c r="R2239" i="34"/>
  <c r="P2243" i="34"/>
  <c r="R2247" i="34"/>
  <c r="R1981" i="34"/>
  <c r="Q2014" i="34"/>
  <c r="R2041" i="34"/>
  <c r="R1886" i="34"/>
  <c r="R1937" i="34"/>
  <c r="P1987" i="34"/>
  <c r="R1991" i="34"/>
  <c r="P1995" i="34"/>
  <c r="P2020" i="34"/>
  <c r="P2028" i="34"/>
  <c r="R2049" i="34"/>
  <c r="Q2086" i="34"/>
  <c r="P2112" i="34"/>
  <c r="P2120" i="34"/>
  <c r="R2173" i="34"/>
  <c r="P2067" i="34"/>
  <c r="R1854" i="34"/>
  <c r="P1944" i="34"/>
  <c r="Q1950" i="34"/>
  <c r="R2069" i="34"/>
  <c r="Q1897" i="34"/>
  <c r="Q1954" i="34"/>
  <c r="Q1962" i="34"/>
  <c r="R2035" i="34"/>
  <c r="P2055" i="34"/>
  <c r="R1856" i="34"/>
  <c r="Q1847" i="34"/>
  <c r="R1860" i="34"/>
  <c r="P1864" i="34"/>
  <c r="R1868" i="34"/>
  <c r="P1872" i="34"/>
  <c r="Q1883" i="34"/>
  <c r="Q1914" i="34"/>
  <c r="Q1891" i="34"/>
  <c r="P1968" i="34"/>
  <c r="Q1918" i="34"/>
  <c r="Q1926" i="34"/>
  <c r="Q1974" i="34"/>
  <c r="P1199" i="34"/>
  <c r="P191" i="34"/>
  <c r="R361" i="34"/>
  <c r="P136" i="34"/>
  <c r="Q337" i="34"/>
  <c r="P889" i="34"/>
  <c r="R889" i="34"/>
  <c r="Q1311" i="34"/>
  <c r="R1733" i="34"/>
  <c r="Q1733" i="34"/>
  <c r="Q1762" i="34"/>
  <c r="P2183" i="34"/>
  <c r="Q2178" i="34"/>
  <c r="R2253" i="34"/>
  <c r="R2261" i="34"/>
  <c r="R2269" i="34"/>
  <c r="R2277" i="34"/>
  <c r="P2365" i="34"/>
  <c r="R2373" i="34"/>
  <c r="P2377" i="34"/>
  <c r="R2381" i="34"/>
  <c r="P2385" i="34"/>
  <c r="R2389" i="34"/>
  <c r="P2393" i="34"/>
  <c r="R2081" i="34"/>
  <c r="R2093" i="34"/>
  <c r="R2101" i="34"/>
  <c r="P2164" i="34"/>
  <c r="Q2226" i="34"/>
  <c r="Q2234" i="34"/>
  <c r="Q2242" i="34"/>
  <c r="Q2250" i="34"/>
  <c r="R2013" i="34"/>
  <c r="P2044" i="34"/>
  <c r="P1932" i="34"/>
  <c r="P1940" i="34"/>
  <c r="Q1986" i="34"/>
  <c r="Q1994" i="34"/>
  <c r="R2019" i="34"/>
  <c r="P2023" i="34"/>
  <c r="R2027" i="34"/>
  <c r="P2052" i="34"/>
  <c r="R2107" i="34"/>
  <c r="P2251" i="34"/>
  <c r="R2111" i="34"/>
  <c r="P2115" i="34"/>
  <c r="R2119" i="34"/>
  <c r="P2123" i="34"/>
  <c r="P2168" i="34"/>
  <c r="P2176" i="34"/>
  <c r="R2065" i="34"/>
  <c r="P1845" i="34"/>
  <c r="R1943" i="34"/>
  <c r="R1949" i="34"/>
  <c r="P1900" i="34"/>
  <c r="R1953" i="34"/>
  <c r="R1961" i="34"/>
  <c r="R2007" i="34"/>
  <c r="Q2054" i="34"/>
  <c r="R1846" i="34"/>
  <c r="Q1863" i="34"/>
  <c r="Q1871" i="34"/>
  <c r="R1882" i="34"/>
  <c r="R1913" i="34"/>
  <c r="R1890" i="34"/>
  <c r="P1894" i="34"/>
  <c r="R1925" i="34"/>
  <c r="R1973" i="34"/>
  <c r="R1197" i="34"/>
  <c r="Q180" i="34"/>
  <c r="P356" i="34"/>
  <c r="R135" i="34"/>
  <c r="R336" i="34"/>
  <c r="P336" i="34"/>
  <c r="Q888" i="34"/>
  <c r="R1310" i="34"/>
  <c r="P1310" i="34"/>
  <c r="Q1728" i="34"/>
  <c r="Q1736" i="34"/>
  <c r="R1761" i="34"/>
  <c r="Q1761" i="34"/>
  <c r="Q1786" i="34"/>
  <c r="P1786" i="34"/>
  <c r="Q1824" i="34"/>
  <c r="P2254" i="34"/>
  <c r="R2270" i="34"/>
  <c r="P2366" i="34"/>
  <c r="R2370" i="34"/>
  <c r="R2374" i="34"/>
  <c r="Q2374" i="34"/>
  <c r="R2382" i="34"/>
  <c r="Q2382" i="34"/>
  <c r="R2390" i="34"/>
  <c r="Q2390" i="34"/>
  <c r="P2078" i="34"/>
  <c r="R2082" i="34"/>
  <c r="P2090" i="34"/>
  <c r="R2094" i="34"/>
  <c r="P2098" i="34"/>
  <c r="R2102" i="34"/>
  <c r="Q2157" i="34"/>
  <c r="P2157" i="34"/>
  <c r="Q2165" i="34"/>
  <c r="P2165" i="34"/>
  <c r="Q2227" i="34"/>
  <c r="Q2235" i="34"/>
  <c r="Q2243" i="34"/>
  <c r="P2010" i="34"/>
  <c r="R2014" i="34"/>
  <c r="P2018" i="34"/>
  <c r="Q2045" i="34"/>
  <c r="P2045" i="34"/>
  <c r="Q1933" i="34"/>
  <c r="P1933" i="34"/>
  <c r="Q1941" i="34"/>
  <c r="P1941" i="34"/>
  <c r="Q1987" i="34"/>
  <c r="Q1995" i="34"/>
  <c r="R2020" i="34"/>
  <c r="Q2020" i="34"/>
  <c r="R2028" i="34"/>
  <c r="Q2028" i="34"/>
  <c r="Q2053" i="34"/>
  <c r="P2053" i="34"/>
  <c r="R2086" i="34"/>
  <c r="Q2221" i="34"/>
  <c r="P2221" i="34"/>
  <c r="R2112" i="34"/>
  <c r="Q2112" i="34"/>
  <c r="R2120" i="34"/>
  <c r="Q2120" i="34"/>
  <c r="Q2169" i="34"/>
  <c r="P2169" i="34"/>
  <c r="Q2177" i="34"/>
  <c r="P2177" i="34"/>
  <c r="Q2067" i="34"/>
  <c r="Q1850" i="34"/>
  <c r="P1850" i="34"/>
  <c r="R1944" i="34"/>
  <c r="Q1944" i="34"/>
  <c r="R1950" i="34"/>
  <c r="P2062" i="34"/>
  <c r="R1897" i="34"/>
  <c r="P1897" i="34"/>
  <c r="R1905" i="34"/>
  <c r="R1954" i="34"/>
  <c r="P1958" i="34"/>
  <c r="R1962" i="34"/>
  <c r="Q2055" i="34"/>
  <c r="R1847" i="34"/>
  <c r="Q1864" i="34"/>
  <c r="Q1872" i="34"/>
  <c r="P1879" i="34"/>
  <c r="R1883" i="34"/>
  <c r="P1910" i="34"/>
  <c r="R1914" i="34"/>
  <c r="P1887" i="34"/>
  <c r="R1891" i="34"/>
  <c r="R1968" i="34"/>
  <c r="Q1968" i="34"/>
  <c r="R1918" i="34"/>
  <c r="P1922" i="34"/>
  <c r="R1926" i="34"/>
  <c r="P1970" i="34"/>
  <c r="R1974" i="34"/>
  <c r="P1978" i="34"/>
  <c r="Q1199" i="34"/>
  <c r="Q172" i="34"/>
  <c r="P172" i="34"/>
  <c r="Q191" i="34"/>
  <c r="Q357" i="34"/>
  <c r="P357" i="34"/>
  <c r="R136" i="34"/>
  <c r="Q136" i="34"/>
  <c r="R333" i="34"/>
  <c r="P333" i="34"/>
  <c r="Q404" i="34"/>
  <c r="Q1003" i="34"/>
  <c r="Q1347" i="34"/>
  <c r="Q2183" i="34"/>
  <c r="P2266" i="34"/>
  <c r="R2178" i="34"/>
  <c r="P2182" i="34"/>
  <c r="Q2257" i="34"/>
  <c r="P2257" i="34"/>
  <c r="Q2265" i="34"/>
  <c r="P2265" i="34"/>
  <c r="Q2273" i="34"/>
  <c r="P2273" i="34"/>
  <c r="Q2365" i="34"/>
  <c r="P2369" i="34"/>
  <c r="Q2377" i="34"/>
  <c r="Q2385" i="34"/>
  <c r="Q2393" i="34"/>
  <c r="Q2077" i="34"/>
  <c r="P2077" i="34"/>
  <c r="Q2089" i="34"/>
  <c r="P2089" i="34"/>
  <c r="Q2097" i="34"/>
  <c r="P2097" i="34"/>
  <c r="Q2105" i="34"/>
  <c r="P2105" i="34"/>
  <c r="R2164" i="34"/>
  <c r="Q2164" i="34"/>
  <c r="R2226" i="34"/>
  <c r="P2230" i="34"/>
  <c r="R2234" i="34"/>
  <c r="P2238" i="34"/>
  <c r="R2242" i="34"/>
  <c r="P2246" i="34"/>
  <c r="R2250" i="34"/>
  <c r="Q2009" i="34"/>
  <c r="P2009" i="34"/>
  <c r="Q2017" i="34"/>
  <c r="P2017" i="34"/>
  <c r="R2044" i="34"/>
  <c r="Q2044" i="34"/>
  <c r="R1932" i="34"/>
  <c r="Q1932" i="34"/>
  <c r="R1940" i="34"/>
  <c r="Q1940" i="34"/>
  <c r="R1986" i="34"/>
  <c r="P1990" i="34"/>
  <c r="R1994" i="34"/>
  <c r="Q2023" i="34"/>
  <c r="R2052" i="34"/>
  <c r="Q2052" i="34"/>
  <c r="Q2251" i="34"/>
  <c r="Q2115" i="34"/>
  <c r="Q2123" i="34"/>
  <c r="R2168" i="34"/>
  <c r="Q2168" i="34"/>
  <c r="R2176" i="34"/>
  <c r="Q2176" i="34"/>
  <c r="R1845" i="34"/>
  <c r="Q1845" i="34"/>
  <c r="Q2061" i="34"/>
  <c r="P2061" i="34"/>
  <c r="Q1896" i="34"/>
  <c r="Q1900" i="34"/>
  <c r="P1904" i="34"/>
  <c r="Q1957" i="34"/>
  <c r="P1957" i="34"/>
  <c r="R2054" i="34"/>
  <c r="Q1842" i="34"/>
  <c r="P1842" i="34"/>
  <c r="P1859" i="34"/>
  <c r="R1863" i="34"/>
  <c r="P1867" i="34"/>
  <c r="R1871" i="34"/>
  <c r="Q1878" i="34"/>
  <c r="P1878" i="34"/>
  <c r="Q1909" i="34"/>
  <c r="P1909" i="34"/>
  <c r="Q1917" i="34"/>
  <c r="P1917" i="34"/>
  <c r="Q1894" i="34"/>
  <c r="Q1921" i="34"/>
  <c r="P1921" i="34"/>
  <c r="Q1929" i="34"/>
  <c r="P1929" i="34"/>
  <c r="Q1977" i="34"/>
  <c r="P1977" i="34"/>
  <c r="Q412" i="34"/>
  <c r="P412" i="34"/>
  <c r="R180" i="34"/>
  <c r="R356" i="34"/>
  <c r="Q356" i="34"/>
  <c r="P327" i="34"/>
  <c r="R327" i="34"/>
  <c r="R403" i="34"/>
  <c r="P403" i="34"/>
  <c r="R914" i="34"/>
  <c r="P914" i="34"/>
  <c r="R1346" i="34"/>
  <c r="P1346" i="34"/>
  <c r="R1728" i="34"/>
  <c r="P1732" i="34"/>
  <c r="R1736" i="34"/>
  <c r="P1765" i="34"/>
  <c r="R1786" i="34"/>
  <c r="P1820" i="34"/>
  <c r="R1824" i="34"/>
  <c r="Q2254" i="34"/>
  <c r="Q2366" i="34"/>
  <c r="P2378" i="34"/>
  <c r="P2386" i="34"/>
  <c r="P2394" i="34"/>
  <c r="Q2078" i="34"/>
  <c r="Q2090" i="34"/>
  <c r="Q2098" i="34"/>
  <c r="R2157" i="34"/>
  <c r="R2165" i="34"/>
  <c r="R2227" i="34"/>
  <c r="P2231" i="34"/>
  <c r="R2235" i="34"/>
  <c r="P2239" i="34"/>
  <c r="R2243" i="34"/>
  <c r="P2247" i="34"/>
  <c r="Q2010" i="34"/>
  <c r="Q2018" i="34"/>
  <c r="R2045" i="34"/>
  <c r="R1933" i="34"/>
  <c r="R1941" i="34"/>
  <c r="R1987" i="34"/>
  <c r="P1991" i="34"/>
  <c r="R1995" i="34"/>
  <c r="P2024" i="34"/>
  <c r="R2053" i="34"/>
  <c r="R2221" i="34"/>
  <c r="P2108" i="34"/>
  <c r="P2116" i="34"/>
  <c r="P2124" i="34"/>
  <c r="R2169" i="34"/>
  <c r="R2177" i="34"/>
  <c r="R2067" i="34"/>
  <c r="R1850" i="34"/>
  <c r="Q2062" i="34"/>
  <c r="Q1901" i="34"/>
  <c r="P1905" i="34"/>
  <c r="Q1958" i="34"/>
  <c r="P2035" i="34"/>
  <c r="R2055" i="34"/>
  <c r="P1856" i="34"/>
  <c r="P1860" i="34"/>
  <c r="R1864" i="34"/>
  <c r="P1868" i="34"/>
  <c r="R1872" i="34"/>
  <c r="Q1879" i="34"/>
  <c r="Q1910" i="34"/>
  <c r="Q1887" i="34"/>
  <c r="Q1922" i="34"/>
  <c r="Q1970" i="34"/>
  <c r="Q1978" i="34"/>
  <c r="R1199" i="34"/>
  <c r="R172" i="34"/>
  <c r="R191" i="34"/>
  <c r="R357" i="34"/>
  <c r="R337" i="34"/>
  <c r="P337" i="34"/>
  <c r="Q889" i="34"/>
  <c r="R1311" i="34"/>
  <c r="P1311" i="34"/>
  <c r="R1729" i="34"/>
  <c r="Q1729" i="34"/>
  <c r="Q1758" i="34"/>
  <c r="P1758" i="34"/>
  <c r="P1783" i="34"/>
  <c r="R1787" i="34"/>
  <c r="R1817" i="34"/>
  <c r="Q1817" i="34"/>
  <c r="R1825" i="34"/>
  <c r="Q1825" i="34"/>
  <c r="Q2179" i="34"/>
  <c r="P2262" i="34"/>
  <c r="R2274" i="34"/>
  <c r="R2180" i="34"/>
  <c r="Q2180" i="34"/>
  <c r="Q2259" i="34"/>
  <c r="Q2267" i="34"/>
  <c r="Q2275" i="34"/>
  <c r="Q2367" i="34"/>
  <c r="P2371" i="34"/>
  <c r="Q2379" i="34"/>
  <c r="P2379" i="34"/>
  <c r="Q2387" i="34"/>
  <c r="P2387" i="34"/>
  <c r="Q2073" i="34"/>
  <c r="P2073" i="34"/>
  <c r="Q2079" i="34"/>
  <c r="Q2091" i="34"/>
  <c r="Q2099" i="34"/>
  <c r="R2158" i="34"/>
  <c r="P2162" i="34"/>
  <c r="R2228" i="34"/>
  <c r="Q2228" i="34"/>
  <c r="R2236" i="34"/>
  <c r="Q2236" i="34"/>
  <c r="R2244" i="34"/>
  <c r="Q2244" i="34"/>
  <c r="P1982" i="34"/>
  <c r="Q2011" i="34"/>
  <c r="R2038" i="34"/>
  <c r="P2042" i="34"/>
  <c r="P1930" i="34"/>
  <c r="R1934" i="34"/>
  <c r="P1938" i="34"/>
  <c r="R1988" i="34"/>
  <c r="Q1988" i="34"/>
  <c r="R1996" i="34"/>
  <c r="Q1996" i="34"/>
  <c r="Q2025" i="34"/>
  <c r="P2025" i="34"/>
  <c r="R2046" i="34"/>
  <c r="P2050" i="34"/>
  <c r="Q2059" i="34"/>
  <c r="R2222" i="34"/>
  <c r="Q2109" i="34"/>
  <c r="P2109" i="34"/>
  <c r="Q2117" i="34"/>
  <c r="P2117" i="34"/>
  <c r="P2166" i="34"/>
  <c r="R2170" i="34"/>
  <c r="P2174" i="34"/>
  <c r="P1843" i="34"/>
  <c r="R1851" i="34"/>
  <c r="Q1874" i="34"/>
  <c r="P1874" i="34"/>
  <c r="R1946" i="34"/>
  <c r="Q2063" i="34"/>
  <c r="P2070" i="34"/>
  <c r="Q1902" i="34"/>
  <c r="P1906" i="34"/>
  <c r="Q1959" i="34"/>
  <c r="R2056" i="34"/>
  <c r="Q2056" i="34"/>
  <c r="P1875" i="34"/>
  <c r="R1865" i="34"/>
  <c r="Q1865" i="34"/>
  <c r="R1873" i="34"/>
  <c r="Q1873" i="34"/>
  <c r="Q1880" i="34"/>
  <c r="Q1911" i="34"/>
  <c r="Q1888" i="34"/>
  <c r="Q1923" i="34"/>
  <c r="Q1971" i="34"/>
  <c r="Q1979" i="34"/>
  <c r="R1113" i="34"/>
  <c r="Q1113" i="34"/>
  <c r="R173" i="34"/>
  <c r="P354" i="34"/>
  <c r="R358" i="34"/>
  <c r="Q154" i="34"/>
  <c r="P334" i="34"/>
  <c r="R334" i="34"/>
  <c r="R754" i="34"/>
  <c r="P754" i="34"/>
  <c r="Q1289" i="34"/>
  <c r="Q1730" i="34"/>
  <c r="P1730" i="34"/>
  <c r="P1759" i="34"/>
  <c r="R1763" i="34"/>
  <c r="Q1788" i="34"/>
  <c r="Q1818" i="34"/>
  <c r="P1818" i="34"/>
  <c r="Q1826" i="34"/>
  <c r="P1826" i="34"/>
  <c r="R2258" i="34"/>
  <c r="P2278" i="34"/>
  <c r="R2252" i="34"/>
  <c r="Q2252" i="34"/>
  <c r="R2260" i="34"/>
  <c r="Q2260" i="34"/>
  <c r="R2268" i="34"/>
  <c r="Q2268" i="34"/>
  <c r="R2276" i="34"/>
  <c r="Q2276" i="34"/>
  <c r="R2372" i="34"/>
  <c r="P2376" i="34"/>
  <c r="R2380" i="34"/>
  <c r="P2384" i="34"/>
  <c r="R2388" i="34"/>
  <c r="P2392" i="34"/>
  <c r="R2074" i="34"/>
  <c r="R2080" i="34"/>
  <c r="Q2080" i="34"/>
  <c r="R2092" i="34"/>
  <c r="Q2092" i="34"/>
  <c r="R2100" i="34"/>
  <c r="Q2100" i="34"/>
  <c r="Q2163" i="34"/>
  <c r="Q2225" i="34"/>
  <c r="P2225" i="34"/>
  <c r="Q2233" i="34"/>
  <c r="P2233" i="34"/>
  <c r="Q2241" i="34"/>
  <c r="P2241" i="34"/>
  <c r="Q2249" i="34"/>
  <c r="P2249" i="34"/>
  <c r="Q1983" i="34"/>
  <c r="R2012" i="34"/>
  <c r="Q2012" i="34"/>
  <c r="Q2043" i="34"/>
  <c r="P2058" i="34"/>
  <c r="Q1931" i="34"/>
  <c r="Q1939" i="34"/>
  <c r="Q1985" i="34"/>
  <c r="P1985" i="34"/>
  <c r="Q1993" i="34"/>
  <c r="P1993" i="34"/>
  <c r="P2022" i="34"/>
  <c r="R2026" i="34"/>
  <c r="Q2051" i="34"/>
  <c r="R2060" i="34"/>
  <c r="Q2060" i="34"/>
  <c r="R2106" i="34"/>
  <c r="R2110" i="34"/>
  <c r="P2114" i="34"/>
  <c r="R2118" i="34"/>
  <c r="P2122" i="34"/>
  <c r="Q2167" i="34"/>
  <c r="Q2175" i="34"/>
  <c r="Q1838" i="34"/>
  <c r="P1838" i="34"/>
  <c r="Q1844" i="34"/>
  <c r="R1942" i="34"/>
  <c r="R1948" i="34"/>
  <c r="Q1948" i="34"/>
  <c r="R2064" i="34"/>
  <c r="Q2064" i="34"/>
  <c r="P1899" i="34"/>
  <c r="R1903" i="34"/>
  <c r="Q1907" i="34"/>
  <c r="R1960" i="34"/>
  <c r="Q1960" i="34"/>
  <c r="Q1783" i="34"/>
  <c r="P1821" i="34"/>
  <c r="R2179" i="34"/>
  <c r="Q2262" i="34"/>
  <c r="P2184" i="34"/>
  <c r="P2255" i="34"/>
  <c r="R2259" i="34"/>
  <c r="P2263" i="34"/>
  <c r="R2267" i="34"/>
  <c r="P2271" i="34"/>
  <c r="R2275" i="34"/>
  <c r="P2279" i="34"/>
  <c r="R2367" i="34"/>
  <c r="Q2371" i="34"/>
  <c r="R2379" i="34"/>
  <c r="R2387" i="34"/>
  <c r="R2073" i="34"/>
  <c r="R2079" i="34"/>
  <c r="P2083" i="34"/>
  <c r="R2091" i="34"/>
  <c r="P2095" i="34"/>
  <c r="R2099" i="34"/>
  <c r="P2103" i="34"/>
  <c r="Q2162" i="34"/>
  <c r="P2224" i="34"/>
  <c r="P2232" i="34"/>
  <c r="P2240" i="34"/>
  <c r="P2248" i="34"/>
  <c r="Q1982" i="34"/>
  <c r="R2011" i="34"/>
  <c r="P2015" i="34"/>
  <c r="Q2042" i="34"/>
  <c r="Q1930" i="34"/>
  <c r="Q1938" i="34"/>
  <c r="P1984" i="34"/>
  <c r="P1992" i="34"/>
  <c r="R2025" i="34"/>
  <c r="Q2050" i="34"/>
  <c r="R2059" i="34"/>
  <c r="P2087" i="34"/>
  <c r="R2109" i="34"/>
  <c r="R2117" i="34"/>
  <c r="Q2166" i="34"/>
  <c r="Q2174" i="34"/>
  <c r="P1837" i="34"/>
  <c r="Q1843" i="34"/>
  <c r="R1874" i="34"/>
  <c r="P1951" i="34"/>
  <c r="R2063" i="34"/>
  <c r="Q2070" i="34"/>
  <c r="P1898" i="34"/>
  <c r="R1902" i="34"/>
  <c r="Q1906" i="34"/>
  <c r="P1955" i="34"/>
  <c r="R1959" i="34"/>
  <c r="P1963" i="34"/>
  <c r="P2036" i="34"/>
  <c r="P1857" i="34"/>
  <c r="Q1875" i="34"/>
  <c r="P1861" i="34"/>
  <c r="P1869" i="34"/>
  <c r="R1880" i="34"/>
  <c r="P1884" i="34"/>
  <c r="R1911" i="34"/>
  <c r="P1915" i="34"/>
  <c r="R1888" i="34"/>
  <c r="P1892" i="34"/>
  <c r="P1919" i="34"/>
  <c r="R1923" i="34"/>
  <c r="P1927" i="34"/>
  <c r="R1971" i="34"/>
  <c r="P1975" i="34"/>
  <c r="R1979" i="34"/>
  <c r="Q354" i="34"/>
  <c r="R154" i="34"/>
  <c r="R344" i="34"/>
  <c r="P344" i="34"/>
  <c r="Q890" i="34"/>
  <c r="P1340" i="34"/>
  <c r="R1340" i="34"/>
  <c r="R1730" i="34"/>
  <c r="Q1759" i="34"/>
  <c r="P1784" i="34"/>
  <c r="R1788" i="34"/>
  <c r="R1818" i="34"/>
  <c r="R1826" i="34"/>
  <c r="Q2278" i="34"/>
  <c r="P2256" i="34"/>
  <c r="P2264" i="34"/>
  <c r="P2272" i="34"/>
  <c r="P2364" i="34"/>
  <c r="R2368" i="34"/>
  <c r="Q2376" i="34"/>
  <c r="Q2384" i="34"/>
  <c r="Q2392" i="34"/>
  <c r="P2088" i="34"/>
  <c r="P2096" i="34"/>
  <c r="P2104" i="34"/>
  <c r="P2159" i="34"/>
  <c r="R2163" i="34"/>
  <c r="R2225" i="34"/>
  <c r="R2233" i="34"/>
  <c r="R2241" i="34"/>
  <c r="R2249" i="34"/>
  <c r="R1983" i="34"/>
  <c r="P2016" i="34"/>
  <c r="P2039" i="34"/>
  <c r="R2043" i="34"/>
  <c r="Q2058" i="34"/>
  <c r="R1931" i="34"/>
  <c r="P1935" i="34"/>
  <c r="R1939" i="34"/>
  <c r="R1985" i="34"/>
  <c r="R1993" i="34"/>
  <c r="Q2022" i="34"/>
  <c r="P2047" i="34"/>
  <c r="R2051" i="34"/>
  <c r="P2223" i="34"/>
  <c r="Q2114" i="34"/>
  <c r="Q2122" i="34"/>
  <c r="R2167" i="34"/>
  <c r="P2171" i="34"/>
  <c r="R2175" i="34"/>
  <c r="R1838" i="34"/>
  <c r="R1844" i="34"/>
  <c r="P1852" i="34"/>
  <c r="P1952" i="34"/>
  <c r="Q1899" i="34"/>
  <c r="P1956" i="34"/>
  <c r="R1999" i="34"/>
  <c r="R2037" i="34"/>
  <c r="P1841" i="34"/>
  <c r="R1858" i="34"/>
  <c r="R1876" i="34"/>
  <c r="R1862" i="34"/>
  <c r="R1870" i="34"/>
  <c r="P1877" i="34"/>
  <c r="P1908" i="34"/>
  <c r="P1916" i="34"/>
  <c r="P1893" i="34"/>
  <c r="P1762" i="34"/>
  <c r="R1783" i="34"/>
  <c r="P1787" i="34"/>
  <c r="R1821" i="34"/>
  <c r="Q1821" i="34"/>
  <c r="R2262" i="34"/>
  <c r="P2274" i="34"/>
  <c r="R2184" i="34"/>
  <c r="Q2184" i="34"/>
  <c r="Q2255" i="34"/>
  <c r="Q2263" i="34"/>
  <c r="Q2271" i="34"/>
  <c r="Q2279" i="34"/>
  <c r="P2367" i="34"/>
  <c r="R2371" i="34"/>
  <c r="Q2375" i="34"/>
  <c r="P2375" i="34"/>
  <c r="Q2383" i="34"/>
  <c r="P2383" i="34"/>
  <c r="Q2391" i="34"/>
  <c r="P2391" i="34"/>
  <c r="Q2083" i="34"/>
  <c r="Q2095" i="34"/>
  <c r="Q2103" i="34"/>
  <c r="P2158" i="34"/>
  <c r="R2162" i="34"/>
  <c r="R2224" i="34"/>
  <c r="Q2224" i="34"/>
  <c r="R2232" i="34"/>
  <c r="Q2232" i="34"/>
  <c r="R2240" i="34"/>
  <c r="Q2240" i="34"/>
  <c r="R2248" i="34"/>
  <c r="Q2248" i="34"/>
  <c r="R1982" i="34"/>
  <c r="Q2015" i="34"/>
  <c r="P2038" i="34"/>
  <c r="R2042" i="34"/>
  <c r="Q2057" i="34"/>
  <c r="P2057" i="34"/>
  <c r="R1930" i="34"/>
  <c r="P1934" i="34"/>
  <c r="R1938" i="34"/>
  <c r="R1984" i="34"/>
  <c r="Q1984" i="34"/>
  <c r="R1992" i="34"/>
  <c r="Q1992" i="34"/>
  <c r="Q2021" i="34"/>
  <c r="P2021" i="34"/>
  <c r="P2046" i="34"/>
  <c r="R2050" i="34"/>
  <c r="Q2087" i="34"/>
  <c r="P2222" i="34"/>
  <c r="Q2113" i="34"/>
  <c r="P2113" i="34"/>
  <c r="Q2121" i="34"/>
  <c r="P2121" i="34"/>
  <c r="R2166" i="34"/>
  <c r="P2170" i="34"/>
  <c r="R2174" i="34"/>
  <c r="R1837" i="34"/>
  <c r="Q1837" i="34"/>
  <c r="R1843" i="34"/>
  <c r="P1851" i="34"/>
  <c r="P1946" i="34"/>
  <c r="Q1951" i="34"/>
  <c r="R2070" i="34"/>
  <c r="Q1898" i="34"/>
  <c r="R1906" i="34"/>
  <c r="Q1955" i="34"/>
  <c r="Q1963" i="34"/>
  <c r="R2036" i="34"/>
  <c r="Q2036" i="34"/>
  <c r="R1857" i="34"/>
  <c r="Q1857" i="34"/>
  <c r="R1875" i="34"/>
  <c r="R1861" i="34"/>
  <c r="Q1861" i="34"/>
  <c r="R1869" i="34"/>
  <c r="Q1869" i="34"/>
  <c r="Q1884" i="34"/>
  <c r="Q1915" i="34"/>
  <c r="Q1892" i="34"/>
  <c r="Q1969" i="34"/>
  <c r="P1969" i="34"/>
  <c r="Q1919" i="34"/>
  <c r="Q1927" i="34"/>
  <c r="Q1975" i="34"/>
  <c r="P173" i="34"/>
  <c r="R354" i="34"/>
  <c r="P358" i="34"/>
  <c r="Q334" i="34"/>
  <c r="Q754" i="34"/>
  <c r="P1289" i="34"/>
  <c r="R1289" i="34"/>
  <c r="Q1395" i="34"/>
  <c r="P1395" i="34"/>
  <c r="Q1734" i="34"/>
  <c r="P1734" i="34"/>
  <c r="R1759" i="34"/>
  <c r="P1763" i="34"/>
  <c r="Q1784" i="34"/>
  <c r="Q1822" i="34"/>
  <c r="P1822" i="34"/>
  <c r="P2258" i="34"/>
  <c r="R2278" i="34"/>
  <c r="Q2181" i="34"/>
  <c r="P2181" i="34"/>
  <c r="R2256" i="34"/>
  <c r="Q2256" i="34"/>
  <c r="R2264" i="34"/>
  <c r="Q2264" i="34"/>
  <c r="R2272" i="34"/>
  <c r="Q2272" i="34"/>
  <c r="R2364" i="34"/>
  <c r="Q2364" i="34"/>
  <c r="P2368" i="34"/>
  <c r="P2372" i="34"/>
  <c r="R2376" i="34"/>
  <c r="P2380" i="34"/>
  <c r="R2384" i="34"/>
  <c r="P2388" i="34"/>
  <c r="R2392" i="34"/>
  <c r="P2074" i="34"/>
  <c r="R2088" i="34"/>
  <c r="Q2088" i="34"/>
  <c r="R2096" i="34"/>
  <c r="Q2096" i="34"/>
  <c r="R2104" i="34"/>
  <c r="Q2104" i="34"/>
  <c r="Q2159" i="34"/>
  <c r="Q2229" i="34"/>
  <c r="P2229" i="34"/>
  <c r="Q2237" i="34"/>
  <c r="P2237" i="34"/>
  <c r="Q2245" i="34"/>
  <c r="P2245" i="34"/>
  <c r="R2016" i="34"/>
  <c r="Q2016" i="34"/>
  <c r="Q2039" i="34"/>
  <c r="R2058" i="34"/>
  <c r="Q1935" i="34"/>
  <c r="Q1989" i="34"/>
  <c r="P1989" i="34"/>
  <c r="Q1997" i="34"/>
  <c r="P1997" i="34"/>
  <c r="R2022" i="34"/>
  <c r="P2026" i="34"/>
  <c r="Q2047" i="34"/>
  <c r="P2106" i="34"/>
  <c r="Q2223" i="34"/>
  <c r="P2110" i="34"/>
  <c r="R2114" i="34"/>
  <c r="P2118" i="34"/>
  <c r="R2122" i="34"/>
  <c r="Q2171" i="34"/>
  <c r="Q1852" i="34"/>
  <c r="P1942" i="34"/>
  <c r="R1952" i="34"/>
  <c r="Q1952" i="34"/>
  <c r="P1895" i="34"/>
  <c r="R1895" i="34"/>
  <c r="R1899" i="34"/>
  <c r="P1903" i="34"/>
  <c r="P1907" i="34"/>
  <c r="R1956" i="34"/>
  <c r="P1729" i="34"/>
  <c r="R1762" i="34"/>
  <c r="Q1787" i="34"/>
  <c r="P1817" i="34"/>
  <c r="P1825" i="34"/>
  <c r="P2179" i="34"/>
  <c r="Q2274" i="34"/>
  <c r="P2180" i="34"/>
  <c r="R2255" i="34"/>
  <c r="P2259" i="34"/>
  <c r="R2263" i="34"/>
  <c r="P2267" i="34"/>
  <c r="R2271" i="34"/>
  <c r="P2275" i="34"/>
  <c r="R2279" i="34"/>
  <c r="R2375" i="34"/>
  <c r="R2383" i="34"/>
  <c r="R2391" i="34"/>
  <c r="P2079" i="34"/>
  <c r="R2083" i="34"/>
  <c r="P2091" i="34"/>
  <c r="R2095" i="34"/>
  <c r="P2099" i="34"/>
  <c r="R2103" i="34"/>
  <c r="Q2158" i="34"/>
  <c r="P2228" i="34"/>
  <c r="P2236" i="34"/>
  <c r="P2244" i="34"/>
  <c r="P2011" i="34"/>
  <c r="R2015" i="34"/>
  <c r="Q2038" i="34"/>
  <c r="R2057" i="34"/>
  <c r="Q1934" i="34"/>
  <c r="P1988" i="34"/>
  <c r="P1996" i="34"/>
  <c r="R2021" i="34"/>
  <c r="Q2046" i="34"/>
  <c r="P2059" i="34"/>
  <c r="R2087" i="34"/>
  <c r="Q2222" i="34"/>
  <c r="R2113" i="34"/>
  <c r="R2121" i="34"/>
  <c r="Q2170" i="34"/>
  <c r="Q1851" i="34"/>
  <c r="Q1946" i="34"/>
  <c r="R1951" i="34"/>
  <c r="P2063" i="34"/>
  <c r="R1898" i="34"/>
  <c r="P1902" i="34"/>
  <c r="R1955" i="34"/>
  <c r="P1959" i="34"/>
  <c r="R1963" i="34"/>
  <c r="P2056" i="34"/>
  <c r="P1865" i="34"/>
  <c r="P1873" i="34"/>
  <c r="P1880" i="34"/>
  <c r="R1884" i="34"/>
  <c r="P1911" i="34"/>
  <c r="R1915" i="34"/>
  <c r="P1888" i="34"/>
  <c r="R1892" i="34"/>
  <c r="R1969" i="34"/>
  <c r="R1919" i="34"/>
  <c r="P1923" i="34"/>
  <c r="R1927" i="34"/>
  <c r="P1971" i="34"/>
  <c r="R1975" i="34"/>
  <c r="P1979" i="34"/>
  <c r="P1113" i="34"/>
  <c r="Q173" i="34"/>
  <c r="Q358" i="34"/>
  <c r="P154" i="34"/>
  <c r="Q344" i="34"/>
  <c r="R890" i="34"/>
  <c r="P890" i="34"/>
  <c r="Q1340" i="34"/>
  <c r="R1395" i="34"/>
  <c r="R1734" i="34"/>
  <c r="Q1763" i="34"/>
  <c r="R1784" i="34"/>
  <c r="P1788" i="34"/>
  <c r="R1822" i="34"/>
  <c r="Q2258" i="34"/>
  <c r="R2181" i="34"/>
  <c r="P2252" i="34"/>
  <c r="P2260" i="34"/>
  <c r="P2268" i="34"/>
  <c r="P2276" i="34"/>
  <c r="Q2368" i="34"/>
  <c r="Q2372" i="34"/>
  <c r="Q2380" i="34"/>
  <c r="Q2388" i="34"/>
  <c r="Q2074" i="34"/>
  <c r="P2080" i="34"/>
  <c r="P2092" i="34"/>
  <c r="P2100" i="34"/>
  <c r="R2159" i="34"/>
  <c r="P2163" i="34"/>
  <c r="R2229" i="34"/>
  <c r="R2237" i="34"/>
  <c r="R2245" i="34"/>
  <c r="P1983" i="34"/>
  <c r="P2012" i="34"/>
  <c r="R2039" i="34"/>
  <c r="P2043" i="34"/>
  <c r="P1931" i="34"/>
  <c r="R1935" i="34"/>
  <c r="P1939" i="34"/>
  <c r="R1989" i="34"/>
  <c r="R1997" i="34"/>
  <c r="Q2026" i="34"/>
  <c r="R2047" i="34"/>
  <c r="P2051" i="34"/>
  <c r="P2060" i="34"/>
  <c r="Q2106" i="34"/>
  <c r="R2223" i="34"/>
  <c r="Q2110" i="34"/>
  <c r="Q2118" i="34"/>
  <c r="P2167" i="34"/>
  <c r="R2171" i="34"/>
  <c r="P2175" i="34"/>
  <c r="P1844" i="34"/>
  <c r="R1852" i="34"/>
  <c r="Q1942" i="34"/>
  <c r="P1948" i="34"/>
  <c r="P2064" i="34"/>
  <c r="Q1895" i="34"/>
  <c r="Q1903" i="34"/>
  <c r="R1907" i="34"/>
  <c r="P1960" i="34"/>
  <c r="P1999" i="34"/>
  <c r="P1876" i="34"/>
  <c r="R1866" i="34"/>
  <c r="P1881" i="34"/>
  <c r="P1912" i="34"/>
  <c r="P1889" i="34"/>
  <c r="Q1858" i="34"/>
  <c r="P1862" i="34"/>
  <c r="R1877" i="34"/>
  <c r="Q1881" i="34"/>
  <c r="R1916" i="34"/>
  <c r="Q1889" i="34"/>
  <c r="P1848" i="34"/>
  <c r="P1920" i="34"/>
  <c r="P1928" i="34"/>
  <c r="P1976" i="34"/>
  <c r="R179" i="34"/>
  <c r="R355" i="34"/>
  <c r="P359" i="34"/>
  <c r="Q335" i="34"/>
  <c r="R887" i="34"/>
  <c r="P887" i="34"/>
  <c r="R1290" i="34"/>
  <c r="P1290" i="34"/>
  <c r="R1396" i="34"/>
  <c r="P1731" i="34"/>
  <c r="R1735" i="34"/>
  <c r="Q1764" i="34"/>
  <c r="R1785" i="34"/>
  <c r="Q1785" i="34"/>
  <c r="P1819" i="34"/>
  <c r="R1823" i="34"/>
  <c r="P1827" i="34"/>
  <c r="Q1956" i="34"/>
  <c r="P2037" i="34"/>
  <c r="Q1862" i="34"/>
  <c r="P1866" i="34"/>
  <c r="R1881" i="34"/>
  <c r="Q1908" i="34"/>
  <c r="R1889" i="34"/>
  <c r="Q1893" i="34"/>
  <c r="Q1848" i="34"/>
  <c r="R1920" i="34"/>
  <c r="Q1920" i="34"/>
  <c r="R1928" i="34"/>
  <c r="Q1928" i="34"/>
  <c r="R1976" i="34"/>
  <c r="Q1976" i="34"/>
  <c r="Q1114" i="34"/>
  <c r="P1114" i="34"/>
  <c r="Q359" i="34"/>
  <c r="Q226" i="34"/>
  <c r="Q402" i="34"/>
  <c r="R891" i="34"/>
  <c r="P891" i="34"/>
  <c r="Q1345" i="34"/>
  <c r="Q1731" i="34"/>
  <c r="P1760" i="34"/>
  <c r="R1764" i="34"/>
  <c r="P1789" i="34"/>
  <c r="Q1819" i="34"/>
  <c r="Q1827" i="34"/>
  <c r="Q2037" i="34"/>
  <c r="Q1841" i="34"/>
  <c r="Q1876" i="34"/>
  <c r="Q1866" i="34"/>
  <c r="P1870" i="34"/>
  <c r="R1908" i="34"/>
  <c r="Q1912" i="34"/>
  <c r="R1893" i="34"/>
  <c r="R1848" i="34"/>
  <c r="P1924" i="34"/>
  <c r="P1972" i="34"/>
  <c r="P1980" i="34"/>
  <c r="R1114" i="34"/>
  <c r="P355" i="34"/>
  <c r="R359" i="34"/>
  <c r="P335" i="34"/>
  <c r="R335" i="34"/>
  <c r="Q887" i="34"/>
  <c r="Q1290" i="34"/>
  <c r="P1396" i="34"/>
  <c r="R1731" i="34"/>
  <c r="P1735" i="34"/>
  <c r="Q1760" i="34"/>
  <c r="R1789" i="34"/>
  <c r="Q1789" i="34"/>
  <c r="R1819" i="34"/>
  <c r="P1823" i="34"/>
  <c r="R1827" i="34"/>
  <c r="Q1999" i="34"/>
  <c r="R1841" i="34"/>
  <c r="P1858" i="34"/>
  <c r="Q1870" i="34"/>
  <c r="Q1877" i="34"/>
  <c r="R1912" i="34"/>
  <c r="Q1916" i="34"/>
  <c r="R1924" i="34"/>
  <c r="Q1924" i="34"/>
  <c r="R1972" i="34"/>
  <c r="Q1972" i="34"/>
  <c r="R1980" i="34"/>
  <c r="Q1980" i="34"/>
  <c r="Q179" i="34"/>
  <c r="P179" i="34"/>
  <c r="Q355" i="34"/>
  <c r="P226" i="34"/>
  <c r="R226" i="34"/>
  <c r="P402" i="34"/>
  <c r="R402" i="34"/>
  <c r="Q891" i="34"/>
  <c r="P1345" i="34"/>
  <c r="R1345" i="34"/>
  <c r="Q1396" i="34"/>
  <c r="Q1735" i="34"/>
  <c r="R1760" i="34"/>
  <c r="P1764" i="34"/>
  <c r="P1785" i="34"/>
  <c r="Q1823" i="34"/>
  <c r="P2347" i="34"/>
  <c r="Q536" i="34"/>
  <c r="R2343" i="34"/>
  <c r="P1776" i="34"/>
  <c r="Q331" i="34"/>
  <c r="R427" i="34"/>
  <c r="Q427" i="34"/>
  <c r="R1344" i="34"/>
  <c r="Q223" i="34"/>
  <c r="P636" i="34"/>
  <c r="P658" i="34"/>
  <c r="Q658" i="34"/>
  <c r="Q871" i="34"/>
  <c r="P871" i="34"/>
  <c r="Q987" i="34"/>
  <c r="R1041" i="34"/>
  <c r="Q1041" i="34"/>
  <c r="R1386" i="34"/>
  <c r="Q1386" i="34"/>
  <c r="R46" i="34"/>
  <c r="R2348" i="34"/>
  <c r="Q2348" i="34"/>
  <c r="R2356" i="34"/>
  <c r="Q2356" i="34"/>
  <c r="R2076" i="34"/>
  <c r="Q2076" i="34"/>
  <c r="Q237" i="34"/>
  <c r="Q1068" i="34"/>
  <c r="P1142" i="34"/>
  <c r="R2282" i="34"/>
  <c r="P2286" i="34"/>
  <c r="Q1726" i="34"/>
  <c r="P1726" i="34"/>
  <c r="Q1752" i="34"/>
  <c r="R1781" i="34"/>
  <c r="Q1781" i="34"/>
  <c r="Q1808" i="34"/>
  <c r="R52" i="34"/>
  <c r="Q52" i="34"/>
  <c r="P1233" i="34"/>
  <c r="R1233" i="34"/>
  <c r="P917" i="34"/>
  <c r="P352" i="34"/>
  <c r="P439" i="34"/>
  <c r="R978" i="34"/>
  <c r="R1746" i="34"/>
  <c r="P610" i="34"/>
  <c r="R306" i="34"/>
  <c r="P301" i="34"/>
  <c r="R221" i="34"/>
  <c r="P208" i="34"/>
  <c r="R663" i="34"/>
  <c r="R254" i="34"/>
  <c r="Q485" i="34"/>
  <c r="P510" i="34"/>
  <c r="P474" i="34"/>
  <c r="R650" i="34"/>
  <c r="R677" i="34"/>
  <c r="Q690" i="34"/>
  <c r="P703" i="34"/>
  <c r="Q868" i="34"/>
  <c r="R873" i="34"/>
  <c r="P882" i="34"/>
  <c r="Q892" i="34"/>
  <c r="P933" i="34"/>
  <c r="Q1063" i="34"/>
  <c r="P984" i="34"/>
  <c r="P1065" i="34"/>
  <c r="Q1107" i="34"/>
  <c r="R1042" i="34"/>
  <c r="R1108" i="34"/>
  <c r="P1112" i="34"/>
  <c r="P1215" i="34"/>
  <c r="R1283" i="34"/>
  <c r="Q1284" i="34"/>
  <c r="P36" i="34"/>
  <c r="P47" i="34"/>
  <c r="R74" i="34"/>
  <c r="Q1839" i="34"/>
  <c r="R2351" i="34"/>
  <c r="P1816" i="34"/>
  <c r="Q1751" i="34"/>
  <c r="R1780" i="34"/>
  <c r="R1394" i="34"/>
  <c r="Q1394" i="34"/>
  <c r="Q343" i="34"/>
  <c r="R664" i="34"/>
  <c r="Q664" i="34"/>
  <c r="R1747" i="34"/>
  <c r="P303" i="34"/>
  <c r="Q1277" i="34"/>
  <c r="P255" i="34"/>
  <c r="Q867" i="34"/>
  <c r="P867" i="34"/>
  <c r="Q885" i="34"/>
  <c r="P1083" i="34"/>
  <c r="R1231" i="34"/>
  <c r="Q1231" i="34"/>
  <c r="R1855" i="34"/>
  <c r="Q2353" i="34"/>
  <c r="P2353" i="34"/>
  <c r="Q1814" i="34"/>
  <c r="P1814" i="34"/>
  <c r="Q383" i="34"/>
  <c r="R1723" i="34"/>
  <c r="R1753" i="34"/>
  <c r="Q1753" i="34"/>
  <c r="R1809" i="34"/>
  <c r="Q1809" i="34"/>
  <c r="Q738" i="34"/>
  <c r="R637" i="34"/>
  <c r="Q440" i="34"/>
  <c r="P615" i="34"/>
  <c r="P216" i="34"/>
  <c r="Q622" i="34"/>
  <c r="R509" i="34"/>
  <c r="P647" i="34"/>
  <c r="R651" i="34"/>
  <c r="R669" i="34"/>
  <c r="R869" i="34"/>
  <c r="R879" i="34"/>
  <c r="R893" i="34"/>
  <c r="Q907" i="34"/>
  <c r="R1052" i="34"/>
  <c r="R985" i="34"/>
  <c r="P1120" i="34"/>
  <c r="P1109" i="34"/>
  <c r="P1151" i="34"/>
  <c r="Q1180" i="34"/>
  <c r="P48" i="34"/>
  <c r="P2355" i="34"/>
  <c r="R1812" i="34"/>
  <c r="R2281" i="34"/>
  <c r="P1725" i="34"/>
  <c r="Q1807" i="34"/>
  <c r="Q976" i="34"/>
  <c r="P612" i="34"/>
  <c r="R624" i="34"/>
  <c r="R649" i="34"/>
  <c r="P877" i="34"/>
  <c r="R881" i="34"/>
  <c r="R983" i="34"/>
  <c r="P1265" i="34"/>
  <c r="R35" i="34"/>
  <c r="R2345" i="34"/>
  <c r="R2357" i="34"/>
  <c r="Q2085" i="34"/>
  <c r="P2085" i="34"/>
  <c r="Q2347" i="34"/>
  <c r="R2363" i="34"/>
  <c r="R536" i="34"/>
  <c r="Q1776" i="34"/>
  <c r="Q1232" i="34"/>
  <c r="R331" i="34"/>
  <c r="P308" i="34"/>
  <c r="R223" i="34"/>
  <c r="R636" i="34"/>
  <c r="P475" i="34"/>
  <c r="R658" i="34"/>
  <c r="R871" i="34"/>
  <c r="P928" i="34"/>
  <c r="R987" i="34"/>
  <c r="P2071" i="34"/>
  <c r="P2344" i="34"/>
  <c r="P2352" i="34"/>
  <c r="P2360" i="34"/>
  <c r="P1813" i="34"/>
  <c r="R237" i="34"/>
  <c r="R1068" i="34"/>
  <c r="Q1142" i="34"/>
  <c r="Q2286" i="34"/>
  <c r="R1726" i="34"/>
  <c r="R1752" i="34"/>
  <c r="P1756" i="34"/>
  <c r="P1777" i="34"/>
  <c r="R1808" i="34"/>
  <c r="P741" i="34"/>
  <c r="R741" i="34"/>
  <c r="Q1391" i="34"/>
  <c r="P1391" i="34"/>
  <c r="R917" i="34"/>
  <c r="Q917" i="34"/>
  <c r="R352" i="34"/>
  <c r="Q352" i="34"/>
  <c r="R439" i="34"/>
  <c r="Q439" i="34"/>
  <c r="Q665" i="34"/>
  <c r="P665" i="34"/>
  <c r="P1360" i="34"/>
  <c r="Q1195" i="34"/>
  <c r="R301" i="34"/>
  <c r="Q301" i="34"/>
  <c r="R208" i="34"/>
  <c r="Q208" i="34"/>
  <c r="P635" i="34"/>
  <c r="Q623" i="34"/>
  <c r="R623" i="34"/>
  <c r="Q250" i="34"/>
  <c r="P250" i="34"/>
  <c r="R485" i="34"/>
  <c r="R510" i="34"/>
  <c r="Q510" i="34"/>
  <c r="Q474" i="34"/>
  <c r="P646" i="34"/>
  <c r="R660" i="34"/>
  <c r="P660" i="34"/>
  <c r="Q673" i="34"/>
  <c r="P673" i="34"/>
  <c r="P682" i="34"/>
  <c r="R690" i="34"/>
  <c r="R703" i="34"/>
  <c r="Q703" i="34"/>
  <c r="R868" i="34"/>
  <c r="R882" i="34"/>
  <c r="Q882" i="34"/>
  <c r="R892" i="34"/>
  <c r="P899" i="34"/>
  <c r="Q910" i="34"/>
  <c r="P910" i="34"/>
  <c r="R933" i="34"/>
  <c r="Q933" i="34"/>
  <c r="R1063" i="34"/>
  <c r="R984" i="34"/>
  <c r="Q984" i="34"/>
  <c r="R1065" i="34"/>
  <c r="Q1065" i="34"/>
  <c r="R1107" i="34"/>
  <c r="Q1141" i="34"/>
  <c r="P1141" i="34"/>
  <c r="Q1112" i="34"/>
  <c r="P1150" i="34"/>
  <c r="R1215" i="34"/>
  <c r="Q1215" i="34"/>
  <c r="Q1179" i="34"/>
  <c r="P1179" i="34"/>
  <c r="R1284" i="34"/>
  <c r="R36" i="34"/>
  <c r="Q36" i="34"/>
  <c r="Q47" i="34"/>
  <c r="R1839" i="34"/>
  <c r="Q1816" i="34"/>
  <c r="Q2285" i="34"/>
  <c r="P2285" i="34"/>
  <c r="R1751" i="34"/>
  <c r="Q740" i="34"/>
  <c r="R343" i="34"/>
  <c r="Q303" i="34"/>
  <c r="R1277" i="34"/>
  <c r="Q255" i="34"/>
  <c r="P667" i="34"/>
  <c r="P676" i="34"/>
  <c r="R867" i="34"/>
  <c r="R885" i="34"/>
  <c r="P932" i="34"/>
  <c r="Q1083" i="34"/>
  <c r="P1200" i="34"/>
  <c r="R2353" i="34"/>
  <c r="P2361" i="34"/>
  <c r="R1814" i="34"/>
  <c r="R383" i="34"/>
  <c r="P2283" i="34"/>
  <c r="P1281" i="34"/>
  <c r="R1281" i="34"/>
  <c r="Q637" i="34"/>
  <c r="R440" i="34"/>
  <c r="P478" i="34"/>
  <c r="R615" i="34"/>
  <c r="R216" i="34"/>
  <c r="Q216" i="34"/>
  <c r="R622" i="34"/>
  <c r="Q647" i="34"/>
  <c r="P651" i="34"/>
  <c r="P678" i="34"/>
  <c r="R907" i="34"/>
  <c r="Q1038" i="34"/>
  <c r="P1038" i="34"/>
  <c r="Q1120" i="34"/>
  <c r="R1109" i="34"/>
  <c r="Q1109" i="34"/>
  <c r="Q1151" i="34"/>
  <c r="P1229" i="34"/>
  <c r="R1180" i="34"/>
  <c r="R48" i="34"/>
  <c r="Q48" i="34"/>
  <c r="Q2355" i="34"/>
  <c r="R1725" i="34"/>
  <c r="Q1725" i="34"/>
  <c r="R1807" i="34"/>
  <c r="R618" i="34"/>
  <c r="Q618" i="34"/>
  <c r="P398" i="34"/>
  <c r="R976" i="34"/>
  <c r="Q612" i="34"/>
  <c r="Q209" i="34"/>
  <c r="P209" i="34"/>
  <c r="Q511" i="34"/>
  <c r="P511" i="34"/>
  <c r="Q681" i="34"/>
  <c r="P681" i="34"/>
  <c r="Q877" i="34"/>
  <c r="P1111" i="34"/>
  <c r="Q1265" i="34"/>
  <c r="Q2349" i="34"/>
  <c r="P2349" i="34"/>
  <c r="Q1810" i="34"/>
  <c r="R2085" i="34"/>
  <c r="R2347" i="34"/>
  <c r="P2363" i="34"/>
  <c r="P2343" i="34"/>
  <c r="R1776" i="34"/>
  <c r="P1344" i="34"/>
  <c r="Q308" i="34"/>
  <c r="R475" i="34"/>
  <c r="Q475" i="34"/>
  <c r="Q689" i="34"/>
  <c r="P689" i="34"/>
  <c r="Q898" i="34"/>
  <c r="P898" i="34"/>
  <c r="Q928" i="34"/>
  <c r="Q1149" i="34"/>
  <c r="P1149" i="34"/>
  <c r="P46" i="34"/>
  <c r="Q2071" i="34"/>
  <c r="R2344" i="34"/>
  <c r="Q2344" i="34"/>
  <c r="R2352" i="34"/>
  <c r="Q2352" i="34"/>
  <c r="R2360" i="34"/>
  <c r="Q2360" i="34"/>
  <c r="R1813" i="34"/>
  <c r="Q1813" i="34"/>
  <c r="R1142" i="34"/>
  <c r="P2282" i="34"/>
  <c r="R2286" i="34"/>
  <c r="Q1722" i="34"/>
  <c r="P1722" i="34"/>
  <c r="Q1756" i="34"/>
  <c r="R1777" i="34"/>
  <c r="Q1777" i="34"/>
  <c r="Q619" i="34"/>
  <c r="P619" i="34"/>
  <c r="Q1233" i="34"/>
  <c r="R1391" i="34"/>
  <c r="P1362" i="34"/>
  <c r="P332" i="34"/>
  <c r="P399" i="34"/>
  <c r="P277" i="34"/>
  <c r="R665" i="34"/>
  <c r="Q1360" i="34"/>
  <c r="R610" i="34"/>
  <c r="Q610" i="34"/>
  <c r="P1322" i="34"/>
  <c r="P663" i="34"/>
  <c r="R250" i="34"/>
  <c r="R474" i="34"/>
  <c r="Q646" i="34"/>
  <c r="P668" i="34"/>
  <c r="R673" i="34"/>
  <c r="Q682" i="34"/>
  <c r="P873" i="34"/>
  <c r="P878" i="34"/>
  <c r="Q899" i="34"/>
  <c r="P905" i="34"/>
  <c r="R910" i="34"/>
  <c r="P929" i="34"/>
  <c r="P988" i="34"/>
  <c r="R1141" i="34"/>
  <c r="P1108" i="34"/>
  <c r="R1112" i="34"/>
  <c r="Q1150" i="34"/>
  <c r="P1163" i="34"/>
  <c r="R1179" i="34"/>
  <c r="R47" i="34"/>
  <c r="P74" i="34"/>
  <c r="P2351" i="34"/>
  <c r="R1816" i="34"/>
  <c r="R2285" i="34"/>
  <c r="P1780" i="34"/>
  <c r="P1747" i="34"/>
  <c r="R303" i="34"/>
  <c r="R255" i="34"/>
  <c r="Q507" i="34"/>
  <c r="P507" i="34"/>
  <c r="Q667" i="34"/>
  <c r="R676" i="34"/>
  <c r="Q676" i="34"/>
  <c r="Q932" i="34"/>
  <c r="Q1054" i="34"/>
  <c r="P1054" i="34"/>
  <c r="R1083" i="34"/>
  <c r="R1200" i="34"/>
  <c r="Q1200" i="34"/>
  <c r="P1855" i="34"/>
  <c r="Q2361" i="34"/>
  <c r="Q2283" i="34"/>
  <c r="P1723" i="34"/>
  <c r="Q1778" i="34"/>
  <c r="P1778" i="34"/>
  <c r="R738" i="34"/>
  <c r="P738" i="34"/>
  <c r="P637" i="34"/>
  <c r="Q353" i="34"/>
  <c r="P353" i="34"/>
  <c r="Q835" i="34"/>
  <c r="P835" i="34"/>
  <c r="Q478" i="34"/>
  <c r="Q615" i="34"/>
  <c r="P305" i="34"/>
  <c r="P1286" i="34"/>
  <c r="P538" i="34"/>
  <c r="P509" i="34"/>
  <c r="Q651" i="34"/>
  <c r="Q678" i="34"/>
  <c r="P691" i="34"/>
  <c r="P869" i="34"/>
  <c r="P893" i="34"/>
  <c r="P1052" i="34"/>
  <c r="R1038" i="34"/>
  <c r="R1120" i="34"/>
  <c r="R1151" i="34"/>
  <c r="Q1229" i="34"/>
  <c r="R2355" i="34"/>
  <c r="P1812" i="34"/>
  <c r="Q839" i="34"/>
  <c r="P839" i="34"/>
  <c r="Q398" i="34"/>
  <c r="R612" i="34"/>
  <c r="R209" i="34"/>
  <c r="Q624" i="34"/>
  <c r="R511" i="34"/>
  <c r="R681" i="34"/>
  <c r="R877" i="34"/>
  <c r="P881" i="34"/>
  <c r="P909" i="34"/>
  <c r="P983" i="34"/>
  <c r="P1140" i="34"/>
  <c r="Q1111" i="34"/>
  <c r="R1265" i="34"/>
  <c r="P35" i="34"/>
  <c r="R2349" i="34"/>
  <c r="R1810" i="34"/>
  <c r="Q2363" i="34"/>
  <c r="P536" i="34"/>
  <c r="Q2343" i="34"/>
  <c r="R1232" i="34"/>
  <c r="P1232" i="34"/>
  <c r="P331" i="34"/>
  <c r="P427" i="34"/>
  <c r="Q1344" i="34"/>
  <c r="R308" i="34"/>
  <c r="P223" i="34"/>
  <c r="Q636" i="34"/>
  <c r="R689" i="34"/>
  <c r="R898" i="34"/>
  <c r="R928" i="34"/>
  <c r="P987" i="34"/>
  <c r="P1041" i="34"/>
  <c r="R1149" i="34"/>
  <c r="P1386" i="34"/>
  <c r="Q46" i="34"/>
  <c r="R2071" i="34"/>
  <c r="P2348" i="34"/>
  <c r="P2356" i="34"/>
  <c r="P2076" i="34"/>
  <c r="P237" i="34"/>
  <c r="P1068" i="34"/>
  <c r="Q2282" i="34"/>
  <c r="R1722" i="34"/>
  <c r="P1752" i="34"/>
  <c r="R1756" i="34"/>
  <c r="P1781" i="34"/>
  <c r="P1808" i="34"/>
  <c r="P52" i="34"/>
  <c r="R619" i="34"/>
  <c r="Q741" i="34"/>
  <c r="R1362" i="34"/>
  <c r="Q1362" i="34"/>
  <c r="R332" i="34"/>
  <c r="Q332" i="34"/>
  <c r="R399" i="34"/>
  <c r="Q399" i="34"/>
  <c r="R277" i="34"/>
  <c r="Q277" i="34"/>
  <c r="Q978" i="34"/>
  <c r="P978" i="34"/>
  <c r="R1360" i="34"/>
  <c r="Q1746" i="34"/>
  <c r="P1746" i="34"/>
  <c r="P1195" i="34"/>
  <c r="R1195" i="34"/>
  <c r="Q306" i="34"/>
  <c r="P306" i="34"/>
  <c r="Q221" i="34"/>
  <c r="P221" i="34"/>
  <c r="R1322" i="34"/>
  <c r="Q1322" i="34"/>
  <c r="Q663" i="34"/>
  <c r="Q635" i="34"/>
  <c r="R635" i="34"/>
  <c r="P623" i="34"/>
  <c r="Q254" i="34"/>
  <c r="P254" i="34"/>
  <c r="P485" i="34"/>
  <c r="R646" i="34"/>
  <c r="P650" i="34"/>
  <c r="Q650" i="34"/>
  <c r="Q660" i="34"/>
  <c r="R668" i="34"/>
  <c r="Q668" i="34"/>
  <c r="Q677" i="34"/>
  <c r="P677" i="34"/>
  <c r="R682" i="34"/>
  <c r="P690" i="34"/>
  <c r="P868" i="34"/>
  <c r="Q873" i="34"/>
  <c r="R878" i="34"/>
  <c r="Q878" i="34"/>
  <c r="P892" i="34"/>
  <c r="R899" i="34"/>
  <c r="R905" i="34"/>
  <c r="Q905" i="34"/>
  <c r="R929" i="34"/>
  <c r="Q929" i="34"/>
  <c r="P1063" i="34"/>
  <c r="R988" i="34"/>
  <c r="Q988" i="34"/>
  <c r="P1107" i="34"/>
  <c r="Q1042" i="34"/>
  <c r="P1042" i="34"/>
  <c r="Q1108" i="34"/>
  <c r="R1150" i="34"/>
  <c r="R1163" i="34"/>
  <c r="Q1163" i="34"/>
  <c r="Q1283" i="34"/>
  <c r="P1283" i="34"/>
  <c r="P1284" i="34"/>
  <c r="Q74" i="34"/>
  <c r="P1839" i="34"/>
  <c r="Q2351" i="34"/>
  <c r="P1751" i="34"/>
  <c r="Q1780" i="34"/>
  <c r="P740" i="34"/>
  <c r="R740" i="34"/>
  <c r="P1394" i="34"/>
  <c r="P343" i="34"/>
  <c r="P664" i="34"/>
  <c r="Q1747" i="34"/>
  <c r="P1277" i="34"/>
  <c r="R507" i="34"/>
  <c r="R667" i="34"/>
  <c r="P885" i="34"/>
  <c r="R932" i="34"/>
  <c r="R1054" i="34"/>
  <c r="P1231" i="34"/>
  <c r="Q1855" i="34"/>
  <c r="R2361" i="34"/>
  <c r="P383" i="34"/>
  <c r="R2283" i="34"/>
  <c r="Q1723" i="34"/>
  <c r="P1753" i="34"/>
  <c r="R1778" i="34"/>
  <c r="P1809" i="34"/>
  <c r="Q1281" i="34"/>
  <c r="R353" i="34"/>
  <c r="P440" i="34"/>
  <c r="R835" i="34"/>
  <c r="R478" i="34"/>
  <c r="R305" i="34"/>
  <c r="Q305" i="34"/>
  <c r="R1286" i="34"/>
  <c r="Q1286" i="34"/>
  <c r="P622" i="34"/>
  <c r="R538" i="34"/>
  <c r="Q538" i="34"/>
  <c r="Q509" i="34"/>
  <c r="R647" i="34"/>
  <c r="Q669" i="34"/>
  <c r="P669" i="34"/>
  <c r="R678" i="34"/>
  <c r="R691" i="34"/>
  <c r="Q691" i="34"/>
  <c r="Q869" i="34"/>
  <c r="Q879" i="34"/>
  <c r="P879" i="34"/>
  <c r="Q893" i="34"/>
  <c r="P907" i="34"/>
  <c r="Q1052" i="34"/>
  <c r="Q985" i="34"/>
  <c r="P985" i="34"/>
  <c r="R1229" i="34"/>
  <c r="P1180" i="34"/>
  <c r="Q1812" i="34"/>
  <c r="Q2281" i="34"/>
  <c r="P2281" i="34"/>
  <c r="P1807" i="34"/>
  <c r="P618" i="34"/>
  <c r="R839" i="34"/>
  <c r="R398" i="34"/>
  <c r="P976" i="34"/>
  <c r="P624" i="34"/>
  <c r="Q649" i="34"/>
  <c r="P649" i="34"/>
  <c r="Q881" i="34"/>
  <c r="R909" i="34"/>
  <c r="Q909" i="34"/>
  <c r="Q983" i="34"/>
  <c r="R1140" i="34"/>
  <c r="Q1140" i="34"/>
  <c r="R1111" i="34"/>
  <c r="Q35" i="34"/>
  <c r="Q2345" i="34"/>
  <c r="Q1070" i="34"/>
  <c r="P1070" i="34"/>
  <c r="Q1143" i="34"/>
  <c r="R1727" i="34"/>
  <c r="R1757" i="34"/>
  <c r="Q1757" i="34"/>
  <c r="P616" i="34"/>
  <c r="R1392" i="34"/>
  <c r="P923" i="34"/>
  <c r="Q400" i="34"/>
  <c r="P400" i="34"/>
  <c r="R1021" i="34"/>
  <c r="Q1021" i="34"/>
  <c r="R609" i="34"/>
  <c r="R197" i="34"/>
  <c r="Q656" i="34"/>
  <c r="P253" i="34"/>
  <c r="R484" i="34"/>
  <c r="P661" i="34"/>
  <c r="P687" i="34"/>
  <c r="R865" i="34"/>
  <c r="R930" i="34"/>
  <c r="R1064" i="34"/>
  <c r="Q1079" i="34"/>
  <c r="R1154" i="34"/>
  <c r="R1066" i="34"/>
  <c r="R1147" i="34"/>
  <c r="R1164" i="34"/>
  <c r="R1321" i="34"/>
  <c r="P31" i="34"/>
  <c r="Q81" i="34"/>
  <c r="R1840" i="34"/>
  <c r="Q2346" i="34"/>
  <c r="Q2354" i="34"/>
  <c r="R2358" i="34"/>
  <c r="Q2362" i="34"/>
  <c r="Q1815" i="34"/>
  <c r="P1084" i="34"/>
  <c r="P2280" i="34"/>
  <c r="P2288" i="34"/>
  <c r="P1724" i="34"/>
  <c r="R1754" i="34"/>
  <c r="Q1779" i="34"/>
  <c r="Q279" i="34"/>
  <c r="P617" i="34"/>
  <c r="R739" i="34"/>
  <c r="P739" i="34"/>
  <c r="R1282" i="34"/>
  <c r="P1282" i="34"/>
  <c r="R1393" i="34"/>
  <c r="P837" i="34"/>
  <c r="Q342" i="34"/>
  <c r="P426" i="34"/>
  <c r="Q1023" i="34"/>
  <c r="R1748" i="34"/>
  <c r="R614" i="34"/>
  <c r="P309" i="34"/>
  <c r="P304" i="34"/>
  <c r="P224" i="34"/>
  <c r="Q214" i="34"/>
  <c r="P1342" i="34"/>
  <c r="P1285" i="34"/>
  <c r="Q625" i="34"/>
  <c r="R256" i="34"/>
  <c r="P252" i="34"/>
  <c r="R476" i="34"/>
  <c r="R472" i="34"/>
  <c r="Q648" i="34"/>
  <c r="R657" i="34"/>
  <c r="Q670" i="34"/>
  <c r="R675" i="34"/>
  <c r="P679" i="34"/>
  <c r="P688" i="34"/>
  <c r="R692" i="34"/>
  <c r="P866" i="34"/>
  <c r="Q880" i="34"/>
  <c r="P908" i="34"/>
  <c r="Q931" i="34"/>
  <c r="P1053" i="34"/>
  <c r="Q1039" i="34"/>
  <c r="R1080" i="34"/>
  <c r="P1132" i="34"/>
  <c r="R1040" i="34"/>
  <c r="Q1067" i="34"/>
  <c r="R1175" i="34"/>
  <c r="R1230" i="34"/>
  <c r="P1341" i="34"/>
  <c r="R43" i="34"/>
  <c r="R49" i="34"/>
  <c r="P2359" i="34"/>
  <c r="Q1755" i="34"/>
  <c r="R51" i="34"/>
  <c r="P218" i="34"/>
  <c r="Q1196" i="34"/>
  <c r="Q1324" i="34"/>
  <c r="P672" i="34"/>
  <c r="P702" i="34"/>
  <c r="R904" i="34"/>
  <c r="Q1055" i="34"/>
  <c r="P1093" i="34"/>
  <c r="P1162" i="34"/>
  <c r="P251" i="34"/>
  <c r="R1093" i="34"/>
  <c r="R1070" i="34"/>
  <c r="R1143" i="34"/>
  <c r="P2287" i="34"/>
  <c r="R1219" i="34"/>
  <c r="P1219" i="34"/>
  <c r="Q923" i="34"/>
  <c r="R400" i="34"/>
  <c r="P1390" i="34"/>
  <c r="P299" i="34"/>
  <c r="R656" i="34"/>
  <c r="P626" i="34"/>
  <c r="R253" i="34"/>
  <c r="Q253" i="34"/>
  <c r="P473" i="34"/>
  <c r="R661" i="34"/>
  <c r="P674" i="34"/>
  <c r="Q687" i="34"/>
  <c r="Q883" i="34"/>
  <c r="P883" i="34"/>
  <c r="P911" i="34"/>
  <c r="R1079" i="34"/>
  <c r="Q31" i="34"/>
  <c r="Q41" i="34"/>
  <c r="P41" i="34"/>
  <c r="R81" i="34"/>
  <c r="R2346" i="34"/>
  <c r="P2350" i="34"/>
  <c r="R2354" i="34"/>
  <c r="P2358" i="34"/>
  <c r="P1811" i="34"/>
  <c r="R1815" i="34"/>
  <c r="Q535" i="34"/>
  <c r="P535" i="34"/>
  <c r="Q1084" i="34"/>
  <c r="R2280" i="34"/>
  <c r="Q2280" i="34"/>
  <c r="R2288" i="34"/>
  <c r="Q2288" i="34"/>
  <c r="Q1724" i="34"/>
  <c r="Q1750" i="34"/>
  <c r="P1750" i="34"/>
  <c r="P1775" i="34"/>
  <c r="R1779" i="34"/>
  <c r="Q1806" i="34"/>
  <c r="P1806" i="34"/>
  <c r="R279" i="34"/>
  <c r="R617" i="34"/>
  <c r="Q1221" i="34"/>
  <c r="Q837" i="34"/>
  <c r="Q310" i="34"/>
  <c r="P310" i="34"/>
  <c r="R342" i="34"/>
  <c r="P397" i="34"/>
  <c r="Q426" i="34"/>
  <c r="Q217" i="34"/>
  <c r="P217" i="34"/>
  <c r="P836" i="34"/>
  <c r="R1023" i="34"/>
  <c r="P1218" i="34"/>
  <c r="R1218" i="34"/>
  <c r="R309" i="34"/>
  <c r="Q309" i="34"/>
  <c r="Q304" i="34"/>
  <c r="R224" i="34"/>
  <c r="Q224" i="34"/>
  <c r="R214" i="34"/>
  <c r="R1342" i="34"/>
  <c r="Q1342" i="34"/>
  <c r="Q1285" i="34"/>
  <c r="R655" i="34"/>
  <c r="P625" i="34"/>
  <c r="Q252" i="34"/>
  <c r="P512" i="34"/>
  <c r="P508" i="34"/>
  <c r="R648" i="34"/>
  <c r="P666" i="34"/>
  <c r="R670" i="34"/>
  <c r="Q679" i="34"/>
  <c r="R688" i="34"/>
  <c r="Q688" i="34"/>
  <c r="R866" i="34"/>
  <c r="Q866" i="34"/>
  <c r="Q875" i="34"/>
  <c r="P875" i="34"/>
  <c r="R880" i="34"/>
  <c r="P884" i="34"/>
  <c r="Q902" i="34"/>
  <c r="P902" i="34"/>
  <c r="Q908" i="34"/>
  <c r="P927" i="34"/>
  <c r="R931" i="34"/>
  <c r="R1053" i="34"/>
  <c r="Q1053" i="34"/>
  <c r="P986" i="34"/>
  <c r="R1039" i="34"/>
  <c r="Q1132" i="34"/>
  <c r="R1067" i="34"/>
  <c r="Q1110" i="34"/>
  <c r="P1110" i="34"/>
  <c r="P1161" i="34"/>
  <c r="Q1341" i="34"/>
  <c r="Q1209" i="34"/>
  <c r="P1209" i="34"/>
  <c r="Q231" i="34"/>
  <c r="Q2359" i="34"/>
  <c r="Q1086" i="34"/>
  <c r="P1086" i="34"/>
  <c r="R1755" i="34"/>
  <c r="Q1288" i="34"/>
  <c r="Q218" i="34"/>
  <c r="R1324" i="34"/>
  <c r="Q702" i="34"/>
  <c r="Q1162" i="34"/>
  <c r="P2345" i="34"/>
  <c r="P2357" i="34"/>
  <c r="P1810" i="34"/>
  <c r="Q2287" i="34"/>
  <c r="P1727" i="34"/>
  <c r="Q1782" i="34"/>
  <c r="P1782" i="34"/>
  <c r="R616" i="34"/>
  <c r="P1392" i="34"/>
  <c r="R923" i="34"/>
  <c r="Q341" i="34"/>
  <c r="P341" i="34"/>
  <c r="Q278" i="34"/>
  <c r="P278" i="34"/>
  <c r="R1390" i="34"/>
  <c r="Q1390" i="34"/>
  <c r="Q609" i="34"/>
  <c r="Q299" i="34"/>
  <c r="Q626" i="34"/>
  <c r="Q473" i="34"/>
  <c r="Q674" i="34"/>
  <c r="R687" i="34"/>
  <c r="P865" i="34"/>
  <c r="P874" i="34"/>
  <c r="R883" i="34"/>
  <c r="P901" i="34"/>
  <c r="Q911" i="34"/>
  <c r="P1064" i="34"/>
  <c r="P1154" i="34"/>
  <c r="P1147" i="34"/>
  <c r="P1321" i="34"/>
  <c r="R31" i="34"/>
  <c r="R41" i="34"/>
  <c r="P1840" i="34"/>
  <c r="Q2350" i="34"/>
  <c r="Q2358" i="34"/>
  <c r="R2362" i="34"/>
  <c r="Q1811" i="34"/>
  <c r="R535" i="34"/>
  <c r="R1084" i="34"/>
  <c r="P2284" i="34"/>
  <c r="R1724" i="34"/>
  <c r="R1750" i="34"/>
  <c r="Q1775" i="34"/>
  <c r="R1806" i="34"/>
  <c r="Q739" i="34"/>
  <c r="Q1282" i="34"/>
  <c r="P1393" i="34"/>
  <c r="R837" i="34"/>
  <c r="R310" i="34"/>
  <c r="Q397" i="34"/>
  <c r="R426" i="34"/>
  <c r="R217" i="34"/>
  <c r="P1749" i="34"/>
  <c r="Q836" i="34"/>
  <c r="P1748" i="34"/>
  <c r="P614" i="34"/>
  <c r="Q614" i="34"/>
  <c r="R304" i="34"/>
  <c r="R1285" i="34"/>
  <c r="P655" i="34"/>
  <c r="P256" i="34"/>
  <c r="R252" i="34"/>
  <c r="Q512" i="34"/>
  <c r="Q508" i="34"/>
  <c r="Q666" i="34"/>
  <c r="P675" i="34"/>
  <c r="R679" i="34"/>
  <c r="P870" i="34"/>
  <c r="R875" i="34"/>
  <c r="Q884" i="34"/>
  <c r="P897" i="34"/>
  <c r="R902" i="34"/>
  <c r="R908" i="34"/>
  <c r="Q927" i="34"/>
  <c r="P941" i="34"/>
  <c r="Q986" i="34"/>
  <c r="P1080" i="34"/>
  <c r="R1132" i="34"/>
  <c r="P1040" i="34"/>
  <c r="R1110" i="34"/>
  <c r="P1148" i="34"/>
  <c r="Q1161" i="34"/>
  <c r="P1230" i="34"/>
  <c r="R1341" i="34"/>
  <c r="R1209" i="34"/>
  <c r="P32" i="34"/>
  <c r="P43" i="34"/>
  <c r="P231" i="34"/>
  <c r="R1086" i="34"/>
  <c r="P51" i="34"/>
  <c r="R218" i="34"/>
  <c r="R1196" i="34"/>
  <c r="P1196" i="34"/>
  <c r="Q251" i="34"/>
  <c r="P479" i="34"/>
  <c r="R702" i="34"/>
  <c r="P904" i="34"/>
  <c r="R1162" i="34"/>
  <c r="Q73" i="34"/>
  <c r="R672" i="34"/>
  <c r="R1055" i="34"/>
  <c r="P73" i="34"/>
  <c r="Q2357" i="34"/>
  <c r="P1143" i="34"/>
  <c r="R2287" i="34"/>
  <c r="Q1727" i="34"/>
  <c r="P1757" i="34"/>
  <c r="R1782" i="34"/>
  <c r="Q616" i="34"/>
  <c r="Q1219" i="34"/>
  <c r="Q1392" i="34"/>
  <c r="R341" i="34"/>
  <c r="R278" i="34"/>
  <c r="P1021" i="34"/>
  <c r="P609" i="34"/>
  <c r="R299" i="34"/>
  <c r="Q197" i="34"/>
  <c r="P197" i="34"/>
  <c r="P656" i="34"/>
  <c r="R626" i="34"/>
  <c r="Q484" i="34"/>
  <c r="P484" i="34"/>
  <c r="R473" i="34"/>
  <c r="Q661" i="34"/>
  <c r="R674" i="34"/>
  <c r="Q865" i="34"/>
  <c r="R874" i="34"/>
  <c r="Q874" i="34"/>
  <c r="R901" i="34"/>
  <c r="Q901" i="34"/>
  <c r="R911" i="34"/>
  <c r="Q930" i="34"/>
  <c r="P930" i="34"/>
  <c r="Q1064" i="34"/>
  <c r="P1079" i="34"/>
  <c r="Q1154" i="34"/>
  <c r="Q1066" i="34"/>
  <c r="P1066" i="34"/>
  <c r="Q1147" i="34"/>
  <c r="Q1164" i="34"/>
  <c r="P1164" i="34"/>
  <c r="Q1321" i="34"/>
  <c r="P81" i="34"/>
  <c r="Q1840" i="34"/>
  <c r="P2346" i="34"/>
  <c r="R2350" i="34"/>
  <c r="P2354" i="34"/>
  <c r="P2362" i="34"/>
  <c r="R1811" i="34"/>
  <c r="P1815" i="34"/>
  <c r="R2284" i="34"/>
  <c r="Q2284" i="34"/>
  <c r="Q1754" i="34"/>
  <c r="P1754" i="34"/>
  <c r="R1775" i="34"/>
  <c r="P1779" i="34"/>
  <c r="P279" i="34"/>
  <c r="Q617" i="34"/>
  <c r="P1221" i="34"/>
  <c r="R1221" i="34"/>
  <c r="Q1393" i="34"/>
  <c r="P342" i="34"/>
  <c r="R397" i="34"/>
  <c r="R1749" i="34"/>
  <c r="Q1749" i="34"/>
  <c r="R836" i="34"/>
  <c r="P1023" i="34"/>
  <c r="Q1748" i="34"/>
  <c r="Q1218" i="34"/>
  <c r="P214" i="34"/>
  <c r="Q655" i="34"/>
  <c r="R625" i="34"/>
  <c r="Q256" i="34"/>
  <c r="R512" i="34"/>
  <c r="Q476" i="34"/>
  <c r="P476" i="34"/>
  <c r="R508" i="34"/>
  <c r="Q472" i="34"/>
  <c r="P472" i="34"/>
  <c r="P648" i="34"/>
  <c r="Q657" i="34"/>
  <c r="P657" i="34"/>
  <c r="R666" i="34"/>
  <c r="P670" i="34"/>
  <c r="Q675" i="34"/>
  <c r="Q692" i="34"/>
  <c r="P692" i="34"/>
  <c r="R870" i="34"/>
  <c r="Q870" i="34"/>
  <c r="P880" i="34"/>
  <c r="R884" i="34"/>
  <c r="R897" i="34"/>
  <c r="Q897" i="34"/>
  <c r="R927" i="34"/>
  <c r="P931" i="34"/>
  <c r="R941" i="34"/>
  <c r="Q941" i="34"/>
  <c r="R986" i="34"/>
  <c r="P1039" i="34"/>
  <c r="Q1080" i="34"/>
  <c r="Q1040" i="34"/>
  <c r="P1067" i="34"/>
  <c r="R1148" i="34"/>
  <c r="Q1148" i="34"/>
  <c r="R1161" i="34"/>
  <c r="Q1175" i="34"/>
  <c r="P1175" i="34"/>
  <c r="Q1230" i="34"/>
  <c r="R32" i="34"/>
  <c r="Q32" i="34"/>
  <c r="Q43" i="34"/>
  <c r="Q49" i="34"/>
  <c r="P49" i="34"/>
  <c r="R231" i="34"/>
  <c r="R2359" i="34"/>
  <c r="P1755" i="34"/>
  <c r="Q51" i="34"/>
  <c r="P1288" i="34"/>
  <c r="R1288" i="34"/>
  <c r="P1324" i="34"/>
  <c r="R251" i="34"/>
  <c r="R479" i="34"/>
  <c r="Q479" i="34"/>
  <c r="Q904" i="34"/>
  <c r="P1055" i="34"/>
  <c r="R73" i="34"/>
  <c r="Q672" i="34"/>
  <c r="Q1093" i="34"/>
  <c r="R1028" i="34"/>
  <c r="Q1059" i="34"/>
  <c r="P470" i="34"/>
  <c r="R470" i="34"/>
  <c r="R433" i="34"/>
  <c r="R1059" i="34"/>
  <c r="P433" i="34"/>
  <c r="Q470" i="34"/>
  <c r="P1028" i="34"/>
  <c r="Q433" i="34"/>
  <c r="Q1028" i="34"/>
  <c r="P1059" i="34"/>
  <c r="P972" i="34"/>
  <c r="Q967" i="34"/>
  <c r="R948" i="34"/>
  <c r="P517" i="34"/>
  <c r="Q562" i="34"/>
  <c r="P948" i="34"/>
  <c r="P562" i="34"/>
  <c r="Q972" i="34"/>
  <c r="P134" i="34"/>
  <c r="R967" i="34"/>
  <c r="Q517" i="34"/>
  <c r="R972" i="34"/>
  <c r="R562" i="34"/>
  <c r="R134" i="34"/>
  <c r="P967" i="34"/>
  <c r="Q948" i="34"/>
  <c r="Q134" i="34"/>
  <c r="R517" i="34"/>
  <c r="R166" i="34"/>
  <c r="R737" i="34"/>
  <c r="P40" i="34"/>
  <c r="P166" i="34"/>
  <c r="P737" i="34"/>
  <c r="Q166" i="34"/>
  <c r="R40" i="34"/>
  <c r="Q40" i="34"/>
  <c r="Q737" i="34"/>
  <c r="R115" i="34"/>
  <c r="Q1127" i="34"/>
  <c r="R104" i="34"/>
  <c r="P1173" i="34"/>
  <c r="Q108" i="34"/>
  <c r="P108" i="34"/>
  <c r="R329" i="34"/>
  <c r="Q1356" i="34"/>
  <c r="Q329" i="34"/>
  <c r="P329" i="34"/>
  <c r="Q239" i="34"/>
  <c r="R1127" i="34"/>
  <c r="P1356" i="34"/>
  <c r="P1165" i="34"/>
  <c r="Q1173" i="34"/>
  <c r="P239" i="34"/>
  <c r="R1173" i="34"/>
  <c r="Q115" i="34"/>
  <c r="P115" i="34"/>
  <c r="R239" i="34"/>
  <c r="P1127" i="34"/>
  <c r="R1356" i="34"/>
  <c r="Q104" i="34"/>
  <c r="P104" i="34"/>
  <c r="R1165" i="34"/>
  <c r="Q1165" i="34"/>
  <c r="R108" i="34"/>
  <c r="P185" i="34"/>
  <c r="P188" i="34"/>
  <c r="R199" i="34"/>
  <c r="R185" i="34"/>
  <c r="Q185" i="34"/>
  <c r="Q188" i="34"/>
  <c r="R188" i="34"/>
  <c r="P199" i="34"/>
  <c r="Q199" i="34"/>
  <c r="P956" i="34"/>
  <c r="P1832" i="34"/>
  <c r="P257" i="34"/>
  <c r="P969" i="34"/>
  <c r="Q990" i="34"/>
  <c r="P1000" i="34"/>
  <c r="P1072" i="34"/>
  <c r="P545" i="34"/>
  <c r="Q767" i="34"/>
  <c r="Q596" i="34"/>
  <c r="P430" i="34"/>
  <c r="P722" i="34"/>
  <c r="R781" i="34"/>
  <c r="R841" i="34"/>
  <c r="R863" i="34"/>
  <c r="P957" i="34"/>
  <c r="Q998" i="34"/>
  <c r="P1088" i="34"/>
  <c r="R1092" i="34"/>
  <c r="P1258" i="34"/>
  <c r="Q232" i="34"/>
  <c r="P518" i="34"/>
  <c r="Q736" i="34"/>
  <c r="R954" i="34"/>
  <c r="P965" i="34"/>
  <c r="R970" i="34"/>
  <c r="P991" i="34"/>
  <c r="R995" i="34"/>
  <c r="R1001" i="34"/>
  <c r="P1057" i="34"/>
  <c r="P82" i="34"/>
  <c r="R466" i="34"/>
  <c r="Q516" i="34"/>
  <c r="P546" i="34"/>
  <c r="P177" i="34"/>
  <c r="R727" i="34"/>
  <c r="R753" i="34"/>
  <c r="P764" i="34"/>
  <c r="R768" i="34"/>
  <c r="Q943" i="34"/>
  <c r="Q604" i="34"/>
  <c r="Q629" i="34"/>
  <c r="P406" i="34"/>
  <c r="Q441" i="34"/>
  <c r="R711" i="34"/>
  <c r="R1006" i="34"/>
  <c r="P1017" i="34"/>
  <c r="R1024" i="34"/>
  <c r="Q1146" i="34"/>
  <c r="Q1206" i="34"/>
  <c r="R1211" i="34"/>
  <c r="Q1253" i="34"/>
  <c r="P1262" i="34"/>
  <c r="P1302" i="34"/>
  <c r="Q1308" i="34"/>
  <c r="R1335" i="34"/>
  <c r="R1355" i="34"/>
  <c r="P182" i="34"/>
  <c r="Q187" i="34"/>
  <c r="R203" i="34"/>
  <c r="P285" i="34"/>
  <c r="R290" i="34"/>
  <c r="R347" i="34"/>
  <c r="P810" i="34"/>
  <c r="P1829" i="34"/>
  <c r="R707" i="34"/>
  <c r="P1011" i="34"/>
  <c r="R519" i="34"/>
  <c r="P945" i="34"/>
  <c r="Q955" i="34"/>
  <c r="R1058" i="34"/>
  <c r="Q532" i="34"/>
  <c r="Q190" i="34"/>
  <c r="Q728" i="34"/>
  <c r="R743" i="34"/>
  <c r="P761" i="34"/>
  <c r="P944" i="34"/>
  <c r="P605" i="34"/>
  <c r="R387" i="34"/>
  <c r="R414" i="34"/>
  <c r="P442" i="34"/>
  <c r="P455" i="34"/>
  <c r="Q504" i="34"/>
  <c r="Q712" i="34"/>
  <c r="P1007" i="34"/>
  <c r="R1076" i="34"/>
  <c r="R1098" i="34"/>
  <c r="P1207" i="34"/>
  <c r="R1250" i="34"/>
  <c r="R1299" i="34"/>
  <c r="P1309" i="34"/>
  <c r="Q1336" i="34"/>
  <c r="R33" i="34"/>
  <c r="P204" i="34"/>
  <c r="R213" i="34"/>
  <c r="Q291" i="34"/>
  <c r="P317" i="34"/>
  <c r="R321" i="34"/>
  <c r="P348" i="34"/>
  <c r="R385" i="34"/>
  <c r="R756" i="34"/>
  <c r="R997" i="34"/>
  <c r="R723" i="34"/>
  <c r="R1036" i="34"/>
  <c r="R1094" i="34"/>
  <c r="P233" i="34"/>
  <c r="P1828" i="34"/>
  <c r="Q577" i="34"/>
  <c r="Q65" i="34"/>
  <c r="R966" i="34"/>
  <c r="R980" i="34"/>
  <c r="P467" i="34"/>
  <c r="R1834" i="34"/>
  <c r="P684" i="34"/>
  <c r="R719" i="34"/>
  <c r="Q809" i="34"/>
  <c r="Q939" i="34"/>
  <c r="R1012" i="34"/>
  <c r="R1090" i="34"/>
  <c r="P960" i="34"/>
  <c r="R234" i="34"/>
  <c r="P462" i="34"/>
  <c r="R513" i="34"/>
  <c r="P537" i="34"/>
  <c r="P363" i="34"/>
  <c r="Q947" i="34"/>
  <c r="R952" i="34"/>
  <c r="Q963" i="34"/>
  <c r="R968" i="34"/>
  <c r="R993" i="34"/>
  <c r="R999" i="34"/>
  <c r="Q1005" i="34"/>
  <c r="Q127" i="34"/>
  <c r="R494" i="34"/>
  <c r="P533" i="34"/>
  <c r="R170" i="34"/>
  <c r="R201" i="34"/>
  <c r="R725" i="34"/>
  <c r="P729" i="34"/>
  <c r="R733" i="34"/>
  <c r="R751" i="34"/>
  <c r="R766" i="34"/>
  <c r="Q606" i="34"/>
  <c r="P388" i="34"/>
  <c r="P410" i="34"/>
  <c r="R448" i="34"/>
  <c r="P456" i="34"/>
  <c r="P505" i="34"/>
  <c r="R709" i="34"/>
  <c r="P713" i="34"/>
  <c r="R1019" i="34"/>
  <c r="P1077" i="34"/>
  <c r="P1100" i="34"/>
  <c r="P1144" i="34"/>
  <c r="R1153" i="34"/>
  <c r="R1158" i="34"/>
  <c r="P1251" i="34"/>
  <c r="R1260" i="34"/>
  <c r="Q1300" i="34"/>
  <c r="Q1312" i="34"/>
  <c r="P1318" i="34"/>
  <c r="R1353" i="34"/>
  <c r="Q38" i="34"/>
  <c r="R193" i="34"/>
  <c r="Q238" i="34"/>
  <c r="Q322" i="34"/>
  <c r="Q1835" i="34"/>
  <c r="P862" i="34"/>
  <c r="Q1257" i="34"/>
  <c r="P463" i="34"/>
  <c r="R1212" i="34"/>
  <c r="P949" i="34"/>
  <c r="P964" i="34"/>
  <c r="Q994" i="34"/>
  <c r="R1056" i="34"/>
  <c r="R133" i="34"/>
  <c r="P171" i="34"/>
  <c r="P734" i="34"/>
  <c r="Q763" i="34"/>
  <c r="Q632" i="34"/>
  <c r="P411" i="34"/>
  <c r="P720" i="34"/>
  <c r="Q956" i="34"/>
  <c r="P1087" i="34"/>
  <c r="Q1832" i="34"/>
  <c r="R257" i="34"/>
  <c r="Q257" i="34"/>
  <c r="Q735" i="34"/>
  <c r="P735" i="34"/>
  <c r="R969" i="34"/>
  <c r="Q969" i="34"/>
  <c r="R990" i="34"/>
  <c r="R1000" i="34"/>
  <c r="Q1000" i="34"/>
  <c r="Q1072" i="34"/>
  <c r="Q496" i="34"/>
  <c r="P496" i="34"/>
  <c r="Q545" i="34"/>
  <c r="Q715" i="34"/>
  <c r="P715" i="34"/>
  <c r="P752" i="34"/>
  <c r="R767" i="34"/>
  <c r="P596" i="34"/>
  <c r="Q430" i="34"/>
  <c r="Q1830" i="34"/>
  <c r="P1830" i="34"/>
  <c r="R722" i="34"/>
  <c r="Q722" i="34"/>
  <c r="R957" i="34"/>
  <c r="Q957" i="34"/>
  <c r="R998" i="34"/>
  <c r="P1035" i="34"/>
  <c r="Q1088" i="34"/>
  <c r="Q1258" i="34"/>
  <c r="R232" i="34"/>
  <c r="P232" i="34"/>
  <c r="R518" i="34"/>
  <c r="Q518" i="34"/>
  <c r="Q258" i="34"/>
  <c r="P258" i="34"/>
  <c r="P362" i="34"/>
  <c r="R736" i="34"/>
  <c r="Q950" i="34"/>
  <c r="P950" i="34"/>
  <c r="R965" i="34"/>
  <c r="Q965" i="34"/>
  <c r="P979" i="34"/>
  <c r="Q991" i="34"/>
  <c r="R1057" i="34"/>
  <c r="Q1057" i="34"/>
  <c r="Q82" i="34"/>
  <c r="R516" i="34"/>
  <c r="R546" i="34"/>
  <c r="Q546" i="34"/>
  <c r="Q177" i="34"/>
  <c r="P716" i="34"/>
  <c r="Q731" i="34"/>
  <c r="P731" i="34"/>
  <c r="Q764" i="34"/>
  <c r="R943" i="34"/>
  <c r="P604" i="34"/>
  <c r="P629" i="34"/>
  <c r="P386" i="34"/>
  <c r="Q406" i="34"/>
  <c r="P413" i="34"/>
  <c r="Q454" i="34"/>
  <c r="Q704" i="34"/>
  <c r="P704" i="34"/>
  <c r="Q1017" i="34"/>
  <c r="Q1102" i="34"/>
  <c r="P1102" i="34"/>
  <c r="R1146" i="34"/>
  <c r="Q1156" i="34"/>
  <c r="P1156" i="34"/>
  <c r="R1206" i="34"/>
  <c r="R1253" i="34"/>
  <c r="R1262" i="34"/>
  <c r="Q1262" i="34"/>
  <c r="R1302" i="34"/>
  <c r="Q1302" i="34"/>
  <c r="R1308" i="34"/>
  <c r="Q1315" i="34"/>
  <c r="P1315" i="34"/>
  <c r="Q1351" i="34"/>
  <c r="P1351" i="34"/>
  <c r="R182" i="34"/>
  <c r="Q182" i="34"/>
  <c r="R187" i="34"/>
  <c r="R285" i="34"/>
  <c r="Q285" i="34"/>
  <c r="P315" i="34"/>
  <c r="Q685" i="34"/>
  <c r="P685" i="34"/>
  <c r="Q810" i="34"/>
  <c r="Q1034" i="34"/>
  <c r="P1034" i="34"/>
  <c r="R1829" i="34"/>
  <c r="Q1829" i="34"/>
  <c r="P782" i="34"/>
  <c r="R1011" i="34"/>
  <c r="Q1011" i="34"/>
  <c r="P959" i="34"/>
  <c r="Q531" i="34"/>
  <c r="P531" i="34"/>
  <c r="R945" i="34"/>
  <c r="Q945" i="34"/>
  <c r="R955" i="34"/>
  <c r="P971" i="34"/>
  <c r="Q1004" i="34"/>
  <c r="P1004" i="34"/>
  <c r="Q126" i="34"/>
  <c r="P126" i="34"/>
  <c r="R532" i="34"/>
  <c r="Q561" i="34"/>
  <c r="P561" i="34"/>
  <c r="R190" i="34"/>
  <c r="P724" i="34"/>
  <c r="R728" i="34"/>
  <c r="P732" i="34"/>
  <c r="R761" i="34"/>
  <c r="Q761" i="34"/>
  <c r="Q934" i="34"/>
  <c r="P934" i="34"/>
  <c r="Q944" i="34"/>
  <c r="P630" i="34"/>
  <c r="R442" i="34"/>
  <c r="R455" i="34"/>
  <c r="R504" i="34"/>
  <c r="P708" i="34"/>
  <c r="R712" i="34"/>
  <c r="R1007" i="34"/>
  <c r="Q1007" i="34"/>
  <c r="P1103" i="34"/>
  <c r="P1157" i="34"/>
  <c r="Q1207" i="34"/>
  <c r="Q1263" i="34"/>
  <c r="P1263" i="34"/>
  <c r="Q1303" i="34"/>
  <c r="P1303" i="34"/>
  <c r="Q1309" i="34"/>
  <c r="P1316" i="34"/>
  <c r="R1336" i="34"/>
  <c r="P1352" i="34"/>
  <c r="Q183" i="34"/>
  <c r="P183" i="34"/>
  <c r="R204" i="34"/>
  <c r="Q204" i="34"/>
  <c r="Q286" i="34"/>
  <c r="P286" i="34"/>
  <c r="R291" i="34"/>
  <c r="R317" i="34"/>
  <c r="Q317" i="34"/>
  <c r="R348" i="34"/>
  <c r="Q348" i="34"/>
  <c r="P1091" i="34"/>
  <c r="P1831" i="34"/>
  <c r="Q938" i="34"/>
  <c r="P938" i="34"/>
  <c r="Q233" i="34"/>
  <c r="Q1828" i="34"/>
  <c r="P577" i="34"/>
  <c r="R65" i="34"/>
  <c r="P951" i="34"/>
  <c r="R467" i="34"/>
  <c r="Q467" i="34"/>
  <c r="R684" i="34"/>
  <c r="Q684" i="34"/>
  <c r="P755" i="34"/>
  <c r="R809" i="34"/>
  <c r="Q843" i="34"/>
  <c r="P843" i="34"/>
  <c r="R939" i="34"/>
  <c r="Q962" i="34"/>
  <c r="P962" i="34"/>
  <c r="P1043" i="34"/>
  <c r="P1095" i="34"/>
  <c r="Q960" i="34"/>
  <c r="P234" i="34"/>
  <c r="Q462" i="34"/>
  <c r="Q537" i="34"/>
  <c r="R578" i="34"/>
  <c r="Q363" i="34"/>
  <c r="P153" i="34"/>
  <c r="R947" i="34"/>
  <c r="R963" i="34"/>
  <c r="Q989" i="34"/>
  <c r="P989" i="34"/>
  <c r="R1005" i="34"/>
  <c r="P1071" i="34"/>
  <c r="R127" i="34"/>
  <c r="Q533" i="34"/>
  <c r="Q729" i="34"/>
  <c r="Q762" i="34"/>
  <c r="P762" i="34"/>
  <c r="P935" i="34"/>
  <c r="P595" i="34"/>
  <c r="R606" i="34"/>
  <c r="P631" i="34"/>
  <c r="R388" i="34"/>
  <c r="Q388" i="34"/>
  <c r="Q410" i="34"/>
  <c r="P429" i="34"/>
  <c r="R456" i="34"/>
  <c r="Q456" i="34"/>
  <c r="Q505" i="34"/>
  <c r="Q713" i="34"/>
  <c r="Q1008" i="34"/>
  <c r="P1008" i="34"/>
  <c r="R1077" i="34"/>
  <c r="Q1077" i="34"/>
  <c r="Q1100" i="34"/>
  <c r="R1144" i="34"/>
  <c r="Q1144" i="34"/>
  <c r="R1251" i="34"/>
  <c r="Q1251" i="34"/>
  <c r="P1296" i="34"/>
  <c r="R1300" i="34"/>
  <c r="P1304" i="34"/>
  <c r="R1312" i="34"/>
  <c r="R1318" i="34"/>
  <c r="Q1318" i="34"/>
  <c r="R38" i="34"/>
  <c r="P184" i="34"/>
  <c r="Q205" i="34"/>
  <c r="P205" i="34"/>
  <c r="P287" i="34"/>
  <c r="Q318" i="34"/>
  <c r="P318" i="34"/>
  <c r="R322" i="34"/>
  <c r="P350" i="34"/>
  <c r="R1835" i="34"/>
  <c r="R862" i="34"/>
  <c r="Q862" i="34"/>
  <c r="R1257" i="34"/>
  <c r="R463" i="34"/>
  <c r="Q463" i="34"/>
  <c r="R949" i="34"/>
  <c r="Q949" i="34"/>
  <c r="Q964" i="34"/>
  <c r="Q974" i="34"/>
  <c r="P974" i="34"/>
  <c r="R994" i="34"/>
  <c r="R171" i="34"/>
  <c r="Q171" i="34"/>
  <c r="R734" i="34"/>
  <c r="Q734" i="34"/>
  <c r="R763" i="34"/>
  <c r="Q720" i="34"/>
  <c r="R956" i="34"/>
  <c r="Q1087" i="34"/>
  <c r="R1832" i="34"/>
  <c r="P364" i="34"/>
  <c r="R735" i="34"/>
  <c r="P953" i="34"/>
  <c r="R1072" i="34"/>
  <c r="R496" i="34"/>
  <c r="R715" i="34"/>
  <c r="P730" i="34"/>
  <c r="Q752" i="34"/>
  <c r="R596" i="34"/>
  <c r="R430" i="34"/>
  <c r="R1830" i="34"/>
  <c r="P706" i="34"/>
  <c r="P841" i="34"/>
  <c r="Q1035" i="34"/>
  <c r="R1088" i="34"/>
  <c r="P1092" i="34"/>
  <c r="R1258" i="34"/>
  <c r="P1833" i="34"/>
  <c r="P530" i="34"/>
  <c r="R258" i="34"/>
  <c r="P192" i="34"/>
  <c r="Q362" i="34"/>
  <c r="R950" i="34"/>
  <c r="Q979" i="34"/>
  <c r="R991" i="34"/>
  <c r="P995" i="34"/>
  <c r="R82" i="34"/>
  <c r="P466" i="34"/>
  <c r="R177" i="34"/>
  <c r="Q716" i="34"/>
  <c r="R731" i="34"/>
  <c r="P742" i="34"/>
  <c r="P753" i="34"/>
  <c r="R764" i="34"/>
  <c r="P768" i="34"/>
  <c r="R604" i="34"/>
  <c r="Q386" i="34"/>
  <c r="R406" i="34"/>
  <c r="Q413" i="34"/>
  <c r="P454" i="34"/>
  <c r="P502" i="34"/>
  <c r="R704" i="34"/>
  <c r="P1006" i="34"/>
  <c r="R1017" i="34"/>
  <c r="P1024" i="34"/>
  <c r="P1097" i="34"/>
  <c r="R1102" i="34"/>
  <c r="R1156" i="34"/>
  <c r="P1211" i="34"/>
  <c r="P1298" i="34"/>
  <c r="R1315" i="34"/>
  <c r="R1351" i="34"/>
  <c r="P203" i="34"/>
  <c r="P212" i="34"/>
  <c r="Q315" i="34"/>
  <c r="P320" i="34"/>
  <c r="P347" i="34"/>
  <c r="P384" i="34"/>
  <c r="R685" i="34"/>
  <c r="R810" i="34"/>
  <c r="R1034" i="34"/>
  <c r="P1081" i="34"/>
  <c r="Q782" i="34"/>
  <c r="P842" i="34"/>
  <c r="P1089" i="34"/>
  <c r="Q959" i="34"/>
  <c r="R531" i="34"/>
  <c r="P196" i="34"/>
  <c r="Q971" i="34"/>
  <c r="P992" i="34"/>
  <c r="R1004" i="34"/>
  <c r="R126" i="34"/>
  <c r="R561" i="34"/>
  <c r="Q724" i="34"/>
  <c r="Q732" i="34"/>
  <c r="P765" i="34"/>
  <c r="R934" i="34"/>
  <c r="R944" i="34"/>
  <c r="Q605" i="34"/>
  <c r="Q630" i="34"/>
  <c r="P387" i="34"/>
  <c r="P407" i="34"/>
  <c r="P414" i="34"/>
  <c r="Q708" i="34"/>
  <c r="P1018" i="34"/>
  <c r="P1076" i="34"/>
  <c r="Q1103" i="34"/>
  <c r="P1152" i="34"/>
  <c r="Q1157" i="34"/>
  <c r="R1207" i="34"/>
  <c r="P1250" i="34"/>
  <c r="P1259" i="34"/>
  <c r="R1263" i="34"/>
  <c r="R1303" i="34"/>
  <c r="R1309" i="34"/>
  <c r="Q1316" i="34"/>
  <c r="Q1352" i="34"/>
  <c r="R183" i="34"/>
  <c r="P189" i="34"/>
  <c r="R286" i="34"/>
  <c r="P756" i="34"/>
  <c r="Q1091" i="34"/>
  <c r="P514" i="34"/>
  <c r="Q1831" i="34"/>
  <c r="R938" i="34"/>
  <c r="P961" i="34"/>
  <c r="P1036" i="34"/>
  <c r="R233" i="34"/>
  <c r="R1828" i="34"/>
  <c r="R577" i="34"/>
  <c r="Q951" i="34"/>
  <c r="P980" i="34"/>
  <c r="P996" i="34"/>
  <c r="Q755" i="34"/>
  <c r="R843" i="34"/>
  <c r="R962" i="34"/>
  <c r="Q1043" i="34"/>
  <c r="Q1095" i="34"/>
  <c r="R960" i="34"/>
  <c r="Q234" i="34"/>
  <c r="R462" i="34"/>
  <c r="P513" i="34"/>
  <c r="Q578" i="34"/>
  <c r="R363" i="34"/>
  <c r="Q153" i="34"/>
  <c r="P952" i="34"/>
  <c r="P968" i="34"/>
  <c r="P973" i="34"/>
  <c r="R989" i="34"/>
  <c r="P999" i="34"/>
  <c r="Q1071" i="34"/>
  <c r="P494" i="34"/>
  <c r="P170" i="34"/>
  <c r="P725" i="34"/>
  <c r="R729" i="34"/>
  <c r="P733" i="34"/>
  <c r="R762" i="34"/>
  <c r="Q935" i="34"/>
  <c r="R410" i="34"/>
  <c r="Q429" i="34"/>
  <c r="P448" i="34"/>
  <c r="R505" i="34"/>
  <c r="P709" i="34"/>
  <c r="R713" i="34"/>
  <c r="R1008" i="34"/>
  <c r="R1100" i="34"/>
  <c r="P1158" i="34"/>
  <c r="P1208" i="34"/>
  <c r="Q1296" i="34"/>
  <c r="Q1304" i="34"/>
  <c r="P1338" i="34"/>
  <c r="P1353" i="34"/>
  <c r="Q184" i="34"/>
  <c r="R205" i="34"/>
  <c r="Q287" i="34"/>
  <c r="P293" i="34"/>
  <c r="R318" i="34"/>
  <c r="Q350" i="34"/>
  <c r="R964" i="34"/>
  <c r="R974" i="34"/>
  <c r="P1056" i="34"/>
  <c r="P726" i="34"/>
  <c r="R942" i="34"/>
  <c r="P607" i="34"/>
  <c r="R632" i="34"/>
  <c r="P396" i="34"/>
  <c r="R720" i="34"/>
  <c r="R1087" i="34"/>
  <c r="R364" i="34"/>
  <c r="Q364" i="34"/>
  <c r="R953" i="34"/>
  <c r="Q953" i="34"/>
  <c r="P990" i="34"/>
  <c r="R545" i="34"/>
  <c r="R730" i="34"/>
  <c r="Q730" i="34"/>
  <c r="R752" i="34"/>
  <c r="P767" i="34"/>
  <c r="R706" i="34"/>
  <c r="Q706" i="34"/>
  <c r="Q781" i="34"/>
  <c r="P781" i="34"/>
  <c r="Q841" i="34"/>
  <c r="Q863" i="34"/>
  <c r="P863" i="34"/>
  <c r="P998" i="34"/>
  <c r="R1035" i="34"/>
  <c r="Q1092" i="34"/>
  <c r="R1833" i="34"/>
  <c r="Q1833" i="34"/>
  <c r="R530" i="34"/>
  <c r="Q530" i="34"/>
  <c r="R192" i="34"/>
  <c r="Q192" i="34"/>
  <c r="R362" i="34"/>
  <c r="P736" i="34"/>
  <c r="Q954" i="34"/>
  <c r="P954" i="34"/>
  <c r="Q970" i="34"/>
  <c r="P970" i="34"/>
  <c r="R979" i="34"/>
  <c r="Q995" i="34"/>
  <c r="Q1001" i="34"/>
  <c r="P1001" i="34"/>
  <c r="Q466" i="34"/>
  <c r="P516" i="34"/>
  <c r="R716" i="34"/>
  <c r="Q727" i="34"/>
  <c r="P727" i="34"/>
  <c r="R742" i="34"/>
  <c r="Q742" i="34"/>
  <c r="Q753" i="34"/>
  <c r="Q768" i="34"/>
  <c r="P943" i="34"/>
  <c r="R629" i="34"/>
  <c r="R386" i="34"/>
  <c r="R413" i="34"/>
  <c r="P441" i="34"/>
  <c r="R441" i="34"/>
  <c r="R454" i="34"/>
  <c r="R502" i="34"/>
  <c r="Q502" i="34"/>
  <c r="Q711" i="34"/>
  <c r="P711" i="34"/>
  <c r="Q1006" i="34"/>
  <c r="Q1024" i="34"/>
  <c r="R1097" i="34"/>
  <c r="Q1097" i="34"/>
  <c r="P1146" i="34"/>
  <c r="P1206" i="34"/>
  <c r="Q1211" i="34"/>
  <c r="P1253" i="34"/>
  <c r="R1298" i="34"/>
  <c r="Q1298" i="34"/>
  <c r="P1308" i="34"/>
  <c r="Q1335" i="34"/>
  <c r="P1335" i="34"/>
  <c r="Q1355" i="34"/>
  <c r="P1355" i="34"/>
  <c r="P187" i="34"/>
  <c r="Q203" i="34"/>
  <c r="R212" i="34"/>
  <c r="Q212" i="34"/>
  <c r="Q290" i="34"/>
  <c r="P290" i="34"/>
  <c r="R315" i="34"/>
  <c r="R320" i="34"/>
  <c r="Q320" i="34"/>
  <c r="Q347" i="34"/>
  <c r="R384" i="34"/>
  <c r="Q384" i="34"/>
  <c r="R1081" i="34"/>
  <c r="Q1081" i="34"/>
  <c r="Q707" i="34"/>
  <c r="P707" i="34"/>
  <c r="R782" i="34"/>
  <c r="R842" i="34"/>
  <c r="Q842" i="34"/>
  <c r="R1089" i="34"/>
  <c r="Q1089" i="34"/>
  <c r="R959" i="34"/>
  <c r="Q519" i="34"/>
  <c r="P519" i="34"/>
  <c r="R196" i="34"/>
  <c r="Q196" i="34"/>
  <c r="P955" i="34"/>
  <c r="R971" i="34"/>
  <c r="R992" i="34"/>
  <c r="Q992" i="34"/>
  <c r="Q1058" i="34"/>
  <c r="P1058" i="34"/>
  <c r="P532" i="34"/>
  <c r="P190" i="34"/>
  <c r="R724" i="34"/>
  <c r="P728" i="34"/>
  <c r="R732" i="34"/>
  <c r="Q743" i="34"/>
  <c r="P743" i="34"/>
  <c r="R765" i="34"/>
  <c r="Q765" i="34"/>
  <c r="R605" i="34"/>
  <c r="R630" i="34"/>
  <c r="Q387" i="34"/>
  <c r="R407" i="34"/>
  <c r="Q407" i="34"/>
  <c r="Q414" i="34"/>
  <c r="Q442" i="34"/>
  <c r="Q455" i="34"/>
  <c r="P504" i="34"/>
  <c r="R708" i="34"/>
  <c r="P712" i="34"/>
  <c r="R1018" i="34"/>
  <c r="Q1018" i="34"/>
  <c r="Q1076" i="34"/>
  <c r="Q1098" i="34"/>
  <c r="P1098" i="34"/>
  <c r="R1103" i="34"/>
  <c r="R1152" i="34"/>
  <c r="Q1152" i="34"/>
  <c r="R1157" i="34"/>
  <c r="Q1250" i="34"/>
  <c r="R1259" i="34"/>
  <c r="Q1259" i="34"/>
  <c r="Q1299" i="34"/>
  <c r="P1299" i="34"/>
  <c r="R1316" i="34"/>
  <c r="P1336" i="34"/>
  <c r="R1352" i="34"/>
  <c r="Q33" i="34"/>
  <c r="P33" i="34"/>
  <c r="R189" i="34"/>
  <c r="Q189" i="34"/>
  <c r="Q213" i="34"/>
  <c r="P213" i="34"/>
  <c r="P291" i="34"/>
  <c r="Q321" i="34"/>
  <c r="P321" i="34"/>
  <c r="Q385" i="34"/>
  <c r="P385" i="34"/>
  <c r="Q756" i="34"/>
  <c r="Q997" i="34"/>
  <c r="P997" i="34"/>
  <c r="R1091" i="34"/>
  <c r="R514" i="34"/>
  <c r="Q514" i="34"/>
  <c r="R1831" i="34"/>
  <c r="Q723" i="34"/>
  <c r="P723" i="34"/>
  <c r="R961" i="34"/>
  <c r="Q961" i="34"/>
  <c r="Q1036" i="34"/>
  <c r="Q1094" i="34"/>
  <c r="P1094" i="34"/>
  <c r="P65" i="34"/>
  <c r="R951" i="34"/>
  <c r="Q966" i="34"/>
  <c r="P966" i="34"/>
  <c r="Q980" i="34"/>
  <c r="R996" i="34"/>
  <c r="Q996" i="34"/>
  <c r="Q1834" i="34"/>
  <c r="P1834" i="34"/>
  <c r="Q719" i="34"/>
  <c r="P719" i="34"/>
  <c r="R755" i="34"/>
  <c r="P809" i="34"/>
  <c r="P939" i="34"/>
  <c r="Q1012" i="34"/>
  <c r="P1012" i="34"/>
  <c r="R1043" i="34"/>
  <c r="Q1090" i="34"/>
  <c r="P1090" i="34"/>
  <c r="R1095" i="34"/>
  <c r="Q513" i="34"/>
  <c r="R537" i="34"/>
  <c r="P578" i="34"/>
  <c r="R153" i="34"/>
  <c r="P947" i="34"/>
  <c r="Q952" i="34"/>
  <c r="P963" i="34"/>
  <c r="Q968" i="34"/>
  <c r="R973" i="34"/>
  <c r="Q973" i="34"/>
  <c r="Q993" i="34"/>
  <c r="P993" i="34"/>
  <c r="Q999" i="34"/>
  <c r="P1005" i="34"/>
  <c r="R1071" i="34"/>
  <c r="P127" i="34"/>
  <c r="Q494" i="34"/>
  <c r="R533" i="34"/>
  <c r="Q170" i="34"/>
  <c r="Q201" i="34"/>
  <c r="P201" i="34"/>
  <c r="Q725" i="34"/>
  <c r="Q733" i="34"/>
  <c r="Q751" i="34"/>
  <c r="P751" i="34"/>
  <c r="Q766" i="34"/>
  <c r="P766" i="34"/>
  <c r="R935" i="34"/>
  <c r="Q595" i="34"/>
  <c r="R595" i="34"/>
  <c r="P606" i="34"/>
  <c r="Q631" i="34"/>
  <c r="R631" i="34"/>
  <c r="R429" i="34"/>
  <c r="Q448" i="34"/>
  <c r="Q709" i="34"/>
  <c r="Q1019" i="34"/>
  <c r="P1019" i="34"/>
  <c r="Q1153" i="34"/>
  <c r="P1153" i="34"/>
  <c r="Q1158" i="34"/>
  <c r="R1208" i="34"/>
  <c r="Q1208" i="34"/>
  <c r="Q1260" i="34"/>
  <c r="P1260" i="34"/>
  <c r="R1296" i="34"/>
  <c r="P1300" i="34"/>
  <c r="R1304" i="34"/>
  <c r="P1312" i="34"/>
  <c r="R1338" i="34"/>
  <c r="Q1338" i="34"/>
  <c r="Q1353" i="34"/>
  <c r="P38" i="34"/>
  <c r="R184" i="34"/>
  <c r="Q193" i="34"/>
  <c r="P193" i="34"/>
  <c r="P238" i="34"/>
  <c r="R238" i="34"/>
  <c r="R287" i="34"/>
  <c r="R293" i="34"/>
  <c r="Q293" i="34"/>
  <c r="P322" i="34"/>
  <c r="R350" i="34"/>
  <c r="P1835" i="34"/>
  <c r="P1257" i="34"/>
  <c r="Q1212" i="34"/>
  <c r="P1212" i="34"/>
  <c r="P994" i="34"/>
  <c r="Q1056" i="34"/>
  <c r="R710" i="34"/>
  <c r="Q1252" i="34"/>
  <c r="P1307" i="34"/>
  <c r="P1319" i="34"/>
  <c r="Q1354" i="34"/>
  <c r="Q186" i="34"/>
  <c r="R1313" i="34"/>
  <c r="R186" i="34"/>
  <c r="P211" i="34"/>
  <c r="P288" i="34"/>
  <c r="P351" i="34"/>
  <c r="Q288" i="34"/>
  <c r="Q351" i="34"/>
  <c r="P133" i="34"/>
  <c r="Q726" i="34"/>
  <c r="P942" i="34"/>
  <c r="R607" i="34"/>
  <c r="R411" i="34"/>
  <c r="R449" i="34"/>
  <c r="P501" i="34"/>
  <c r="P506" i="34"/>
  <c r="P714" i="34"/>
  <c r="Q1009" i="34"/>
  <c r="P1096" i="34"/>
  <c r="P1101" i="34"/>
  <c r="R1145" i="34"/>
  <c r="P1155" i="34"/>
  <c r="R1205" i="34"/>
  <c r="R1252" i="34"/>
  <c r="R1261" i="34"/>
  <c r="R1301" i="34"/>
  <c r="R1319" i="34"/>
  <c r="R323" i="34"/>
  <c r="P294" i="34"/>
  <c r="Q133" i="34"/>
  <c r="R726" i="34"/>
  <c r="P763" i="34"/>
  <c r="Q942" i="34"/>
  <c r="P449" i="34"/>
  <c r="Q501" i="34"/>
  <c r="R506" i="34"/>
  <c r="Q506" i="34"/>
  <c r="R714" i="34"/>
  <c r="Q714" i="34"/>
  <c r="R1009" i="34"/>
  <c r="P1020" i="34"/>
  <c r="Q1096" i="34"/>
  <c r="R1101" i="34"/>
  <c r="Q1101" i="34"/>
  <c r="R1155" i="34"/>
  <c r="Q1155" i="34"/>
  <c r="P1210" i="34"/>
  <c r="Q1297" i="34"/>
  <c r="Q1339" i="34"/>
  <c r="P1339" i="34"/>
  <c r="R200" i="34"/>
  <c r="Q200" i="34"/>
  <c r="Q294" i="34"/>
  <c r="Q607" i="34"/>
  <c r="Q396" i="34"/>
  <c r="Q449" i="34"/>
  <c r="R501" i="34"/>
  <c r="P710" i="34"/>
  <c r="Q1020" i="34"/>
  <c r="R1096" i="34"/>
  <c r="Q1210" i="34"/>
  <c r="P1261" i="34"/>
  <c r="R1297" i="34"/>
  <c r="P1301" i="34"/>
  <c r="P1313" i="34"/>
  <c r="R1339" i="34"/>
  <c r="P1354" i="34"/>
  <c r="P39" i="34"/>
  <c r="R211" i="34"/>
  <c r="P284" i="34"/>
  <c r="R288" i="34"/>
  <c r="R294" i="34"/>
  <c r="R319" i="34"/>
  <c r="P323" i="34"/>
  <c r="R351" i="34"/>
  <c r="P632" i="34"/>
  <c r="R396" i="34"/>
  <c r="Q411" i="34"/>
  <c r="Q710" i="34"/>
  <c r="P1009" i="34"/>
  <c r="R1020" i="34"/>
  <c r="Q1145" i="34"/>
  <c r="P1145" i="34"/>
  <c r="Q1205" i="34"/>
  <c r="P1205" i="34"/>
  <c r="R1210" i="34"/>
  <c r="P1252" i="34"/>
  <c r="Q1261" i="34"/>
  <c r="Q1301" i="34"/>
  <c r="Q1307" i="34"/>
  <c r="Q1313" i="34"/>
  <c r="Q1319" i="34"/>
  <c r="R1354" i="34"/>
  <c r="Q39" i="34"/>
  <c r="P186" i="34"/>
  <c r="Q284" i="34"/>
  <c r="Q323" i="34"/>
  <c r="P1297" i="34"/>
  <c r="R1307" i="34"/>
  <c r="R39" i="34"/>
  <c r="P200" i="34"/>
  <c r="R284" i="34"/>
  <c r="P319" i="34"/>
  <c r="Q211" i="34"/>
  <c r="Q319" i="34"/>
  <c r="P103" i="34"/>
  <c r="Q1027" i="34"/>
  <c r="P102" i="34"/>
  <c r="P147" i="34"/>
  <c r="Q102" i="34"/>
  <c r="Q147" i="34"/>
  <c r="R103" i="34"/>
  <c r="Q103" i="34"/>
  <c r="R1027" i="34"/>
  <c r="P469" i="34"/>
  <c r="R147" i="34"/>
  <c r="Q469" i="34"/>
  <c r="R102" i="34"/>
  <c r="P1027" i="34"/>
  <c r="R469" i="34"/>
  <c r="Q1791" i="34"/>
  <c r="R1791" i="34"/>
  <c r="Q477" i="34"/>
  <c r="P477" i="34"/>
  <c r="P1791" i="34"/>
  <c r="R477" i="34"/>
  <c r="P26" i="34"/>
  <c r="Q26" i="34"/>
  <c r="R26" i="34"/>
  <c r="P269" i="34"/>
  <c r="R1082" i="34"/>
  <c r="Q269" i="34"/>
  <c r="Q1026" i="34"/>
  <c r="P1026" i="34"/>
  <c r="R269" i="34"/>
  <c r="P1082" i="34"/>
  <c r="R1026" i="34"/>
  <c r="P1025" i="34"/>
  <c r="Q1082" i="34"/>
  <c r="R1025" i="34"/>
  <c r="Q1025" i="34"/>
  <c r="P167" i="34"/>
  <c r="R168" i="34"/>
  <c r="R167" i="34"/>
  <c r="Q167" i="34"/>
  <c r="P168" i="34"/>
  <c r="Q168" i="34"/>
  <c r="P169" i="34"/>
  <c r="P392" i="34"/>
  <c r="R392" i="34"/>
  <c r="Q169" i="34"/>
  <c r="Q392" i="34"/>
  <c r="R169" i="34"/>
  <c r="Q89" i="34"/>
  <c r="P88" i="34"/>
  <c r="Q88" i="34"/>
  <c r="R89" i="34"/>
  <c r="R88" i="34"/>
  <c r="P89" i="34"/>
  <c r="Q416" i="34"/>
  <c r="R416" i="34"/>
  <c r="Z416" i="34"/>
  <c r="W416" i="34"/>
  <c r="P416" i="34"/>
  <c r="R1370" i="34"/>
  <c r="Z1370" i="34"/>
  <c r="W1370" i="34"/>
  <c r="P1370" i="34"/>
  <c r="Q1370" i="34"/>
  <c r="P409" i="34"/>
  <c r="Q409" i="34"/>
  <c r="R409" i="34"/>
  <c r="Z409" i="34"/>
  <c r="W409" i="34"/>
  <c r="W268" i="34"/>
  <c r="P268" i="34"/>
  <c r="Q268" i="34"/>
  <c r="R268" i="34"/>
  <c r="Z268" i="34"/>
  <c r="R178" i="34"/>
  <c r="Z178" i="34"/>
  <c r="W178" i="34"/>
  <c r="P178" i="34"/>
  <c r="Q178" i="34"/>
  <c r="W207" i="34"/>
  <c r="P207" i="34"/>
  <c r="Q207" i="34"/>
  <c r="R207" i="34"/>
  <c r="Z207" i="34"/>
  <c r="Q137" i="34"/>
  <c r="R137" i="34"/>
  <c r="Z137" i="34"/>
  <c r="W137" i="34"/>
  <c r="P137" i="34"/>
  <c r="P34" i="34"/>
  <c r="Q34" i="34"/>
  <c r="R34" i="34"/>
  <c r="Z34" i="34"/>
  <c r="W34" i="34"/>
  <c r="Q29" i="34"/>
  <c r="R29" i="34"/>
  <c r="Z29" i="34"/>
  <c r="W29" i="34"/>
  <c r="P29" i="34"/>
  <c r="P1380" i="34"/>
  <c r="Q1380" i="34"/>
  <c r="R1380" i="34"/>
  <c r="Z1380" i="34"/>
  <c r="W1380" i="34"/>
  <c r="P1376" i="34"/>
  <c r="Q1376" i="34"/>
  <c r="R1376" i="34"/>
  <c r="Z1376" i="34"/>
  <c r="W1376" i="34"/>
  <c r="R1330" i="34"/>
  <c r="Z1330" i="34"/>
  <c r="W1330" i="34"/>
  <c r="P1330" i="34"/>
  <c r="Q1330" i="34"/>
  <c r="R1326" i="34"/>
  <c r="Z1326" i="34"/>
  <c r="W1326" i="34"/>
  <c r="P1326" i="34"/>
  <c r="Q1326" i="34"/>
  <c r="R1235" i="34"/>
  <c r="Z1235" i="34"/>
  <c r="W1235" i="34"/>
  <c r="P1235" i="34"/>
  <c r="Q1235" i="34"/>
  <c r="P1202" i="34"/>
  <c r="Q1202" i="34"/>
  <c r="R1202" i="34"/>
  <c r="Z1202" i="34"/>
  <c r="W1202" i="34"/>
  <c r="R1366" i="34"/>
  <c r="Z1366" i="34"/>
  <c r="W1366" i="34"/>
  <c r="P1366" i="34"/>
  <c r="Q1366" i="34"/>
  <c r="R1294" i="34"/>
  <c r="Z1294" i="34"/>
  <c r="W1294" i="34"/>
  <c r="P1294" i="34"/>
  <c r="Q1294" i="34"/>
  <c r="Q1279" i="34"/>
  <c r="R1279" i="34"/>
  <c r="Z1279" i="34"/>
  <c r="W1279" i="34"/>
  <c r="P1279" i="34"/>
  <c r="P1225" i="34"/>
  <c r="Q1225" i="34"/>
  <c r="R1225" i="34"/>
  <c r="Z1225" i="34"/>
  <c r="W1225" i="34"/>
  <c r="W1222" i="34"/>
  <c r="P1222" i="34"/>
  <c r="Q1222" i="34"/>
  <c r="R1222" i="34"/>
  <c r="Z1222" i="34"/>
  <c r="P1184" i="34"/>
  <c r="Q1184" i="34"/>
  <c r="R1184" i="34"/>
  <c r="Z1184" i="34"/>
  <c r="W1184" i="34"/>
  <c r="R1170" i="34"/>
  <c r="Z1170" i="34"/>
  <c r="W1170" i="34"/>
  <c r="P1170" i="34"/>
  <c r="Q1170" i="34"/>
  <c r="W1166" i="34"/>
  <c r="P1166" i="34"/>
  <c r="Q1166" i="34"/>
  <c r="R1166" i="34"/>
  <c r="Z1166" i="34"/>
  <c r="P1138" i="34"/>
  <c r="Q1138" i="34"/>
  <c r="R1138" i="34"/>
  <c r="Z1138" i="34"/>
  <c r="W1138" i="34"/>
  <c r="P1131" i="34"/>
  <c r="Q1131" i="34"/>
  <c r="R1131" i="34"/>
  <c r="Z1131" i="34"/>
  <c r="W1131" i="34"/>
  <c r="P1217" i="34"/>
  <c r="Q1217" i="34"/>
  <c r="R1217" i="34"/>
  <c r="Z1217" i="34"/>
  <c r="W1217" i="34"/>
  <c r="R499" i="34"/>
  <c r="Z499" i="34"/>
  <c r="W499" i="34"/>
  <c r="P499" i="34"/>
  <c r="Q499" i="34"/>
  <c r="Q488" i="34"/>
  <c r="R488" i="34"/>
  <c r="Z488" i="34"/>
  <c r="W488" i="34"/>
  <c r="P488" i="34"/>
  <c r="W395" i="34"/>
  <c r="P395" i="34"/>
  <c r="Q395" i="34"/>
  <c r="R395" i="34"/>
  <c r="Z395" i="34"/>
  <c r="W490" i="34"/>
  <c r="P490" i="34"/>
  <c r="Q490" i="34"/>
  <c r="R490" i="34"/>
  <c r="Z490" i="34"/>
  <c r="W1246" i="34"/>
  <c r="P1246" i="34"/>
  <c r="Q1246" i="34"/>
  <c r="R1246" i="34"/>
  <c r="Z1246" i="34"/>
  <c r="W1188" i="34"/>
  <c r="P1188" i="34"/>
  <c r="Q1188" i="34"/>
  <c r="R1188" i="34"/>
  <c r="Z1188" i="34"/>
  <c r="R1121" i="34"/>
  <c r="Z1121" i="34"/>
  <c r="W1121" i="34"/>
  <c r="P1121" i="34"/>
  <c r="Q1121" i="34"/>
  <c r="R1125" i="34"/>
  <c r="Z1125" i="34"/>
  <c r="W1125" i="34"/>
  <c r="P1125" i="34"/>
  <c r="Q1125" i="34"/>
  <c r="R1374" i="34"/>
  <c r="Z1374" i="34"/>
  <c r="W1374" i="34"/>
  <c r="P1374" i="34"/>
  <c r="Q1374" i="34"/>
  <c r="W1369" i="34"/>
  <c r="P1369" i="34"/>
  <c r="Q1369" i="34"/>
  <c r="R1369" i="34"/>
  <c r="Z1369" i="34"/>
  <c r="P401" i="34"/>
  <c r="Q401" i="34"/>
  <c r="R401" i="34"/>
  <c r="Z401" i="34"/>
  <c r="W401" i="34"/>
  <c r="R246" i="34"/>
  <c r="Z246" i="34"/>
  <c r="W246" i="34"/>
  <c r="P246" i="34"/>
  <c r="Q246" i="34"/>
  <c r="P165" i="34"/>
  <c r="Q165" i="34"/>
  <c r="R165" i="34"/>
  <c r="Z165" i="34"/>
  <c r="W165" i="34"/>
  <c r="Q152" i="34"/>
  <c r="R152" i="34"/>
  <c r="Z152" i="34"/>
  <c r="W152" i="34"/>
  <c r="P152" i="34"/>
  <c r="R110" i="34"/>
  <c r="Z110" i="34"/>
  <c r="W110" i="34"/>
  <c r="P110" i="34"/>
  <c r="Q110" i="34"/>
  <c r="Q92" i="34"/>
  <c r="R92" i="34"/>
  <c r="Z92" i="34"/>
  <c r="W92" i="34"/>
  <c r="P92" i="34"/>
  <c r="P1384" i="34"/>
  <c r="Q1384" i="34"/>
  <c r="R1384" i="34"/>
  <c r="Z1384" i="34"/>
  <c r="W1384" i="34"/>
  <c r="Q1379" i="34"/>
  <c r="R1379" i="34"/>
  <c r="Z1379" i="34"/>
  <c r="W1379" i="34"/>
  <c r="P1379" i="34"/>
  <c r="W1333" i="34"/>
  <c r="P1333" i="34"/>
  <c r="Q1333" i="34"/>
  <c r="R1333" i="34"/>
  <c r="Z1333" i="34"/>
  <c r="W1329" i="34"/>
  <c r="P1329" i="34"/>
  <c r="Q1329" i="34"/>
  <c r="R1329" i="34"/>
  <c r="Z1329" i="34"/>
  <c r="W1325" i="34"/>
  <c r="P1325" i="34"/>
  <c r="Q1325" i="34"/>
  <c r="R1325" i="34"/>
  <c r="Z1325" i="34"/>
  <c r="W1234" i="34"/>
  <c r="P1234" i="34"/>
  <c r="Q1234" i="34"/>
  <c r="R1234" i="34"/>
  <c r="Z1234" i="34"/>
  <c r="Q1201" i="34"/>
  <c r="R1201" i="34"/>
  <c r="Z1201" i="34"/>
  <c r="W1201" i="34"/>
  <c r="P1201" i="34"/>
  <c r="R1358" i="34"/>
  <c r="Z1358" i="34"/>
  <c r="W1358" i="34"/>
  <c r="P1358" i="34"/>
  <c r="Q1358" i="34"/>
  <c r="P1292" i="34"/>
  <c r="Q1292" i="34"/>
  <c r="R1292" i="34"/>
  <c r="Z1292" i="34"/>
  <c r="W1292" i="34"/>
  <c r="R1278" i="34"/>
  <c r="Z1278" i="34"/>
  <c r="W1278" i="34"/>
  <c r="P1278" i="34"/>
  <c r="Q1278" i="34"/>
  <c r="P1241" i="34"/>
  <c r="Q1241" i="34"/>
  <c r="R1241" i="34"/>
  <c r="Z1241" i="34"/>
  <c r="W1241" i="34"/>
  <c r="P1187" i="34"/>
  <c r="Q1187" i="34"/>
  <c r="R1187" i="34"/>
  <c r="Z1187" i="34"/>
  <c r="W1187" i="34"/>
  <c r="W1177" i="34"/>
  <c r="P1177" i="34"/>
  <c r="Q1177" i="34"/>
  <c r="R1177" i="34"/>
  <c r="Z1177" i="34"/>
  <c r="W1169" i="34"/>
  <c r="P1169" i="34"/>
  <c r="Q1169" i="34"/>
  <c r="R1169" i="34"/>
  <c r="Z1169" i="34"/>
  <c r="Q1160" i="34"/>
  <c r="R1160" i="34"/>
  <c r="Z1160" i="34"/>
  <c r="W1160" i="34"/>
  <c r="P1160" i="34"/>
  <c r="Q1137" i="34"/>
  <c r="R1137" i="34"/>
  <c r="Z1137" i="34"/>
  <c r="W1137" i="34"/>
  <c r="P1137" i="34"/>
  <c r="Q1130" i="34"/>
  <c r="R1130" i="34"/>
  <c r="Z1130" i="34"/>
  <c r="W1130" i="34"/>
  <c r="P1130" i="34"/>
  <c r="Q527" i="34"/>
  <c r="R527" i="34"/>
  <c r="Z527" i="34"/>
  <c r="W527" i="34"/>
  <c r="P527" i="34"/>
  <c r="W498" i="34"/>
  <c r="P498" i="34"/>
  <c r="Q498" i="34"/>
  <c r="R498" i="34"/>
  <c r="Z498" i="34"/>
  <c r="W486" i="34"/>
  <c r="P486" i="34"/>
  <c r="Q486" i="34"/>
  <c r="R486" i="34"/>
  <c r="Z486" i="34"/>
  <c r="P346" i="34"/>
  <c r="Q346" i="34"/>
  <c r="R346" i="34"/>
  <c r="Z346" i="34"/>
  <c r="W346" i="34"/>
  <c r="R491" i="34"/>
  <c r="Z491" i="34"/>
  <c r="W491" i="34"/>
  <c r="P491" i="34"/>
  <c r="Q491" i="34"/>
  <c r="R1073" i="34"/>
  <c r="Z1073" i="34"/>
  <c r="W1073" i="34"/>
  <c r="P1073" i="34"/>
  <c r="Q1073" i="34"/>
  <c r="P1191" i="34"/>
  <c r="Q1191" i="34"/>
  <c r="R1191" i="34"/>
  <c r="Z1191" i="34"/>
  <c r="W1191" i="34"/>
  <c r="Q1122" i="34"/>
  <c r="R1122" i="34"/>
  <c r="Z1122" i="34"/>
  <c r="W1122" i="34"/>
  <c r="P1122" i="34"/>
  <c r="R1105" i="34"/>
  <c r="Z1105" i="34"/>
  <c r="W1105" i="34"/>
  <c r="P1105" i="34"/>
  <c r="Q1105" i="34"/>
  <c r="Q432" i="34"/>
  <c r="R432" i="34"/>
  <c r="Z432" i="34"/>
  <c r="W432" i="34"/>
  <c r="P432" i="34"/>
  <c r="W1373" i="34"/>
  <c r="P1373" i="34"/>
  <c r="Q1373" i="34"/>
  <c r="R1373" i="34"/>
  <c r="Z1373" i="34"/>
  <c r="P1368" i="34"/>
  <c r="Q1368" i="34"/>
  <c r="R1368" i="34"/>
  <c r="Z1368" i="34"/>
  <c r="W1368" i="34"/>
  <c r="R313" i="34"/>
  <c r="Z313" i="34"/>
  <c r="W313" i="34"/>
  <c r="P313" i="34"/>
  <c r="Q313" i="34"/>
  <c r="Q245" i="34"/>
  <c r="W245" i="34"/>
  <c r="P245" i="34"/>
  <c r="R245" i="34"/>
  <c r="Z245" i="34"/>
  <c r="R220" i="34"/>
  <c r="Z220" i="34"/>
  <c r="W220" i="34"/>
  <c r="P220" i="34"/>
  <c r="Q220" i="34"/>
  <c r="R114" i="34"/>
  <c r="Z114" i="34"/>
  <c r="W114" i="34"/>
  <c r="P114" i="34"/>
  <c r="Q114" i="34"/>
  <c r="W109" i="34"/>
  <c r="P109" i="34"/>
  <c r="Q109" i="34"/>
  <c r="R109" i="34"/>
  <c r="Z109" i="34"/>
  <c r="R44" i="34"/>
  <c r="Z44" i="34"/>
  <c r="W44" i="34"/>
  <c r="P44" i="34"/>
  <c r="Q44" i="34"/>
  <c r="Q1383" i="34"/>
  <c r="R1383" i="34"/>
  <c r="Z1383" i="34"/>
  <c r="W1383" i="34"/>
  <c r="P1383" i="34"/>
  <c r="R1378" i="34"/>
  <c r="Z1378" i="34"/>
  <c r="W1378" i="34"/>
  <c r="P1378" i="34"/>
  <c r="Q1378" i="34"/>
  <c r="P1332" i="34"/>
  <c r="Q1332" i="34"/>
  <c r="R1332" i="34"/>
  <c r="Z1332" i="34"/>
  <c r="W1332" i="34"/>
  <c r="P1328" i="34"/>
  <c r="Q1328" i="34"/>
  <c r="R1328" i="34"/>
  <c r="Z1328" i="34"/>
  <c r="W1328" i="34"/>
  <c r="W1238" i="34"/>
  <c r="P1238" i="34"/>
  <c r="Q1238" i="34"/>
  <c r="R1238" i="34"/>
  <c r="Z1238" i="34"/>
  <c r="R1204" i="34"/>
  <c r="Z1204" i="34"/>
  <c r="W1204" i="34"/>
  <c r="P1204" i="34"/>
  <c r="Q1204" i="34"/>
  <c r="W1192" i="34"/>
  <c r="P1192" i="34"/>
  <c r="Q1192" i="34"/>
  <c r="R1192" i="34"/>
  <c r="Z1192" i="34"/>
  <c r="W1357" i="34"/>
  <c r="P1357" i="34"/>
  <c r="Q1357" i="34"/>
  <c r="R1357" i="34"/>
  <c r="Z1357" i="34"/>
  <c r="Q1291" i="34"/>
  <c r="R1291" i="34"/>
  <c r="Z1291" i="34"/>
  <c r="W1291" i="34"/>
  <c r="P1291" i="34"/>
  <c r="Q1244" i="34"/>
  <c r="R1244" i="34"/>
  <c r="Z1244" i="34"/>
  <c r="W1244" i="34"/>
  <c r="P1244" i="34"/>
  <c r="Q1240" i="34"/>
  <c r="R1240" i="34"/>
  <c r="Z1240" i="34"/>
  <c r="W1240" i="34"/>
  <c r="P1240" i="34"/>
  <c r="R1186" i="34"/>
  <c r="Z1186" i="34"/>
  <c r="W1186" i="34"/>
  <c r="P1186" i="34"/>
  <c r="Q1186" i="34"/>
  <c r="P1176" i="34"/>
  <c r="Q1176" i="34"/>
  <c r="R1176" i="34"/>
  <c r="Z1176" i="34"/>
  <c r="W1176" i="34"/>
  <c r="P1168" i="34"/>
  <c r="Q1168" i="34"/>
  <c r="R1168" i="34"/>
  <c r="Z1168" i="34"/>
  <c r="W1168" i="34"/>
  <c r="R1159" i="34"/>
  <c r="Z1159" i="34"/>
  <c r="W1159" i="34"/>
  <c r="P1159" i="34"/>
  <c r="Q1159" i="34"/>
  <c r="P1135" i="34"/>
  <c r="Q1135" i="34"/>
  <c r="R1135" i="34"/>
  <c r="Z1135" i="34"/>
  <c r="W1135" i="34"/>
  <c r="P1115" i="34"/>
  <c r="Q1115" i="34"/>
  <c r="R1115" i="34"/>
  <c r="Z1115" i="34"/>
  <c r="W1115" i="34"/>
  <c r="R526" i="34"/>
  <c r="Z526" i="34"/>
  <c r="W526" i="34"/>
  <c r="P526" i="34"/>
  <c r="Q526" i="34"/>
  <c r="P497" i="34"/>
  <c r="Q497" i="34"/>
  <c r="R497" i="34"/>
  <c r="Z497" i="34"/>
  <c r="W497" i="34"/>
  <c r="R460" i="34"/>
  <c r="Z460" i="34"/>
  <c r="W460" i="34"/>
  <c r="P460" i="34"/>
  <c r="Q460" i="34"/>
  <c r="P394" i="34"/>
  <c r="Q394" i="34"/>
  <c r="R394" i="34"/>
  <c r="Z394" i="34"/>
  <c r="W394" i="34"/>
  <c r="Q492" i="34"/>
  <c r="R492" i="34"/>
  <c r="Z492" i="34"/>
  <c r="W492" i="34"/>
  <c r="P492" i="34"/>
  <c r="Q1171" i="34"/>
  <c r="R1171" i="34"/>
  <c r="Z1171" i="34"/>
  <c r="W1171" i="34"/>
  <c r="P1171" i="34"/>
  <c r="Q1216" i="34"/>
  <c r="R1216" i="34"/>
  <c r="Z1216" i="34"/>
  <c r="W1216" i="34"/>
  <c r="P1216" i="34"/>
  <c r="P1123" i="34"/>
  <c r="Q1123" i="34"/>
  <c r="R1123" i="34"/>
  <c r="Z1123" i="34"/>
  <c r="W1123" i="34"/>
  <c r="W1128" i="34"/>
  <c r="P1128" i="34"/>
  <c r="Q1128" i="34"/>
  <c r="R1128" i="34"/>
  <c r="Z1128" i="34"/>
  <c r="P425" i="34"/>
  <c r="Q425" i="34"/>
  <c r="R425" i="34"/>
  <c r="Z425" i="34"/>
  <c r="W425" i="34"/>
  <c r="P1372" i="34"/>
  <c r="Q1372" i="34"/>
  <c r="R1372" i="34"/>
  <c r="Z1372" i="34"/>
  <c r="W1372" i="34"/>
  <c r="R415" i="34"/>
  <c r="Z415" i="34"/>
  <c r="W415" i="34"/>
  <c r="P415" i="34"/>
  <c r="Q415" i="34"/>
  <c r="Q302" i="34"/>
  <c r="R302" i="34"/>
  <c r="Z302" i="34"/>
  <c r="W302" i="34"/>
  <c r="P302" i="34"/>
  <c r="P202" i="34"/>
  <c r="Q202" i="34"/>
  <c r="R202" i="34"/>
  <c r="Z202" i="34"/>
  <c r="W202" i="34"/>
  <c r="P210" i="34"/>
  <c r="Q210" i="34"/>
  <c r="R210" i="34"/>
  <c r="Z210" i="34"/>
  <c r="W210" i="34"/>
  <c r="P138" i="34"/>
  <c r="Q138" i="34"/>
  <c r="R138" i="34"/>
  <c r="Z138" i="34"/>
  <c r="W138" i="34"/>
  <c r="Q45" i="34"/>
  <c r="R45" i="34"/>
  <c r="Z45" i="34"/>
  <c r="W45" i="34"/>
  <c r="P45" i="34"/>
  <c r="P30" i="34"/>
  <c r="Q30" i="34"/>
  <c r="R30" i="34"/>
  <c r="Z30" i="34"/>
  <c r="W30" i="34"/>
  <c r="W1381" i="34"/>
  <c r="P1381" i="34"/>
  <c r="Q1381" i="34"/>
  <c r="R1381" i="34"/>
  <c r="Z1381" i="34"/>
  <c r="W1377" i="34"/>
  <c r="P1377" i="34"/>
  <c r="Q1377" i="34"/>
  <c r="R1377" i="34"/>
  <c r="Z1377" i="34"/>
  <c r="Q1331" i="34"/>
  <c r="R1331" i="34"/>
  <c r="Z1331" i="34"/>
  <c r="W1331" i="34"/>
  <c r="P1331" i="34"/>
  <c r="Q1327" i="34"/>
  <c r="R1327" i="34"/>
  <c r="Z1327" i="34"/>
  <c r="W1327" i="34"/>
  <c r="P1327" i="34"/>
  <c r="P1237" i="34"/>
  <c r="Q1237" i="34"/>
  <c r="R1237" i="34"/>
  <c r="Z1237" i="34"/>
  <c r="W1237" i="34"/>
  <c r="W1203" i="34"/>
  <c r="P1203" i="34"/>
  <c r="Q1203" i="34"/>
  <c r="R1203" i="34"/>
  <c r="Z1203" i="34"/>
  <c r="Q1367" i="34"/>
  <c r="R1367" i="34"/>
  <c r="Z1367" i="34"/>
  <c r="W1367" i="34"/>
  <c r="P1367" i="34"/>
  <c r="Q1295" i="34"/>
  <c r="R1295" i="34"/>
  <c r="Z1295" i="34"/>
  <c r="W1295" i="34"/>
  <c r="P1295" i="34"/>
  <c r="P1280" i="34"/>
  <c r="Q1280" i="34"/>
  <c r="R1280" i="34"/>
  <c r="Z1280" i="34"/>
  <c r="W1280" i="34"/>
  <c r="R1243" i="34"/>
  <c r="Z1243" i="34"/>
  <c r="W1243" i="34"/>
  <c r="P1243" i="34"/>
  <c r="Q1243" i="34"/>
  <c r="R1223" i="34"/>
  <c r="Z1223" i="34"/>
  <c r="W1223" i="34"/>
  <c r="P1223" i="34"/>
  <c r="Q1223" i="34"/>
  <c r="W1185" i="34"/>
  <c r="P1185" i="34"/>
  <c r="Q1185" i="34"/>
  <c r="R1185" i="34"/>
  <c r="Z1185" i="34"/>
  <c r="R1174" i="34"/>
  <c r="Z1174" i="34"/>
  <c r="W1174" i="34"/>
  <c r="P1174" i="34"/>
  <c r="Q1174" i="34"/>
  <c r="Q1167" i="34"/>
  <c r="R1167" i="34"/>
  <c r="Z1167" i="34"/>
  <c r="W1167" i="34"/>
  <c r="P1167" i="34"/>
  <c r="W1139" i="34"/>
  <c r="P1139" i="34"/>
  <c r="Q1139" i="34"/>
  <c r="R1139" i="34"/>
  <c r="Z1139" i="34"/>
  <c r="Q1134" i="34"/>
  <c r="R1134" i="34"/>
  <c r="Z1134" i="34"/>
  <c r="W1134" i="34"/>
  <c r="P1134" i="34"/>
  <c r="P122" i="34"/>
  <c r="Q122" i="34"/>
  <c r="W122" i="34"/>
  <c r="Z122" i="34"/>
  <c r="R122" i="34"/>
  <c r="P500" i="34"/>
  <c r="Q500" i="34"/>
  <c r="R500" i="34"/>
  <c r="Z500" i="34"/>
  <c r="W500" i="34"/>
  <c r="P489" i="34"/>
  <c r="Q489" i="34"/>
  <c r="R489" i="34"/>
  <c r="Z489" i="34"/>
  <c r="W489" i="34"/>
  <c r="W459" i="34"/>
  <c r="P459" i="34"/>
  <c r="Q459" i="34"/>
  <c r="R459" i="34"/>
  <c r="Z459" i="34"/>
  <c r="R487" i="34"/>
  <c r="Z487" i="34"/>
  <c r="W487" i="34"/>
  <c r="P487" i="34"/>
  <c r="Q487" i="34"/>
  <c r="P1245" i="34"/>
  <c r="Q1245" i="34"/>
  <c r="R1245" i="34"/>
  <c r="Z1245" i="34"/>
  <c r="W1245" i="34"/>
  <c r="P1172" i="34"/>
  <c r="Q1172" i="34"/>
  <c r="R1172" i="34"/>
  <c r="Z1172" i="34"/>
  <c r="W1172" i="34"/>
  <c r="Q1118" i="34"/>
  <c r="R1118" i="34"/>
  <c r="Z1118" i="34"/>
  <c r="W1118" i="34"/>
  <c r="P1118" i="34"/>
  <c r="W1124" i="34"/>
  <c r="P1124" i="34"/>
  <c r="Q1124" i="34"/>
  <c r="R1124" i="34"/>
  <c r="Z1124" i="34"/>
  <c r="R1129" i="34"/>
  <c r="Z1129" i="34"/>
  <c r="W1129" i="34"/>
  <c r="P1129" i="34"/>
  <c r="Q112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2" i="34"/>
  <c r="A262" i="34" s="1"/>
  <c r="B263" i="34"/>
  <c r="A263" i="34" s="1"/>
  <c r="B264" i="34"/>
  <c r="A264" i="34" s="1"/>
  <c r="B265" i="34"/>
  <c r="A265" i="34" s="1"/>
  <c r="B266" i="34"/>
  <c r="A266" i="34" s="1"/>
  <c r="B281" i="34"/>
  <c r="A281" i="34" s="1"/>
  <c r="B240" i="34"/>
  <c r="A240" i="34" s="1"/>
  <c r="B242" i="34"/>
  <c r="A242" i="34" s="1"/>
  <c r="B345" i="34"/>
  <c r="A345" i="34" s="1"/>
  <c r="P242" i="34" l="1"/>
  <c r="Q242" i="34"/>
  <c r="W242" i="34"/>
  <c r="R242" i="34"/>
  <c r="Z242" i="34"/>
  <c r="R265" i="34"/>
  <c r="Z265" i="34"/>
  <c r="W265" i="34"/>
  <c r="P265" i="34"/>
  <c r="Q265" i="34"/>
  <c r="W264" i="34"/>
  <c r="P264" i="34"/>
  <c r="Q264" i="34"/>
  <c r="R264" i="34"/>
  <c r="Z264" i="34"/>
  <c r="R281" i="34"/>
  <c r="Z281" i="34"/>
  <c r="W281" i="34"/>
  <c r="P281" i="34"/>
  <c r="Q281" i="34"/>
  <c r="P263" i="34"/>
  <c r="Q263" i="34"/>
  <c r="R263" i="34"/>
  <c r="Z263" i="34"/>
  <c r="W263" i="34"/>
  <c r="R240" i="34"/>
  <c r="Z240" i="34"/>
  <c r="W240" i="34"/>
  <c r="Q240" i="34"/>
  <c r="P240" i="34"/>
  <c r="Q345" i="34"/>
  <c r="R345" i="34"/>
  <c r="Z345" i="34"/>
  <c r="W345" i="34"/>
  <c r="P345" i="34"/>
  <c r="Q266" i="34"/>
  <c r="R266" i="34"/>
  <c r="Z266" i="34"/>
  <c r="W266" i="34"/>
  <c r="P266" i="34"/>
  <c r="Q262" i="34"/>
  <c r="R262" i="34"/>
  <c r="Z262" i="34"/>
  <c r="W262" i="34"/>
  <c r="P262" i="34"/>
  <c r="B159" i="34"/>
  <c r="A159" i="34" s="1"/>
  <c r="B160" i="34"/>
  <c r="A160" i="34" s="1"/>
  <c r="B162" i="34"/>
  <c r="A162" i="34" s="1"/>
  <c r="B163" i="34"/>
  <c r="A163" i="34" s="1"/>
  <c r="B164" i="34"/>
  <c r="A164" i="34" s="1"/>
  <c r="B247" i="34"/>
  <c r="A247" i="34" s="1"/>
  <c r="B248" i="34"/>
  <c r="A248" i="34" s="1"/>
  <c r="B259" i="34"/>
  <c r="A259" i="34" s="1"/>
  <c r="B260" i="34"/>
  <c r="A260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6" i="34"/>
  <c r="A156" i="34" s="1"/>
  <c r="B157" i="34"/>
  <c r="A157" i="34" s="1"/>
  <c r="B158" i="34"/>
  <c r="A158" i="34" s="1"/>
  <c r="B141" i="34"/>
  <c r="A141" i="34" s="1"/>
  <c r="B75" i="34"/>
  <c r="A75" i="34" s="1"/>
  <c r="B140" i="34"/>
  <c r="A140" i="34" s="1"/>
  <c r="B175" i="34"/>
  <c r="A175" i="34" s="1"/>
  <c r="B174" i="34"/>
  <c r="A174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428" i="34"/>
  <c r="A428" i="34" s="1"/>
  <c r="B391" i="34"/>
  <c r="A391" i="34" s="1"/>
  <c r="B390" i="34"/>
  <c r="A390" i="34" s="1"/>
  <c r="B314" i="34"/>
  <c r="A314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22" i="34"/>
  <c r="A422" i="34" s="1"/>
  <c r="B423" i="34"/>
  <c r="A423" i="34" s="1"/>
  <c r="B128" i="34"/>
  <c r="A128" i="34" s="1"/>
  <c r="B129" i="34"/>
  <c r="A129" i="34" s="1"/>
  <c r="B282" i="34"/>
  <c r="A282" i="34" s="1"/>
  <c r="B283" i="34"/>
  <c r="A283" i="34" s="1"/>
  <c r="B295" i="34"/>
  <c r="A295" i="34" s="1"/>
  <c r="B296" i="34"/>
  <c r="A296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W119" i="34"/>
  <c r="P116" i="34"/>
  <c r="Q116" i="34"/>
  <c r="W116" i="34"/>
  <c r="Z116" i="34"/>
  <c r="R116" i="34"/>
  <c r="W132" i="34"/>
  <c r="P132" i="34"/>
  <c r="Q132" i="34"/>
  <c r="R132" i="34"/>
  <c r="Z132" i="34"/>
  <c r="R24" i="34"/>
  <c r="Z24" i="34"/>
  <c r="W24" i="34"/>
  <c r="P24" i="34"/>
  <c r="Q24" i="34"/>
  <c r="R63" i="34"/>
  <c r="Z63" i="34"/>
  <c r="W63" i="34"/>
  <c r="P63" i="34"/>
  <c r="Q63" i="34"/>
  <c r="R87" i="34"/>
  <c r="Z87" i="34"/>
  <c r="W87" i="34"/>
  <c r="P87" i="34"/>
  <c r="Q87" i="34"/>
  <c r="R79" i="34"/>
  <c r="Z79" i="34"/>
  <c r="W79" i="34"/>
  <c r="P79" i="34"/>
  <c r="Q79" i="34"/>
  <c r="Q100" i="34"/>
  <c r="R100" i="34"/>
  <c r="Z100" i="34"/>
  <c r="W100" i="34"/>
  <c r="P100" i="34"/>
  <c r="P105" i="34"/>
  <c r="Q105" i="34"/>
  <c r="R105" i="34"/>
  <c r="Z105" i="34"/>
  <c r="W105" i="34"/>
  <c r="W296" i="34"/>
  <c r="P296" i="34"/>
  <c r="Q296" i="34"/>
  <c r="R296" i="34"/>
  <c r="Z296" i="34"/>
  <c r="R129" i="34"/>
  <c r="Z129" i="34"/>
  <c r="W129" i="34"/>
  <c r="P129" i="34"/>
  <c r="Q129" i="34"/>
  <c r="P57" i="34"/>
  <c r="Q57" i="34"/>
  <c r="R57" i="34"/>
  <c r="Z57" i="34"/>
  <c r="W57" i="34"/>
  <c r="Q53" i="34"/>
  <c r="R53" i="34"/>
  <c r="Z53" i="34"/>
  <c r="W53" i="34"/>
  <c r="P53" i="34"/>
  <c r="Q60" i="34"/>
  <c r="R60" i="34"/>
  <c r="Z60" i="34"/>
  <c r="W60" i="34"/>
  <c r="P60" i="34"/>
  <c r="W391" i="34"/>
  <c r="P391" i="34"/>
  <c r="Q391" i="34"/>
  <c r="R391" i="34"/>
  <c r="Z391" i="34"/>
  <c r="Q523" i="34"/>
  <c r="R523" i="34"/>
  <c r="Z523" i="34"/>
  <c r="W523" i="34"/>
  <c r="P523" i="34"/>
  <c r="R175" i="34"/>
  <c r="Z175" i="34"/>
  <c r="W175" i="34"/>
  <c r="P175" i="34"/>
  <c r="Q175" i="34"/>
  <c r="W158" i="34"/>
  <c r="P158" i="34"/>
  <c r="Q158" i="34"/>
  <c r="R158" i="34"/>
  <c r="Z158" i="34"/>
  <c r="W146" i="34"/>
  <c r="P146" i="34"/>
  <c r="Q146" i="34"/>
  <c r="R146" i="34"/>
  <c r="Z146" i="34"/>
  <c r="P142" i="34"/>
  <c r="Q142" i="34"/>
  <c r="R142" i="34"/>
  <c r="Z142" i="34"/>
  <c r="W142" i="34"/>
  <c r="Q247" i="34"/>
  <c r="R247" i="34"/>
  <c r="Z247" i="34"/>
  <c r="W247" i="34"/>
  <c r="P247" i="34"/>
  <c r="Q160" i="34"/>
  <c r="R160" i="34"/>
  <c r="Z160" i="34"/>
  <c r="W160" i="34"/>
  <c r="P160" i="34"/>
  <c r="P131" i="34"/>
  <c r="Q131" i="34"/>
  <c r="R131" i="34"/>
  <c r="Z131" i="34"/>
  <c r="W131" i="34"/>
  <c r="W62" i="34"/>
  <c r="P62" i="34"/>
  <c r="Q62" i="34"/>
  <c r="R62" i="34"/>
  <c r="Z62" i="34"/>
  <c r="P85" i="34"/>
  <c r="Q85" i="34"/>
  <c r="R85" i="34"/>
  <c r="Z85" i="34"/>
  <c r="W85" i="34"/>
  <c r="W94" i="34"/>
  <c r="P94" i="34"/>
  <c r="Q94" i="34"/>
  <c r="R94" i="34"/>
  <c r="Z94" i="34"/>
  <c r="R99" i="34"/>
  <c r="Z99" i="34"/>
  <c r="W99" i="34"/>
  <c r="P99" i="34"/>
  <c r="Q99" i="34"/>
  <c r="P112" i="34"/>
  <c r="Q112" i="34"/>
  <c r="R112" i="34"/>
  <c r="Z112" i="34"/>
  <c r="W112" i="34"/>
  <c r="P295" i="34"/>
  <c r="Q295" i="34"/>
  <c r="R295" i="34"/>
  <c r="Z295" i="34"/>
  <c r="W295" i="34"/>
  <c r="W128" i="34"/>
  <c r="P128" i="34"/>
  <c r="Q128" i="34"/>
  <c r="R128" i="34"/>
  <c r="Z128" i="34"/>
  <c r="Q56" i="34"/>
  <c r="R56" i="34"/>
  <c r="Z56" i="34"/>
  <c r="W56" i="34"/>
  <c r="P56" i="34"/>
  <c r="R28" i="34"/>
  <c r="Z28" i="34"/>
  <c r="W28" i="34"/>
  <c r="P28" i="34"/>
  <c r="Q28" i="34"/>
  <c r="R71" i="34"/>
  <c r="Z71" i="34"/>
  <c r="W71" i="34"/>
  <c r="P71" i="34"/>
  <c r="Q71" i="34"/>
  <c r="Q428" i="34"/>
  <c r="R428" i="34"/>
  <c r="Z428" i="34"/>
  <c r="W428" i="34"/>
  <c r="P428" i="34"/>
  <c r="P524" i="34"/>
  <c r="Q524" i="34"/>
  <c r="R524" i="34"/>
  <c r="Z524" i="34"/>
  <c r="W524" i="34"/>
  <c r="R140" i="34"/>
  <c r="Z140" i="34"/>
  <c r="W140" i="34"/>
  <c r="P140" i="34"/>
  <c r="Q140" i="34"/>
  <c r="P157" i="34"/>
  <c r="Q157" i="34"/>
  <c r="R157" i="34"/>
  <c r="Z157" i="34"/>
  <c r="W157" i="34"/>
  <c r="Q145" i="34"/>
  <c r="R145" i="34"/>
  <c r="Z145" i="34"/>
  <c r="W145" i="34"/>
  <c r="P145" i="34"/>
  <c r="W260" i="34"/>
  <c r="P260" i="34"/>
  <c r="Q260" i="34"/>
  <c r="R260" i="34"/>
  <c r="Z260" i="34"/>
  <c r="Q164" i="34"/>
  <c r="R164" i="34"/>
  <c r="Z164" i="34"/>
  <c r="W164" i="34"/>
  <c r="P164" i="34"/>
  <c r="R159" i="34"/>
  <c r="Z159" i="34"/>
  <c r="W159" i="34"/>
  <c r="P159" i="34"/>
  <c r="Q159" i="34"/>
  <c r="W23" i="34"/>
  <c r="P23" i="34"/>
  <c r="Q23" i="34"/>
  <c r="R23" i="34"/>
  <c r="Z23" i="34"/>
  <c r="R125" i="34"/>
  <c r="Z125" i="34"/>
  <c r="W125" i="34"/>
  <c r="P125" i="34"/>
  <c r="Q125" i="34"/>
  <c r="W70" i="34"/>
  <c r="P70" i="34"/>
  <c r="Q70" i="34"/>
  <c r="R70" i="34"/>
  <c r="Z70" i="34"/>
  <c r="R59" i="34"/>
  <c r="Z59" i="34"/>
  <c r="W59" i="34"/>
  <c r="P59" i="34"/>
  <c r="Q59" i="34"/>
  <c r="Q84" i="34"/>
  <c r="R84" i="34"/>
  <c r="Z84" i="34"/>
  <c r="W84" i="34"/>
  <c r="P84" i="34"/>
  <c r="P93" i="34"/>
  <c r="Q93" i="34"/>
  <c r="R93" i="34"/>
  <c r="Z93" i="34"/>
  <c r="W93" i="34"/>
  <c r="W98" i="34"/>
  <c r="P98" i="34"/>
  <c r="Q98" i="34"/>
  <c r="R98" i="34"/>
  <c r="Z98" i="34"/>
  <c r="Q111" i="34"/>
  <c r="R111" i="34"/>
  <c r="Z111" i="34"/>
  <c r="W111" i="34"/>
  <c r="P111" i="34"/>
  <c r="P283" i="34"/>
  <c r="Q283" i="34"/>
  <c r="R283" i="34"/>
  <c r="Z283" i="34"/>
  <c r="W283" i="34"/>
  <c r="R423" i="34"/>
  <c r="Z423" i="34"/>
  <c r="W423" i="34"/>
  <c r="P423" i="34"/>
  <c r="Q423" i="34"/>
  <c r="R55" i="34"/>
  <c r="Z55" i="34"/>
  <c r="W55" i="34"/>
  <c r="P55" i="34"/>
  <c r="Q55" i="34"/>
  <c r="W27" i="34"/>
  <c r="P27" i="34"/>
  <c r="Q27" i="34"/>
  <c r="R27" i="34"/>
  <c r="Z27" i="34"/>
  <c r="Q314" i="34"/>
  <c r="R314" i="34"/>
  <c r="Z314" i="34"/>
  <c r="W314" i="34"/>
  <c r="P314" i="34"/>
  <c r="W521" i="34"/>
  <c r="P521" i="34"/>
  <c r="Q521" i="34"/>
  <c r="Z521" i="34"/>
  <c r="R521" i="34"/>
  <c r="W525" i="34"/>
  <c r="P525" i="34"/>
  <c r="Q525" i="34"/>
  <c r="Z525" i="34"/>
  <c r="R525" i="34"/>
  <c r="R75" i="34"/>
  <c r="Z75" i="34"/>
  <c r="W75" i="34"/>
  <c r="P75" i="34"/>
  <c r="Q75" i="34"/>
  <c r="Q156" i="34"/>
  <c r="R156" i="34"/>
  <c r="Z156" i="34"/>
  <c r="W156" i="34"/>
  <c r="P156" i="34"/>
  <c r="R144" i="34"/>
  <c r="Z144" i="34"/>
  <c r="W144" i="34"/>
  <c r="P144" i="34"/>
  <c r="Q144" i="34"/>
  <c r="P259" i="34"/>
  <c r="Q259" i="34"/>
  <c r="R259" i="34"/>
  <c r="Z259" i="34"/>
  <c r="W259" i="34"/>
  <c r="R163" i="34"/>
  <c r="Z163" i="34"/>
  <c r="W163" i="34"/>
  <c r="P163" i="34"/>
  <c r="Q163" i="34"/>
  <c r="W117" i="34"/>
  <c r="P117" i="34"/>
  <c r="R117" i="34"/>
  <c r="Z117" i="34"/>
  <c r="Q117" i="34"/>
  <c r="R124" i="34"/>
  <c r="Z124" i="34"/>
  <c r="P124" i="34"/>
  <c r="Q124" i="34"/>
  <c r="W124" i="34"/>
  <c r="P69" i="34"/>
  <c r="Q69" i="34"/>
  <c r="R69" i="34"/>
  <c r="Z69" i="34"/>
  <c r="W69" i="34"/>
  <c r="W58" i="34"/>
  <c r="P58" i="34"/>
  <c r="Q58" i="34"/>
  <c r="R58" i="34"/>
  <c r="Z58" i="34"/>
  <c r="R83" i="34"/>
  <c r="Z83" i="34"/>
  <c r="W83" i="34"/>
  <c r="P83" i="34"/>
  <c r="Q83" i="34"/>
  <c r="P101" i="34"/>
  <c r="Q101" i="34"/>
  <c r="R101" i="34"/>
  <c r="Z101" i="34"/>
  <c r="W101" i="34"/>
  <c r="W106" i="34"/>
  <c r="P106" i="34"/>
  <c r="Q106" i="34"/>
  <c r="R106" i="34"/>
  <c r="Z106" i="34"/>
  <c r="P120" i="34"/>
  <c r="Q120" i="34"/>
  <c r="W120" i="34"/>
  <c r="Z120" i="34"/>
  <c r="R120" i="34"/>
  <c r="Q282" i="34"/>
  <c r="R282" i="34"/>
  <c r="Z282" i="34"/>
  <c r="W282" i="34"/>
  <c r="P282" i="34"/>
  <c r="W422" i="34"/>
  <c r="P422" i="34"/>
  <c r="Q422" i="34"/>
  <c r="R422" i="34"/>
  <c r="Z422" i="34"/>
  <c r="P54" i="34"/>
  <c r="Q54" i="34"/>
  <c r="R54" i="34"/>
  <c r="Z54" i="34"/>
  <c r="W54" i="34"/>
  <c r="P61" i="34"/>
  <c r="Q61" i="34"/>
  <c r="R61" i="34"/>
  <c r="Z61" i="34"/>
  <c r="W61" i="34"/>
  <c r="P390" i="34"/>
  <c r="Q390" i="34"/>
  <c r="R390" i="34"/>
  <c r="Z390" i="34"/>
  <c r="W390" i="34"/>
  <c r="R522" i="34"/>
  <c r="Z522" i="34"/>
  <c r="W522" i="34"/>
  <c r="P522" i="34"/>
  <c r="Q522" i="34"/>
  <c r="W174" i="34"/>
  <c r="P174" i="34"/>
  <c r="Q174" i="34"/>
  <c r="R174" i="34"/>
  <c r="Z174" i="34"/>
  <c r="Q141" i="34"/>
  <c r="R141" i="34"/>
  <c r="Z141" i="34"/>
  <c r="W141" i="34"/>
  <c r="P141" i="34"/>
  <c r="Q148" i="34"/>
  <c r="R148" i="34"/>
  <c r="Z148" i="34"/>
  <c r="W148" i="34"/>
  <c r="P148" i="34"/>
  <c r="W143" i="34"/>
  <c r="P143" i="34"/>
  <c r="Q143" i="34"/>
  <c r="R143" i="34"/>
  <c r="Z143" i="34"/>
  <c r="P248" i="34"/>
  <c r="Q248" i="34"/>
  <c r="R248" i="34"/>
  <c r="Z248" i="34"/>
  <c r="W248" i="34"/>
  <c r="W162" i="34"/>
  <c r="P162" i="34"/>
  <c r="Q162" i="34"/>
  <c r="R162" i="34"/>
  <c r="Z162" i="34"/>
  <c r="B1320" i="34"/>
  <c r="A1320" i="34" s="1"/>
  <c r="B1273" i="34"/>
  <c r="A1273" i="34" s="1"/>
  <c r="B1272" i="34"/>
  <c r="A1272" i="34" s="1"/>
  <c r="B1270" i="34"/>
  <c r="A1270" i="34" s="1"/>
  <c r="B1227" i="34"/>
  <c r="A1227" i="34" s="1"/>
  <c r="B1226" i="34"/>
  <c r="A1226" i="34" s="1"/>
  <c r="B1117" i="34"/>
  <c r="A1117" i="34" s="1"/>
  <c r="B1116" i="34"/>
  <c r="A1116" i="34" s="1"/>
  <c r="B539" i="34"/>
  <c r="A539" i="34" s="1"/>
  <c r="B529" i="34"/>
  <c r="A529" i="34" s="1"/>
  <c r="B528" i="34"/>
  <c r="A528" i="34" s="1"/>
  <c r="B324" i="34"/>
  <c r="A324" i="34" s="1"/>
  <c r="B244" i="34"/>
  <c r="A244" i="34" s="1"/>
  <c r="B243" i="34"/>
  <c r="A243" i="34" s="1"/>
  <c r="B194" i="34"/>
  <c r="A194" i="34" s="1"/>
  <c r="B198" i="34"/>
  <c r="A198" i="34" s="1"/>
  <c r="B107" i="34"/>
  <c r="A107" i="34" s="1"/>
  <c r="R244" i="34" l="1"/>
  <c r="Z244" i="34"/>
  <c r="W244" i="34"/>
  <c r="Q244" i="34"/>
  <c r="P244" i="34"/>
  <c r="P528" i="34"/>
  <c r="Q528" i="34"/>
  <c r="R528" i="34"/>
  <c r="Z528" i="34"/>
  <c r="W528" i="34"/>
  <c r="W243" i="34"/>
  <c r="P243" i="34"/>
  <c r="R243" i="34"/>
  <c r="Z243" i="34"/>
  <c r="Q243" i="34"/>
  <c r="W529" i="34"/>
  <c r="P529" i="34"/>
  <c r="Q529" i="34"/>
  <c r="Z529" i="34"/>
  <c r="R529" i="34"/>
  <c r="W1226" i="34"/>
  <c r="P1226" i="34"/>
  <c r="Q1226" i="34"/>
  <c r="R1226" i="34"/>
  <c r="Z1226" i="34"/>
  <c r="W1273" i="34"/>
  <c r="P1273" i="34"/>
  <c r="Q1273" i="34"/>
  <c r="R1273" i="34"/>
  <c r="Z1273" i="34"/>
  <c r="Q539" i="34"/>
  <c r="R539" i="34"/>
  <c r="Z539" i="34"/>
  <c r="W539" i="34"/>
  <c r="P539" i="34"/>
  <c r="P1320" i="34"/>
  <c r="Q1320" i="34"/>
  <c r="R1320" i="34"/>
  <c r="Z1320" i="34"/>
  <c r="W1320" i="34"/>
  <c r="R107" i="34"/>
  <c r="Z107" i="34"/>
  <c r="W107" i="34"/>
  <c r="P107" i="34"/>
  <c r="Q107" i="34"/>
  <c r="R1227" i="34"/>
  <c r="Z1227" i="34"/>
  <c r="W1227" i="34"/>
  <c r="P1227" i="34"/>
  <c r="Q1227" i="34"/>
  <c r="P198" i="34"/>
  <c r="Q198" i="34"/>
  <c r="R198" i="34"/>
  <c r="Z198" i="34"/>
  <c r="W198" i="34"/>
  <c r="R324" i="34"/>
  <c r="Z324" i="34"/>
  <c r="W324" i="34"/>
  <c r="P324" i="34"/>
  <c r="Q324" i="34"/>
  <c r="W1116" i="34"/>
  <c r="P1116" i="34"/>
  <c r="Q1116" i="34"/>
  <c r="R1116" i="34"/>
  <c r="Z1116" i="34"/>
  <c r="R1270" i="34"/>
  <c r="Z1270" i="34"/>
  <c r="W1270" i="34"/>
  <c r="P1270" i="34"/>
  <c r="Q1270" i="34"/>
  <c r="P194" i="34"/>
  <c r="Q194" i="34"/>
  <c r="R194" i="34"/>
  <c r="Z194" i="34"/>
  <c r="W194" i="34"/>
  <c r="R1117" i="34"/>
  <c r="Z1117" i="34"/>
  <c r="W1117" i="34"/>
  <c r="P1117" i="34"/>
  <c r="Q1117" i="34"/>
  <c r="P1272" i="34"/>
  <c r="Q1272" i="34"/>
  <c r="R1272" i="34"/>
  <c r="Z1272" i="34"/>
  <c r="W1272" i="34"/>
  <c r="A14" i="71"/>
  <c r="E58" i="71" s="1"/>
  <c r="B328" i="34"/>
  <c r="A328" i="34" s="1"/>
  <c r="B1306" i="34"/>
  <c r="A1306" i="34" s="1"/>
  <c r="U10" i="34"/>
  <c r="R328" i="34" l="1"/>
  <c r="Z328" i="34"/>
  <c r="W328" i="34"/>
  <c r="P328" i="34"/>
  <c r="Q328" i="34"/>
  <c r="R1306" i="34"/>
  <c r="Z1306" i="34"/>
  <c r="W1306" i="34"/>
  <c r="P1306" i="34"/>
  <c r="Q1306" i="34"/>
  <c r="A57" i="71"/>
  <c r="H2" i="71"/>
  <c r="S10" i="34"/>
  <c r="E6" i="43" l="1"/>
  <c r="O8" i="43"/>
  <c r="N8" i="43"/>
  <c r="D13" i="15" l="1"/>
  <c r="C13" i="15"/>
  <c r="B130" i="34"/>
  <c r="A130" i="34" s="1"/>
  <c r="B458" i="34"/>
  <c r="A458" i="34" s="1"/>
  <c r="B520" i="34"/>
  <c r="A520" i="34" s="1"/>
  <c r="B1074" i="34"/>
  <c r="A1074" i="34" s="1"/>
  <c r="B1104" i="34"/>
  <c r="A1104" i="34" s="1"/>
  <c r="B1136" i="34"/>
  <c r="A1136" i="34" s="1"/>
  <c r="B1224" i="34"/>
  <c r="A1224" i="34" s="1"/>
  <c r="B1242" i="34"/>
  <c r="A1242" i="34" s="1"/>
  <c r="B1269" i="34"/>
  <c r="A1269" i="34" s="1"/>
  <c r="B1305" i="34"/>
  <c r="A1305" i="34" s="1"/>
  <c r="B1375" i="34"/>
  <c r="A1375" i="34" s="1"/>
  <c r="B76" i="34"/>
  <c r="A76" i="34" s="1"/>
  <c r="W1305" i="34" l="1"/>
  <c r="P1305" i="34"/>
  <c r="Q1305" i="34"/>
  <c r="R1305" i="34"/>
  <c r="Z1305" i="34"/>
  <c r="R1136" i="34"/>
  <c r="Z1136" i="34"/>
  <c r="W1136" i="34"/>
  <c r="P1136" i="34"/>
  <c r="Q1136" i="34"/>
  <c r="P458" i="34"/>
  <c r="Q458" i="34"/>
  <c r="R458" i="34"/>
  <c r="Z458" i="34"/>
  <c r="W458" i="34"/>
  <c r="W1269" i="34"/>
  <c r="P1269" i="34"/>
  <c r="Q1269" i="34"/>
  <c r="R1269" i="34"/>
  <c r="Z1269" i="34"/>
  <c r="W1104" i="34"/>
  <c r="P1104" i="34"/>
  <c r="Q1104" i="34"/>
  <c r="R1104" i="34"/>
  <c r="Z1104" i="34"/>
  <c r="Q130" i="34"/>
  <c r="R130" i="34"/>
  <c r="Z130" i="34"/>
  <c r="W130" i="34"/>
  <c r="P130" i="34"/>
  <c r="Q76" i="34"/>
  <c r="R76" i="34"/>
  <c r="Z76" i="34"/>
  <c r="W76" i="34"/>
  <c r="P76" i="34"/>
  <c r="W1242" i="34"/>
  <c r="P1242" i="34"/>
  <c r="Q1242" i="34"/>
  <c r="R1242" i="34"/>
  <c r="Z1242" i="34"/>
  <c r="Q1074" i="34"/>
  <c r="R1074" i="34"/>
  <c r="Z1074" i="34"/>
  <c r="W1074" i="34"/>
  <c r="P1074" i="34"/>
  <c r="Q1375" i="34"/>
  <c r="R1375" i="34"/>
  <c r="Z1375" i="34"/>
  <c r="W1375" i="34"/>
  <c r="P1375" i="34"/>
  <c r="Q1224" i="34"/>
  <c r="R1224" i="34"/>
  <c r="Z1224" i="34"/>
  <c r="W1224" i="34"/>
  <c r="P1224" i="34"/>
  <c r="P520" i="34"/>
  <c r="Q520" i="34"/>
  <c r="R520" i="34"/>
  <c r="Z520" i="34"/>
  <c r="W520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W139" i="34" l="1"/>
  <c r="P139" i="34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28" i="34"/>
  <c r="A2428" i="34" s="1"/>
  <c r="R2428" i="34" l="1"/>
  <c r="P2428" i="34"/>
  <c r="Q2428" i="34"/>
  <c r="Z242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W17" i="34" l="1"/>
  <c r="P17" i="34"/>
  <c r="Q17" i="34"/>
  <c r="Z17" i="34"/>
  <c r="R17" i="34"/>
  <c r="P13" i="34"/>
  <c r="Q13" i="34"/>
  <c r="R13" i="34"/>
  <c r="Z13" i="34"/>
  <c r="W13" i="34"/>
  <c r="Q21" i="34"/>
  <c r="R21" i="34"/>
  <c r="Z21" i="34"/>
  <c r="W21" i="34"/>
  <c r="P21" i="34"/>
  <c r="W19" i="34"/>
  <c r="P19" i="34"/>
  <c r="Q19" i="34"/>
  <c r="R19" i="34"/>
  <c r="Z19" i="34"/>
  <c r="W16" i="34"/>
  <c r="P16" i="34"/>
  <c r="Q16" i="34"/>
  <c r="Z16" i="34"/>
  <c r="R16" i="34"/>
  <c r="R20" i="34"/>
  <c r="Z20" i="34"/>
  <c r="W20" i="34"/>
  <c r="P20" i="34"/>
  <c r="Q20" i="34"/>
  <c r="R18" i="34"/>
  <c r="P18" i="34"/>
  <c r="Q18" i="34"/>
  <c r="Z18" i="34"/>
  <c r="W18" i="34"/>
  <c r="W15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90" i="34" l="1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5" i="34"/>
  <c r="V159" i="34"/>
  <c r="V163" i="34"/>
  <c r="V167" i="34"/>
  <c r="V171" i="34"/>
  <c r="V175" i="34"/>
  <c r="V178" i="34"/>
  <c r="V182" i="34"/>
  <c r="V185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116" i="34"/>
  <c r="V122" i="34"/>
  <c r="V126" i="34"/>
  <c r="V130" i="34"/>
  <c r="V133" i="34"/>
  <c r="V137" i="34"/>
  <c r="V141" i="34"/>
  <c r="V145" i="34"/>
  <c r="V148" i="34"/>
  <c r="V152" i="34"/>
  <c r="V156" i="34"/>
  <c r="V160" i="34"/>
  <c r="V164" i="34"/>
  <c r="V168" i="34"/>
  <c r="V172" i="34"/>
  <c r="V176" i="34"/>
  <c r="V179" i="34"/>
  <c r="V183" i="34"/>
  <c r="V18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127" i="34"/>
  <c r="V131" i="34"/>
  <c r="V134" i="34"/>
  <c r="V138" i="34"/>
  <c r="V142" i="34"/>
  <c r="V149" i="34"/>
  <c r="V153" i="34"/>
  <c r="V157" i="34"/>
  <c r="V161" i="34"/>
  <c r="V165" i="34"/>
  <c r="V169" i="34"/>
  <c r="V173" i="34"/>
  <c r="V180" i="34"/>
  <c r="V184" i="34"/>
  <c r="V187" i="34"/>
  <c r="V190" i="34"/>
  <c r="V194" i="34"/>
  <c r="V198" i="34"/>
  <c r="V202" i="34"/>
  <c r="V206" i="34"/>
  <c r="V210" i="34"/>
  <c r="V214" i="34"/>
  <c r="V218" i="34"/>
  <c r="V222" i="34"/>
  <c r="V226" i="34"/>
  <c r="V230" i="34"/>
  <c r="V120" i="34"/>
  <c r="V128" i="34"/>
  <c r="V132" i="34"/>
  <c r="V135" i="34"/>
  <c r="V139" i="34"/>
  <c r="V143" i="34"/>
  <c r="V146" i="34"/>
  <c r="V150" i="34"/>
  <c r="V154" i="34"/>
  <c r="V158" i="34"/>
  <c r="V162" i="34"/>
  <c r="V166" i="34"/>
  <c r="V170" i="34"/>
  <c r="V174" i="34"/>
  <c r="V177" i="34"/>
  <c r="V181" i="34"/>
  <c r="V188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34" i="34"/>
  <c r="V242" i="34"/>
  <c r="V246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247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238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7" i="34"/>
  <c r="V401" i="34"/>
  <c r="V405" i="34"/>
  <c r="V409" i="34"/>
  <c r="V413" i="34"/>
  <c r="V417" i="34"/>
  <c r="V421" i="34"/>
  <c r="V425" i="34"/>
  <c r="V429" i="34"/>
  <c r="V433" i="34"/>
  <c r="V437" i="34"/>
  <c r="V245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49" i="34"/>
  <c r="V455" i="34"/>
  <c r="V456" i="34"/>
  <c r="V460" i="34"/>
  <c r="V463" i="34"/>
  <c r="V467" i="34"/>
  <c r="V471" i="34"/>
  <c r="V475" i="34"/>
  <c r="V479" i="34"/>
  <c r="V483" i="34"/>
  <c r="V487" i="34"/>
  <c r="V491" i="34"/>
  <c r="V495" i="34"/>
  <c r="V499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3" i="34"/>
  <c r="V557" i="34"/>
  <c r="V560" i="34"/>
  <c r="V564" i="34"/>
  <c r="V567" i="34"/>
  <c r="V571" i="34"/>
  <c r="V575" i="34"/>
  <c r="V579" i="34"/>
  <c r="V583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457" i="34"/>
  <c r="V464" i="34"/>
  <c r="V468" i="34"/>
  <c r="V472" i="34"/>
  <c r="V476" i="34"/>
  <c r="V480" i="34"/>
  <c r="V484" i="34"/>
  <c r="V488" i="34"/>
  <c r="V492" i="34"/>
  <c r="V496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4" i="34"/>
  <c r="V561" i="34"/>
  <c r="V445" i="34"/>
  <c r="V453" i="34"/>
  <c r="V458" i="34"/>
  <c r="V461" i="34"/>
  <c r="V465" i="34"/>
  <c r="V469" i="34"/>
  <c r="V473" i="34"/>
  <c r="V477" i="34"/>
  <c r="V481" i="34"/>
  <c r="V485" i="34"/>
  <c r="V489" i="34"/>
  <c r="V493" i="34"/>
  <c r="V497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5" i="34"/>
  <c r="V558" i="34"/>
  <c r="V562" i="34"/>
  <c r="V565" i="34"/>
  <c r="V569" i="34"/>
  <c r="V573" i="34"/>
  <c r="V577" i="34"/>
  <c r="V581" i="34"/>
  <c r="V585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441" i="34"/>
  <c r="V459" i="34"/>
  <c r="V462" i="34"/>
  <c r="V466" i="34"/>
  <c r="V470" i="34"/>
  <c r="V474" i="34"/>
  <c r="V478" i="34"/>
  <c r="V482" i="34"/>
  <c r="V486" i="34"/>
  <c r="V490" i="34"/>
  <c r="V494" i="34"/>
  <c r="V498" i="34"/>
  <c r="V501" i="34"/>
  <c r="V505" i="34"/>
  <c r="V509" i="34"/>
  <c r="V513" i="34"/>
  <c r="V517" i="34"/>
  <c r="V574" i="34"/>
  <c r="V605" i="34"/>
  <c r="V607" i="34"/>
  <c r="V613" i="34"/>
  <c r="V641" i="34"/>
  <c r="V642" i="34"/>
  <c r="V649" i="34"/>
  <c r="V650" i="34"/>
  <c r="V657" i="34"/>
  <c r="V658" i="34"/>
  <c r="V664" i="34"/>
  <c r="V668" i="34"/>
  <c r="V672" i="34"/>
  <c r="V676" i="34"/>
  <c r="V680" i="34"/>
  <c r="V684" i="34"/>
  <c r="V688" i="34"/>
  <c r="V691" i="34"/>
  <c r="V695" i="34"/>
  <c r="V699" i="34"/>
  <c r="V703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7" i="34"/>
  <c r="V761" i="34"/>
  <c r="V765" i="34"/>
  <c r="V769" i="34"/>
  <c r="V773" i="34"/>
  <c r="V776" i="34"/>
  <c r="V780" i="34"/>
  <c r="V784" i="34"/>
  <c r="V788" i="34"/>
  <c r="V792" i="34"/>
  <c r="V796" i="34"/>
  <c r="V800" i="34"/>
  <c r="V525" i="34"/>
  <c r="V533" i="34"/>
  <c r="V541" i="34"/>
  <c r="V549" i="34"/>
  <c r="V556" i="34"/>
  <c r="V563" i="34"/>
  <c r="V576" i="34"/>
  <c r="V578" i="34"/>
  <c r="V580" i="34"/>
  <c r="V582" i="34"/>
  <c r="V584" i="34"/>
  <c r="V586" i="34"/>
  <c r="V587" i="34"/>
  <c r="V589" i="34"/>
  <c r="V591" i="34"/>
  <c r="V593" i="34"/>
  <c r="V595" i="34"/>
  <c r="V597" i="34"/>
  <c r="V599" i="34"/>
  <c r="V601" i="34"/>
  <c r="V603" i="34"/>
  <c r="V615" i="34"/>
  <c r="V643" i="34"/>
  <c r="V651" i="34"/>
  <c r="V659" i="34"/>
  <c r="V665" i="34"/>
  <c r="V669" i="34"/>
  <c r="V673" i="34"/>
  <c r="V677" i="34"/>
  <c r="V681" i="34"/>
  <c r="V685" i="34"/>
  <c r="V689" i="34"/>
  <c r="V692" i="34"/>
  <c r="V696" i="34"/>
  <c r="V700" i="34"/>
  <c r="V704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4" i="34"/>
  <c r="V758" i="34"/>
  <c r="V762" i="34"/>
  <c r="V766" i="34"/>
  <c r="V770" i="34"/>
  <c r="V774" i="34"/>
  <c r="V777" i="34"/>
  <c r="V781" i="34"/>
  <c r="V785" i="34"/>
  <c r="V789" i="34"/>
  <c r="V793" i="34"/>
  <c r="V797" i="34"/>
  <c r="V609" i="34"/>
  <c r="V617" i="34"/>
  <c r="V645" i="34"/>
  <c r="V646" i="34"/>
  <c r="V653" i="34"/>
  <c r="V654" i="34"/>
  <c r="V661" i="34"/>
  <c r="V662" i="34"/>
  <c r="V666" i="34"/>
  <c r="V670" i="34"/>
  <c r="V674" i="34"/>
  <c r="V678" i="34"/>
  <c r="V682" i="34"/>
  <c r="V686" i="34"/>
  <c r="V690" i="34"/>
  <c r="V693" i="34"/>
  <c r="V697" i="34"/>
  <c r="V701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5" i="34"/>
  <c r="V759" i="34"/>
  <c r="V763" i="34"/>
  <c r="V767" i="34"/>
  <c r="V771" i="34"/>
  <c r="V778" i="34"/>
  <c r="V782" i="34"/>
  <c r="V786" i="34"/>
  <c r="V790" i="34"/>
  <c r="V794" i="34"/>
  <c r="V798" i="34"/>
  <c r="V521" i="34"/>
  <c r="V529" i="34"/>
  <c r="V537" i="34"/>
  <c r="V545" i="34"/>
  <c r="V559" i="34"/>
  <c r="V566" i="34"/>
  <c r="V568" i="34"/>
  <c r="V570" i="34"/>
  <c r="V572" i="34"/>
  <c r="V611" i="34"/>
  <c r="V619" i="34"/>
  <c r="V621" i="34"/>
  <c r="V623" i="34"/>
  <c r="V625" i="34"/>
  <c r="V627" i="34"/>
  <c r="V629" i="34"/>
  <c r="V631" i="34"/>
  <c r="V633" i="34"/>
  <c r="V635" i="34"/>
  <c r="V637" i="34"/>
  <c r="V639" i="34"/>
  <c r="V647" i="34"/>
  <c r="V655" i="34"/>
  <c r="V663" i="34"/>
  <c r="V667" i="34"/>
  <c r="V671" i="34"/>
  <c r="V675" i="34"/>
  <c r="V679" i="34"/>
  <c r="V683" i="34"/>
  <c r="V687" i="34"/>
  <c r="V694" i="34"/>
  <c r="V698" i="34"/>
  <c r="V702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6" i="34"/>
  <c r="V760" i="34"/>
  <c r="V764" i="34"/>
  <c r="V768" i="34"/>
  <c r="V772" i="34"/>
  <c r="V775" i="34"/>
  <c r="V779" i="34"/>
  <c r="V783" i="34"/>
  <c r="V787" i="34"/>
  <c r="V791" i="34"/>
  <c r="V795" i="34"/>
  <c r="V804" i="34"/>
  <c r="V808" i="34"/>
  <c r="V811" i="34"/>
  <c r="V815" i="34"/>
  <c r="V819" i="34"/>
  <c r="V823" i="34"/>
  <c r="V827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4" i="34"/>
  <c r="V988" i="34"/>
  <c r="V992" i="34"/>
  <c r="V996" i="34"/>
  <c r="V1000" i="34"/>
  <c r="V1003" i="34"/>
  <c r="V1007" i="34"/>
  <c r="V1011" i="34"/>
  <c r="V799" i="34"/>
  <c r="V801" i="34"/>
  <c r="V805" i="34"/>
  <c r="V812" i="34"/>
  <c r="V816" i="34"/>
  <c r="V820" i="34"/>
  <c r="V824" i="34"/>
  <c r="V828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1" i="34"/>
  <c r="V985" i="34"/>
  <c r="V989" i="34"/>
  <c r="V993" i="34"/>
  <c r="V997" i="34"/>
  <c r="V1001" i="34"/>
  <c r="V1004" i="34"/>
  <c r="V1008" i="34"/>
  <c r="V1012" i="34"/>
  <c r="V802" i="34"/>
  <c r="V806" i="34"/>
  <c r="V809" i="34"/>
  <c r="V813" i="34"/>
  <c r="V817" i="34"/>
  <c r="V821" i="34"/>
  <c r="V825" i="34"/>
  <c r="V829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5" i="34"/>
  <c r="V1009" i="34"/>
  <c r="V1013" i="34"/>
  <c r="V803" i="34"/>
  <c r="V807" i="34"/>
  <c r="V810" i="34"/>
  <c r="V814" i="34"/>
  <c r="V818" i="34"/>
  <c r="V822" i="34"/>
  <c r="V826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3" i="34"/>
  <c r="V987" i="34"/>
  <c r="V991" i="34"/>
  <c r="V995" i="34"/>
  <c r="V999" i="34"/>
  <c r="V1002" i="34"/>
  <c r="V1006" i="34"/>
  <c r="V1010" i="34"/>
  <c r="V1018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6" i="34"/>
  <c r="V1140" i="34"/>
  <c r="V1144" i="34"/>
  <c r="V1148" i="34"/>
  <c r="V1152" i="34"/>
  <c r="V1155" i="34"/>
  <c r="V1159" i="34"/>
  <c r="V1163" i="34"/>
  <c r="V1170" i="34"/>
  <c r="V1174" i="34"/>
  <c r="V1178" i="34"/>
  <c r="V1182" i="34"/>
  <c r="V1186" i="34"/>
  <c r="V1189" i="34"/>
  <c r="V1196" i="34"/>
  <c r="V1200" i="34"/>
  <c r="V1204" i="34"/>
  <c r="V1208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019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7" i="34"/>
  <c r="V1141" i="34"/>
  <c r="V1145" i="34"/>
  <c r="V1149" i="34"/>
  <c r="V1153" i="34"/>
  <c r="V1156" i="34"/>
  <c r="V1160" i="34"/>
  <c r="V1164" i="34"/>
  <c r="V1167" i="34"/>
  <c r="V1171" i="34"/>
  <c r="V1175" i="34"/>
  <c r="V1179" i="34"/>
  <c r="V1183" i="34"/>
  <c r="V1190" i="34"/>
  <c r="V1193" i="34"/>
  <c r="V1197" i="34"/>
  <c r="V1201" i="34"/>
  <c r="V1205" i="34"/>
  <c r="V1209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014" i="34"/>
  <c r="V1016" i="34"/>
  <c r="V1020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8" i="34"/>
  <c r="V1142" i="34"/>
  <c r="V1146" i="34"/>
  <c r="V1150" i="34"/>
  <c r="V1157" i="34"/>
  <c r="V1161" i="34"/>
  <c r="V1165" i="34"/>
  <c r="V1168" i="34"/>
  <c r="V1172" i="34"/>
  <c r="V1176" i="34"/>
  <c r="V1180" i="34"/>
  <c r="V1184" i="34"/>
  <c r="V1187" i="34"/>
  <c r="V1191" i="34"/>
  <c r="V1194" i="34"/>
  <c r="V1198" i="34"/>
  <c r="V1202" i="34"/>
  <c r="V1206" i="34"/>
  <c r="V1210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015" i="34"/>
  <c r="V1017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9" i="34"/>
  <c r="V1143" i="34"/>
  <c r="V1147" i="34"/>
  <c r="V1151" i="34"/>
  <c r="V1154" i="34"/>
  <c r="V1158" i="34"/>
  <c r="V1162" i="34"/>
  <c r="V1166" i="34"/>
  <c r="V1169" i="34"/>
  <c r="V1173" i="34"/>
  <c r="V1177" i="34"/>
  <c r="V1181" i="34"/>
  <c r="V1185" i="34"/>
  <c r="V1188" i="34"/>
  <c r="V1192" i="34"/>
  <c r="V1195" i="34"/>
  <c r="V1199" i="34"/>
  <c r="V1203" i="34"/>
  <c r="V1207" i="34"/>
  <c r="V1211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432" i="34"/>
  <c r="V1433" i="34"/>
  <c r="V1436" i="34"/>
  <c r="V1437" i="34"/>
  <c r="V1440" i="34"/>
  <c r="V1441" i="34"/>
  <c r="V1444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445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428" i="34"/>
  <c r="V1447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1896" i="34"/>
  <c r="V1899" i="34"/>
  <c r="V1900" i="34"/>
  <c r="V1903" i="34"/>
  <c r="V1904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1905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1895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68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370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358" i="34"/>
  <c r="V2359" i="34"/>
  <c r="V2362" i="34"/>
  <c r="V2363" i="34"/>
  <c r="V2366" i="34"/>
  <c r="V2367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W2428" i="34"/>
  <c r="V242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4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1" i="14"/>
  <c r="I22" i="47"/>
  <c r="H22" i="47"/>
  <c r="J31" i="14"/>
  <c r="H46" i="43"/>
  <c r="H47" i="43" s="1"/>
  <c r="I32" i="71" l="1"/>
  <c r="I33" i="71" s="1"/>
  <c r="J32" i="14"/>
  <c r="I23" i="47"/>
  <c r="H23" i="47"/>
  <c r="I32" i="14"/>
  <c r="J33" i="71" l="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31" i="34"/>
  <c r="J325" i="55" s="1" a="1"/>
  <c r="J325" i="55" s="1"/>
  <c r="F59" i="15" a="1"/>
  <c r="F59" i="15" s="1"/>
  <c r="H214" i="55" a="1"/>
  <c r="H214" i="55" s="1"/>
  <c r="H317" i="55" a="1"/>
  <c r="H317" i="55" s="1"/>
  <c r="H269" i="55" a="1"/>
  <c r="H269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80" i="55" l="1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<sst xmlns="http://schemas.openxmlformats.org/spreadsheetml/2006/main" count="16918" uniqueCount="1461">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</sst>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G15" sqref="G15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387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383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1236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2386586444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2386586444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K12" s="601"/>
      <c r="L12" s="601"/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260747916</v>
      </c>
      <c r="F15" s="599">
        <f t="array" ref="F15">SUM(IF(A15=KHC,TH))</f>
        <v>227135181</v>
      </c>
      <c r="G15" s="600">
        <f>MAX(C15+E15-D15-F15,0)</f>
        <v>33612735</v>
      </c>
      <c r="H15" s="600">
        <f>MAX(D15+F15-E15-C15,0)</f>
        <v>0</v>
      </c>
      <c r="J15" s="160">
        <f>G15-L15</f>
        <v>670337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260747916</v>
      </c>
      <c r="F16" s="603">
        <f t="shared" si="2"/>
        <v>227135181</v>
      </c>
      <c r="G16" s="603">
        <f t="shared" si="2"/>
        <v>33612735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1241</v>
      </c>
      <c r="B41" s="815" t="s">
        <v>1242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1243</v>
      </c>
      <c r="B42" s="815" t="s">
        <v>1244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1245</v>
      </c>
      <c r="B43" s="820" t="s">
        <v>1246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SUM(IF(A47=TH!$L$10:$L$2428,TH!$K$10:$K$2428))</f>
        <v>3228843</v>
      </c>
      <c r="F47" s="599">
        <f t="array" ref="F47">SUM(IF(A47=TH!$M$10:$M$2428,TH!$K$10:$K$2428))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156357792</v>
      </c>
      <c r="F55" s="604">
        <f t="array" ref="F55">SUM(IF(A55=KHC,TH))</f>
        <v>156357792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2274304524</v>
      </c>
      <c r="F59" s="612">
        <f t="array" ref="F59">SUM(IF(A59=TH!$M$10:$M$2428,TH!$K$10:$K$2428))</f>
        <v>2274948472</v>
      </c>
      <c r="G59" s="603"/>
      <c r="H59" s="603"/>
      <c r="I59" s="160">
        <f t="shared" si="16"/>
        <v>-643948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26218693964</v>
      </c>
      <c r="F60" s="613">
        <f t="shared" si="17"/>
        <v>26218693964</v>
      </c>
      <c r="G60" s="613">
        <f t="shared" si="17"/>
        <v>4980899000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643948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34"/>
  <sheetViews>
    <sheetView topLeftCell="A7" workbookViewId="0">
      <pane ySplit="3" topLeftCell="A508" activePane="bottomLeft" state="frozen"/>
      <selection activeCell="A7" sqref="A7"/>
      <selection pane="bottomLeft" activeCell="AB7" sqref="AB1:AB1048576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16" t="s">
        <v>44</v>
      </c>
      <c r="I7" s="927" t="s">
        <v>252</v>
      </c>
      <c r="J7" s="928"/>
      <c r="K7" s="934" t="s">
        <v>157</v>
      </c>
      <c r="L7" s="937" t="s">
        <v>94</v>
      </c>
      <c r="M7" s="937"/>
      <c r="N7" s="925" t="s">
        <v>372</v>
      </c>
      <c r="O7" s="929" t="s">
        <v>1245</v>
      </c>
      <c r="P7" s="919" t="s">
        <v>47</v>
      </c>
      <c r="Q7" s="920"/>
      <c r="R7" s="921"/>
      <c r="S7" s="919" t="s">
        <v>51</v>
      </c>
      <c r="T7" s="920"/>
      <c r="U7" s="921"/>
      <c r="V7" s="917" t="str">
        <f>CTTK!$E$7</f>
        <v>642</v>
      </c>
      <c r="W7" s="931" t="s">
        <v>163</v>
      </c>
      <c r="X7" s="931"/>
      <c r="Y7" s="931"/>
      <c r="Z7" s="931" t="s">
        <v>344</v>
      </c>
      <c r="AA7" s="741"/>
    </row>
    <row r="8" spans="1:27" ht="24.75" customHeight="1">
      <c r="A8" s="913"/>
      <c r="B8" s="915"/>
      <c r="C8" s="934"/>
      <c r="D8" s="200" t="s">
        <v>15</v>
      </c>
      <c r="E8" s="199" t="s">
        <v>32</v>
      </c>
      <c r="F8" s="934"/>
      <c r="G8" s="939"/>
      <c r="H8" s="916"/>
      <c r="I8" s="774" t="s">
        <v>206</v>
      </c>
      <c r="J8" s="252" t="s">
        <v>207</v>
      </c>
      <c r="K8" s="934"/>
      <c r="L8" s="201" t="s">
        <v>22</v>
      </c>
      <c r="M8" s="201" t="s">
        <v>23</v>
      </c>
      <c r="N8" s="926"/>
      <c r="O8" s="930"/>
      <c r="P8" s="922"/>
      <c r="Q8" s="923"/>
      <c r="R8" s="924"/>
      <c r="S8" s="922"/>
      <c r="T8" s="923"/>
      <c r="U8" s="924"/>
      <c r="V8" s="918"/>
      <c r="W8" s="931"/>
      <c r="X8" s="931"/>
      <c r="Y8" s="931"/>
      <c r="Z8" s="931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382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156357792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381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1332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881</v>
      </c>
      <c r="E23" s="182">
        <v>41645</v>
      </c>
      <c r="F23" s="187" t="s">
        <v>388</v>
      </c>
      <c r="G23" s="560" t="s">
        <v>389</v>
      </c>
      <c r="H23" s="7" t="s">
        <v>390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881</v>
      </c>
      <c r="E24" s="182">
        <v>41645</v>
      </c>
      <c r="F24" s="187" t="s">
        <v>391</v>
      </c>
      <c r="G24" s="560" t="s">
        <v>389</v>
      </c>
      <c r="H24" s="7" t="s">
        <v>390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865</v>
      </c>
      <c r="G25" s="560" t="s">
        <v>389</v>
      </c>
      <c r="H25" s="7" t="s">
        <v>390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882</v>
      </c>
      <c r="E26" s="182">
        <v>41645</v>
      </c>
      <c r="F26" s="187" t="s">
        <v>392</v>
      </c>
      <c r="G26" s="560" t="s">
        <v>393</v>
      </c>
      <c r="H26" s="7" t="s">
        <v>877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882</v>
      </c>
      <c r="E27" s="37">
        <v>41645</v>
      </c>
      <c r="F27" s="40" t="s">
        <v>416</v>
      </c>
      <c r="G27" s="618" t="s">
        <v>393</v>
      </c>
      <c r="H27" s="7" t="s">
        <v>877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882</v>
      </c>
      <c r="E28" s="37">
        <v>41645</v>
      </c>
      <c r="F28" s="187" t="s">
        <v>391</v>
      </c>
      <c r="G28" s="618" t="s">
        <v>393</v>
      </c>
      <c r="H28" s="7" t="s">
        <v>877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863</v>
      </c>
      <c r="E29" s="189">
        <v>41645</v>
      </c>
      <c r="F29" s="190" t="s">
        <v>865</v>
      </c>
      <c r="G29" s="458" t="s">
        <v>326</v>
      </c>
      <c r="H29" s="7" t="s">
        <v>878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863</v>
      </c>
      <c r="E30" s="189">
        <v>41647</v>
      </c>
      <c r="F30" s="190" t="s">
        <v>865</v>
      </c>
      <c r="G30" s="458" t="s">
        <v>326</v>
      </c>
      <c r="H30" s="7" t="s">
        <v>877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1356</v>
      </c>
      <c r="E31" s="182">
        <v>41647</v>
      </c>
      <c r="F31" s="187" t="s">
        <v>960</v>
      </c>
      <c r="G31" s="458" t="s">
        <v>971</v>
      </c>
      <c r="H31" s="7" t="s">
        <v>959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1356</v>
      </c>
      <c r="E32" s="182">
        <v>41647</v>
      </c>
      <c r="F32" s="187" t="s">
        <v>961</v>
      </c>
      <c r="G32" s="458" t="s">
        <v>971</v>
      </c>
      <c r="H32" s="7" t="s">
        <v>959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863</v>
      </c>
      <c r="E33" s="189">
        <v>41649</v>
      </c>
      <c r="F33" s="190" t="s">
        <v>865</v>
      </c>
      <c r="G33" s="458" t="s">
        <v>326</v>
      </c>
      <c r="H33" s="862" t="s">
        <v>409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867</v>
      </c>
      <c r="G34" s="458" t="s">
        <v>326</v>
      </c>
      <c r="H34" s="191" t="s">
        <v>868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1179</v>
      </c>
      <c r="E35" s="182">
        <v>41655</v>
      </c>
      <c r="F35" s="190" t="s">
        <v>966</v>
      </c>
      <c r="G35" s="458" t="s">
        <v>972</v>
      </c>
      <c r="H35" s="7" t="s">
        <v>965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1179</v>
      </c>
      <c r="E36" s="182">
        <v>41655</v>
      </c>
      <c r="F36" s="187" t="s">
        <v>967</v>
      </c>
      <c r="G36" s="458" t="s">
        <v>972</v>
      </c>
      <c r="H36" s="7" t="s">
        <v>965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1357</v>
      </c>
      <c r="E37" s="182">
        <v>41655</v>
      </c>
      <c r="F37" s="190" t="s">
        <v>864</v>
      </c>
      <c r="G37" s="458" t="s">
        <v>972</v>
      </c>
      <c r="H37" s="7" t="s">
        <v>965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863</v>
      </c>
      <c r="E38" s="189">
        <v>41656</v>
      </c>
      <c r="F38" s="190" t="s">
        <v>865</v>
      </c>
      <c r="G38" s="458" t="s">
        <v>326</v>
      </c>
      <c r="H38" s="7" t="s">
        <v>880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863</v>
      </c>
      <c r="E39" s="189">
        <v>41659</v>
      </c>
      <c r="F39" s="190" t="s">
        <v>865</v>
      </c>
      <c r="G39" s="458" t="s">
        <v>326</v>
      </c>
      <c r="H39" s="7" t="s">
        <v>880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863</v>
      </c>
      <c r="E40" s="189">
        <v>41659</v>
      </c>
      <c r="F40" s="190" t="s">
        <v>865</v>
      </c>
      <c r="G40" s="458" t="s">
        <v>326</v>
      </c>
      <c r="H40" s="7" t="s">
        <v>878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1180</v>
      </c>
      <c r="E41" s="182">
        <v>41659</v>
      </c>
      <c r="F41" s="190" t="s">
        <v>968</v>
      </c>
      <c r="G41" s="458" t="s">
        <v>973</v>
      </c>
      <c r="H41" s="7" t="s">
        <v>965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1180</v>
      </c>
      <c r="E42" s="182">
        <v>41659</v>
      </c>
      <c r="F42" s="187" t="s">
        <v>967</v>
      </c>
      <c r="G42" s="458" t="s">
        <v>973</v>
      </c>
      <c r="H42" s="7" t="s">
        <v>965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1358</v>
      </c>
      <c r="E43" s="182">
        <v>41659</v>
      </c>
      <c r="F43" s="190" t="s">
        <v>864</v>
      </c>
      <c r="G43" s="458" t="s">
        <v>973</v>
      </c>
      <c r="H43" s="7" t="s">
        <v>965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863</v>
      </c>
      <c r="E44" s="189">
        <v>41660</v>
      </c>
      <c r="F44" s="190" t="s">
        <v>865</v>
      </c>
      <c r="G44" s="458" t="s">
        <v>326</v>
      </c>
      <c r="H44" s="7" t="s">
        <v>879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867</v>
      </c>
      <c r="G45" s="458" t="s">
        <v>326</v>
      </c>
      <c r="H45" s="191" t="s">
        <v>868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1359</v>
      </c>
      <c r="E46" s="182">
        <v>41660</v>
      </c>
      <c r="F46" s="190" t="s">
        <v>368</v>
      </c>
      <c r="G46" s="458" t="s">
        <v>974</v>
      </c>
      <c r="H46" s="7" t="s">
        <v>969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1359</v>
      </c>
      <c r="E47" s="182">
        <v>41660</v>
      </c>
      <c r="F47" s="190" t="s">
        <v>970</v>
      </c>
      <c r="G47" s="458" t="s">
        <v>974</v>
      </c>
      <c r="H47" s="7" t="s">
        <v>969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1181</v>
      </c>
      <c r="E48" s="182">
        <v>41661</v>
      </c>
      <c r="F48" s="190" t="s">
        <v>975</v>
      </c>
      <c r="G48" s="458" t="s">
        <v>976</v>
      </c>
      <c r="H48" s="7" t="s">
        <v>965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1181</v>
      </c>
      <c r="E49" s="182">
        <v>41661</v>
      </c>
      <c r="F49" s="187" t="s">
        <v>967</v>
      </c>
      <c r="G49" s="458" t="s">
        <v>976</v>
      </c>
      <c r="H49" s="7" t="s">
        <v>965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1360</v>
      </c>
      <c r="E50" s="182">
        <v>41661</v>
      </c>
      <c r="F50" s="190" t="s">
        <v>864</v>
      </c>
      <c r="G50" s="458" t="s">
        <v>976</v>
      </c>
      <c r="H50" s="7" t="s">
        <v>965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1361</v>
      </c>
      <c r="E51" s="37">
        <v>41663</v>
      </c>
      <c r="F51" s="187" t="s">
        <v>962</v>
      </c>
      <c r="G51" s="458" t="s">
        <v>1167</v>
      </c>
      <c r="H51" s="7" t="s">
        <v>964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1361</v>
      </c>
      <c r="E52" s="37">
        <v>41663</v>
      </c>
      <c r="F52" s="187" t="s">
        <v>963</v>
      </c>
      <c r="G52" s="458" t="s">
        <v>1167</v>
      </c>
      <c r="H52" s="7" t="s">
        <v>964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883</v>
      </c>
      <c r="E53" s="37">
        <v>41664</v>
      </c>
      <c r="F53" s="187" t="s">
        <v>394</v>
      </c>
      <c r="G53" s="455" t="s">
        <v>395</v>
      </c>
      <c r="H53" s="7" t="s">
        <v>396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883</v>
      </c>
      <c r="E54" s="37">
        <v>41664</v>
      </c>
      <c r="F54" s="187" t="s">
        <v>391</v>
      </c>
      <c r="G54" s="455" t="s">
        <v>395</v>
      </c>
      <c r="H54" s="7" t="s">
        <v>396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884</v>
      </c>
      <c r="E55" s="37">
        <v>41664</v>
      </c>
      <c r="F55" s="40" t="s">
        <v>397</v>
      </c>
      <c r="G55" s="455" t="s">
        <v>398</v>
      </c>
      <c r="H55" s="7" t="s">
        <v>878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884</v>
      </c>
      <c r="E56" s="37">
        <v>41664</v>
      </c>
      <c r="F56" s="40" t="s">
        <v>399</v>
      </c>
      <c r="G56" s="455" t="s">
        <v>398</v>
      </c>
      <c r="H56" s="7" t="s">
        <v>878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884</v>
      </c>
      <c r="E57" s="37">
        <v>41664</v>
      </c>
      <c r="F57" s="40" t="s">
        <v>400</v>
      </c>
      <c r="G57" s="455" t="s">
        <v>398</v>
      </c>
      <c r="H57" s="7" t="s">
        <v>878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884</v>
      </c>
      <c r="E58" s="182">
        <v>41664</v>
      </c>
      <c r="F58" s="187" t="s">
        <v>401</v>
      </c>
      <c r="G58" s="618" t="s">
        <v>398</v>
      </c>
      <c r="H58" s="7" t="s">
        <v>878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884</v>
      </c>
      <c r="E59" s="182">
        <v>41664</v>
      </c>
      <c r="F59" s="187" t="s">
        <v>391</v>
      </c>
      <c r="G59" s="618" t="s">
        <v>398</v>
      </c>
      <c r="H59" s="7" t="s">
        <v>878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885</v>
      </c>
      <c r="E60" s="37">
        <v>41664</v>
      </c>
      <c r="F60" s="40" t="s">
        <v>402</v>
      </c>
      <c r="G60" s="455" t="s">
        <v>403</v>
      </c>
      <c r="H60" s="7" t="s">
        <v>879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885</v>
      </c>
      <c r="E61" s="37">
        <v>41664</v>
      </c>
      <c r="F61" s="40" t="s">
        <v>391</v>
      </c>
      <c r="G61" s="455" t="s">
        <v>403</v>
      </c>
      <c r="H61" s="7" t="s">
        <v>879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886</v>
      </c>
      <c r="E62" s="182">
        <v>41664</v>
      </c>
      <c r="F62" s="187" t="s">
        <v>404</v>
      </c>
      <c r="G62" s="618" t="s">
        <v>405</v>
      </c>
      <c r="H62" s="7" t="s">
        <v>406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886</v>
      </c>
      <c r="E63" s="182">
        <v>41664</v>
      </c>
      <c r="F63" s="187" t="s">
        <v>391</v>
      </c>
      <c r="G63" s="618" t="s">
        <v>405</v>
      </c>
      <c r="H63" s="7" t="s">
        <v>406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1362</v>
      </c>
      <c r="E64" s="182">
        <v>41664</v>
      </c>
      <c r="F64" s="190" t="s">
        <v>865</v>
      </c>
      <c r="G64" s="618" t="s">
        <v>405</v>
      </c>
      <c r="H64" s="7" t="s">
        <v>406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863</v>
      </c>
      <c r="E65" s="189">
        <v>41664</v>
      </c>
      <c r="F65" s="190" t="s">
        <v>866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1333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1334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1364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868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887</v>
      </c>
      <c r="E69" s="182">
        <v>41684</v>
      </c>
      <c r="F69" s="187" t="s">
        <v>407</v>
      </c>
      <c r="G69" s="618" t="s">
        <v>408</v>
      </c>
      <c r="H69" s="7" t="s">
        <v>409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887</v>
      </c>
      <c r="E70" s="182">
        <v>41684</v>
      </c>
      <c r="F70" s="187" t="s">
        <v>407</v>
      </c>
      <c r="G70" s="618" t="s">
        <v>408</v>
      </c>
      <c r="H70" s="7" t="s">
        <v>409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887</v>
      </c>
      <c r="E71" s="182">
        <v>41684</v>
      </c>
      <c r="F71" s="187" t="s">
        <v>391</v>
      </c>
      <c r="G71" s="618" t="s">
        <v>408</v>
      </c>
      <c r="H71" s="7" t="s">
        <v>409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1363</v>
      </c>
      <c r="E72" s="182">
        <v>41684</v>
      </c>
      <c r="F72" s="190" t="s">
        <v>865</v>
      </c>
      <c r="G72" s="618" t="s">
        <v>408</v>
      </c>
      <c r="H72" s="7" t="s">
        <v>409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1366</v>
      </c>
      <c r="E73" s="182">
        <v>41688</v>
      </c>
      <c r="F73" s="187" t="s">
        <v>960</v>
      </c>
      <c r="G73" s="458" t="s">
        <v>977</v>
      </c>
      <c r="H73" s="7" t="s">
        <v>959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1366</v>
      </c>
      <c r="E74" s="182">
        <v>41688</v>
      </c>
      <c r="F74" s="187" t="s">
        <v>961</v>
      </c>
      <c r="G74" s="458" t="s">
        <v>977</v>
      </c>
      <c r="H74" s="7" t="s">
        <v>959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888</v>
      </c>
      <c r="E75" s="182">
        <v>41689</v>
      </c>
      <c r="F75" s="187" t="s">
        <v>410</v>
      </c>
      <c r="G75" s="618" t="s">
        <v>411</v>
      </c>
      <c r="H75" s="7" t="s">
        <v>412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888</v>
      </c>
      <c r="E76" s="182">
        <v>41689</v>
      </c>
      <c r="F76" s="187" t="s">
        <v>391</v>
      </c>
      <c r="G76" s="560" t="s">
        <v>411</v>
      </c>
      <c r="H76" s="44" t="s">
        <v>412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1365</v>
      </c>
      <c r="E77" s="182">
        <v>41689</v>
      </c>
      <c r="F77" s="190" t="s">
        <v>865</v>
      </c>
      <c r="G77" s="560" t="s">
        <v>411</v>
      </c>
      <c r="H77" s="44" t="s">
        <v>412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889</v>
      </c>
      <c r="E78" s="182">
        <v>41690</v>
      </c>
      <c r="F78" s="187" t="s">
        <v>394</v>
      </c>
      <c r="G78" s="618" t="s">
        <v>413</v>
      </c>
      <c r="H78" s="7" t="s">
        <v>396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889</v>
      </c>
      <c r="E79" s="182">
        <v>41690</v>
      </c>
      <c r="F79" s="187" t="s">
        <v>391</v>
      </c>
      <c r="G79" s="618" t="s">
        <v>413</v>
      </c>
      <c r="H79" s="7" t="s">
        <v>396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1367</v>
      </c>
      <c r="E80" s="182">
        <v>41690</v>
      </c>
      <c r="F80" s="190" t="s">
        <v>865</v>
      </c>
      <c r="G80" s="618" t="s">
        <v>1434</v>
      </c>
      <c r="H80" s="7" t="s">
        <v>396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1370</v>
      </c>
      <c r="E81" s="182">
        <v>41690</v>
      </c>
      <c r="F81" s="190" t="s">
        <v>368</v>
      </c>
      <c r="G81" s="458" t="s">
        <v>489</v>
      </c>
      <c r="H81" s="7" t="s">
        <v>969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1370</v>
      </c>
      <c r="E82" s="182">
        <v>41690</v>
      </c>
      <c r="F82" s="190" t="s">
        <v>970</v>
      </c>
      <c r="G82" s="458" t="s">
        <v>489</v>
      </c>
      <c r="H82" s="7" t="s">
        <v>969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890</v>
      </c>
      <c r="E83" s="182">
        <v>41691</v>
      </c>
      <c r="F83" s="187" t="s">
        <v>407</v>
      </c>
      <c r="G83" s="618" t="s">
        <v>414</v>
      </c>
      <c r="H83" s="7" t="s">
        <v>409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890</v>
      </c>
      <c r="E84" s="182">
        <v>41691</v>
      </c>
      <c r="F84" s="187" t="s">
        <v>407</v>
      </c>
      <c r="G84" s="618" t="s">
        <v>414</v>
      </c>
      <c r="H84" s="7" t="s">
        <v>409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890</v>
      </c>
      <c r="E85" s="182">
        <v>41691</v>
      </c>
      <c r="F85" s="187" t="s">
        <v>391</v>
      </c>
      <c r="G85" s="618" t="s">
        <v>414</v>
      </c>
      <c r="H85" s="7" t="s">
        <v>409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1368</v>
      </c>
      <c r="E86" s="182">
        <v>41691</v>
      </c>
      <c r="F86" s="190" t="s">
        <v>865</v>
      </c>
      <c r="G86" s="618" t="s">
        <v>414</v>
      </c>
      <c r="H86" s="7" t="s">
        <v>409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891</v>
      </c>
      <c r="E87" s="182">
        <v>41694</v>
      </c>
      <c r="F87" s="187" t="s">
        <v>392</v>
      </c>
      <c r="G87" s="618" t="s">
        <v>415</v>
      </c>
      <c r="H87" s="7" t="s">
        <v>877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891</v>
      </c>
      <c r="E88" s="182">
        <v>41694</v>
      </c>
      <c r="F88" s="40" t="s">
        <v>416</v>
      </c>
      <c r="G88" s="618" t="s">
        <v>415</v>
      </c>
      <c r="H88" s="7" t="s">
        <v>877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891</v>
      </c>
      <c r="E89" s="182">
        <v>41694</v>
      </c>
      <c r="F89" s="40" t="s">
        <v>391</v>
      </c>
      <c r="G89" s="618" t="s">
        <v>415</v>
      </c>
      <c r="H89" s="7" t="s">
        <v>877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1369</v>
      </c>
      <c r="E90" s="189">
        <v>41694</v>
      </c>
      <c r="F90" s="187" t="s">
        <v>962</v>
      </c>
      <c r="G90" s="457" t="s">
        <v>1168</v>
      </c>
      <c r="H90" s="7" t="s">
        <v>964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1369</v>
      </c>
      <c r="E91" s="189">
        <v>41694</v>
      </c>
      <c r="F91" s="187" t="s">
        <v>963</v>
      </c>
      <c r="G91" s="457" t="s">
        <v>1168</v>
      </c>
      <c r="H91" s="7" t="s">
        <v>964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863</v>
      </c>
      <c r="E92" s="189">
        <v>41695</v>
      </c>
      <c r="F92" s="190" t="s">
        <v>866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892</v>
      </c>
      <c r="E93" s="182">
        <v>41697</v>
      </c>
      <c r="F93" s="187" t="s">
        <v>417</v>
      </c>
      <c r="G93" s="618" t="s">
        <v>418</v>
      </c>
      <c r="H93" s="7" t="s">
        <v>880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892</v>
      </c>
      <c r="E94" s="182">
        <v>41697</v>
      </c>
      <c r="F94" s="187" t="s">
        <v>391</v>
      </c>
      <c r="G94" s="618" t="s">
        <v>418</v>
      </c>
      <c r="H94" s="7" t="s">
        <v>880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1333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1334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1372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868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893</v>
      </c>
      <c r="E98" s="182">
        <v>41698</v>
      </c>
      <c r="F98" s="187" t="s">
        <v>419</v>
      </c>
      <c r="G98" s="618" t="s">
        <v>420</v>
      </c>
      <c r="H98" s="7" t="s">
        <v>878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893</v>
      </c>
      <c r="E99" s="182">
        <v>41698</v>
      </c>
      <c r="F99" s="187" t="s">
        <v>401</v>
      </c>
      <c r="G99" s="618" t="s">
        <v>420</v>
      </c>
      <c r="H99" s="7" t="s">
        <v>878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893</v>
      </c>
      <c r="E100" s="182">
        <v>41698</v>
      </c>
      <c r="F100" s="187" t="s">
        <v>421</v>
      </c>
      <c r="G100" s="618" t="s">
        <v>420</v>
      </c>
      <c r="H100" s="7" t="s">
        <v>878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893</v>
      </c>
      <c r="E101" s="182">
        <v>41698</v>
      </c>
      <c r="F101" s="187" t="s">
        <v>422</v>
      </c>
      <c r="G101" s="618" t="s">
        <v>420</v>
      </c>
      <c r="H101" s="7" t="s">
        <v>878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893</v>
      </c>
      <c r="E102" s="689">
        <v>41698</v>
      </c>
      <c r="F102" s="433" t="s">
        <v>391</v>
      </c>
      <c r="G102" s="40" t="s">
        <v>420</v>
      </c>
      <c r="H102" s="7" t="s">
        <v>878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894</v>
      </c>
      <c r="E103" s="689">
        <v>41698</v>
      </c>
      <c r="F103" s="433" t="s">
        <v>423</v>
      </c>
      <c r="G103" s="40" t="s">
        <v>424</v>
      </c>
      <c r="H103" s="7" t="s">
        <v>425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894</v>
      </c>
      <c r="E104" s="182">
        <v>41698</v>
      </c>
      <c r="F104" s="187" t="s">
        <v>426</v>
      </c>
      <c r="G104" s="618" t="s">
        <v>424</v>
      </c>
      <c r="H104" s="7" t="s">
        <v>425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894</v>
      </c>
      <c r="E105" s="182">
        <v>41698</v>
      </c>
      <c r="F105" s="187" t="s">
        <v>427</v>
      </c>
      <c r="G105" s="618" t="s">
        <v>424</v>
      </c>
      <c r="H105" s="7" t="s">
        <v>425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894</v>
      </c>
      <c r="E106" s="182">
        <v>41698</v>
      </c>
      <c r="F106" s="187" t="s">
        <v>391</v>
      </c>
      <c r="G106" s="618" t="s">
        <v>424</v>
      </c>
      <c r="H106" s="7" t="s">
        <v>425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895</v>
      </c>
      <c r="E107" s="182">
        <v>41698</v>
      </c>
      <c r="F107" s="187" t="s">
        <v>417</v>
      </c>
      <c r="G107" s="560" t="s">
        <v>428</v>
      </c>
      <c r="H107" s="44" t="s">
        <v>429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895</v>
      </c>
      <c r="E108" s="182">
        <v>41698</v>
      </c>
      <c r="F108" s="187" t="s">
        <v>391</v>
      </c>
      <c r="G108" s="618" t="s">
        <v>428</v>
      </c>
      <c r="H108" s="7" t="s">
        <v>429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863</v>
      </c>
      <c r="E109" s="189">
        <v>41701</v>
      </c>
      <c r="F109" s="190" t="s">
        <v>865</v>
      </c>
      <c r="G109" s="458" t="s">
        <v>326</v>
      </c>
      <c r="H109" s="7" t="s">
        <v>880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863</v>
      </c>
      <c r="E110" s="189">
        <v>41701</v>
      </c>
      <c r="F110" s="190" t="s">
        <v>865</v>
      </c>
      <c r="G110" s="458" t="s">
        <v>326</v>
      </c>
      <c r="H110" s="7" t="s">
        <v>877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896</v>
      </c>
      <c r="E111" s="182">
        <v>41702</v>
      </c>
      <c r="F111" s="187" t="s">
        <v>430</v>
      </c>
      <c r="G111" s="618" t="s">
        <v>431</v>
      </c>
      <c r="H111" s="7" t="s">
        <v>432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896</v>
      </c>
      <c r="E112" s="182">
        <v>41702</v>
      </c>
      <c r="F112" s="187" t="s">
        <v>391</v>
      </c>
      <c r="G112" s="618" t="s">
        <v>431</v>
      </c>
      <c r="H112" s="7" t="s">
        <v>432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1371</v>
      </c>
      <c r="E113" s="182">
        <v>41702</v>
      </c>
      <c r="F113" s="190" t="s">
        <v>865</v>
      </c>
      <c r="G113" s="618" t="s">
        <v>431</v>
      </c>
      <c r="H113" s="7" t="s">
        <v>432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1374</v>
      </c>
      <c r="E114" s="189">
        <v>41702</v>
      </c>
      <c r="F114" s="190" t="s">
        <v>867</v>
      </c>
      <c r="G114" s="458" t="s">
        <v>326</v>
      </c>
      <c r="H114" s="191" t="s">
        <v>868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897</v>
      </c>
      <c r="E115" s="182">
        <v>41704</v>
      </c>
      <c r="F115" s="187" t="s">
        <v>394</v>
      </c>
      <c r="G115" s="618" t="s">
        <v>433</v>
      </c>
      <c r="H115" s="7" t="s">
        <v>396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897</v>
      </c>
      <c r="E116" s="182">
        <v>41704</v>
      </c>
      <c r="F116" s="187" t="s">
        <v>434</v>
      </c>
      <c r="G116" s="618" t="s">
        <v>433</v>
      </c>
      <c r="H116" s="7" t="s">
        <v>396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897</v>
      </c>
      <c r="E117" s="182">
        <v>41704</v>
      </c>
      <c r="F117" s="187" t="s">
        <v>391</v>
      </c>
      <c r="G117" s="618" t="s">
        <v>433</v>
      </c>
      <c r="H117" s="7" t="s">
        <v>396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1373</v>
      </c>
      <c r="E118" s="182">
        <v>41704</v>
      </c>
      <c r="F118" s="190" t="s">
        <v>865</v>
      </c>
      <c r="G118" s="618" t="s">
        <v>433</v>
      </c>
      <c r="H118" s="7" t="s">
        <v>396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898</v>
      </c>
      <c r="E119" s="182">
        <v>41704</v>
      </c>
      <c r="F119" s="187" t="s">
        <v>417</v>
      </c>
      <c r="G119" s="618" t="s">
        <v>435</v>
      </c>
      <c r="H119" s="7" t="s">
        <v>436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898</v>
      </c>
      <c r="E120" s="182">
        <v>41704</v>
      </c>
      <c r="F120" s="187" t="s">
        <v>391</v>
      </c>
      <c r="G120" s="618" t="s">
        <v>435</v>
      </c>
      <c r="H120" s="7" t="s">
        <v>436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1375</v>
      </c>
      <c r="E121" s="182">
        <v>41704</v>
      </c>
      <c r="F121" s="190" t="s">
        <v>865</v>
      </c>
      <c r="G121" s="618" t="s">
        <v>435</v>
      </c>
      <c r="H121" s="7" t="s">
        <v>436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1379</v>
      </c>
      <c r="E122" s="189">
        <v>41708</v>
      </c>
      <c r="F122" s="190" t="s">
        <v>1030</v>
      </c>
      <c r="G122" s="455" t="s">
        <v>1033</v>
      </c>
      <c r="H122" s="45" t="s">
        <v>1032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1031</v>
      </c>
      <c r="G123" s="455" t="s">
        <v>1033</v>
      </c>
      <c r="H123" s="45" t="s">
        <v>1032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899</v>
      </c>
      <c r="E124" s="182">
        <v>41710</v>
      </c>
      <c r="F124" s="187" t="s">
        <v>437</v>
      </c>
      <c r="G124" s="618" t="s">
        <v>438</v>
      </c>
      <c r="H124" s="7" t="s">
        <v>879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899</v>
      </c>
      <c r="E125" s="182">
        <v>41710</v>
      </c>
      <c r="F125" s="187" t="s">
        <v>391</v>
      </c>
      <c r="G125" s="618" t="s">
        <v>438</v>
      </c>
      <c r="H125" s="7" t="s">
        <v>879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1380</v>
      </c>
      <c r="E126" s="189">
        <v>41711</v>
      </c>
      <c r="F126" s="187" t="s">
        <v>960</v>
      </c>
      <c r="G126" s="458" t="s">
        <v>978</v>
      </c>
      <c r="H126" s="7" t="s">
        <v>959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1380</v>
      </c>
      <c r="E127" s="189">
        <v>41711</v>
      </c>
      <c r="F127" s="187" t="s">
        <v>961</v>
      </c>
      <c r="G127" s="458" t="s">
        <v>978</v>
      </c>
      <c r="H127" s="7" t="s">
        <v>959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900</v>
      </c>
      <c r="E128" s="37">
        <v>41718</v>
      </c>
      <c r="F128" s="40" t="s">
        <v>417</v>
      </c>
      <c r="G128" s="455" t="s">
        <v>439</v>
      </c>
      <c r="H128" s="45" t="s">
        <v>440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900</v>
      </c>
      <c r="E129" s="37">
        <v>41718</v>
      </c>
      <c r="F129" s="40" t="s">
        <v>441</v>
      </c>
      <c r="G129" s="455" t="s">
        <v>439</v>
      </c>
      <c r="H129" s="45" t="s">
        <v>440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900</v>
      </c>
      <c r="E130" s="182">
        <v>41718</v>
      </c>
      <c r="F130" s="187" t="s">
        <v>391</v>
      </c>
      <c r="G130" s="560" t="s">
        <v>439</v>
      </c>
      <c r="H130" s="44" t="s">
        <v>440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901</v>
      </c>
      <c r="E131" s="182">
        <v>41720</v>
      </c>
      <c r="F131" s="187" t="s">
        <v>417</v>
      </c>
      <c r="G131" s="618" t="s">
        <v>442</v>
      </c>
      <c r="H131" s="7" t="s">
        <v>443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901</v>
      </c>
      <c r="E132" s="182">
        <v>41720</v>
      </c>
      <c r="F132" s="187" t="s">
        <v>391</v>
      </c>
      <c r="G132" s="618" t="s">
        <v>442</v>
      </c>
      <c r="H132" s="7" t="s">
        <v>443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1382</v>
      </c>
      <c r="E133" s="189">
        <v>41722</v>
      </c>
      <c r="F133" s="190" t="s">
        <v>368</v>
      </c>
      <c r="G133" s="458" t="s">
        <v>520</v>
      </c>
      <c r="H133" s="7" t="s">
        <v>969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1382</v>
      </c>
      <c r="E134" s="189">
        <v>41722</v>
      </c>
      <c r="F134" s="190" t="s">
        <v>970</v>
      </c>
      <c r="G134" s="458" t="s">
        <v>520</v>
      </c>
      <c r="H134" s="7" t="s">
        <v>969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1383</v>
      </c>
      <c r="E135" s="37">
        <v>41722</v>
      </c>
      <c r="F135" s="187" t="s">
        <v>962</v>
      </c>
      <c r="G135" s="457" t="s">
        <v>1169</v>
      </c>
      <c r="H135" s="7" t="s">
        <v>964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1383</v>
      </c>
      <c r="E136" s="37">
        <v>41722</v>
      </c>
      <c r="F136" s="187" t="s">
        <v>963</v>
      </c>
      <c r="G136" s="457" t="s">
        <v>1169</v>
      </c>
      <c r="H136" s="7" t="s">
        <v>964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863</v>
      </c>
      <c r="E137" s="189">
        <v>41723</v>
      </c>
      <c r="F137" s="190" t="s">
        <v>865</v>
      </c>
      <c r="G137" s="458" t="s">
        <v>326</v>
      </c>
      <c r="H137" s="7" t="s">
        <v>878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863</v>
      </c>
      <c r="E138" s="189">
        <v>41723</v>
      </c>
      <c r="F138" s="190" t="s">
        <v>866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902</v>
      </c>
      <c r="E139" s="182">
        <v>41724</v>
      </c>
      <c r="F139" s="187" t="s">
        <v>444</v>
      </c>
      <c r="G139" s="560" t="s">
        <v>445</v>
      </c>
      <c r="H139" s="7" t="s">
        <v>879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902</v>
      </c>
      <c r="E140" s="37">
        <v>41724</v>
      </c>
      <c r="F140" s="736" t="s">
        <v>391</v>
      </c>
      <c r="G140" s="455" t="s">
        <v>445</v>
      </c>
      <c r="H140" s="7" t="s">
        <v>879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903</v>
      </c>
      <c r="E141" s="37">
        <v>41728</v>
      </c>
      <c r="F141" s="187" t="s">
        <v>446</v>
      </c>
      <c r="G141" s="455" t="s">
        <v>447</v>
      </c>
      <c r="H141" s="7" t="s">
        <v>448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903</v>
      </c>
      <c r="E142" s="37">
        <v>41728</v>
      </c>
      <c r="F142" s="187" t="s">
        <v>449</v>
      </c>
      <c r="G142" s="455" t="s">
        <v>447</v>
      </c>
      <c r="H142" s="7" t="s">
        <v>448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903</v>
      </c>
      <c r="E143" s="37">
        <v>41728</v>
      </c>
      <c r="F143" s="187" t="s">
        <v>450</v>
      </c>
      <c r="G143" s="455" t="s">
        <v>447</v>
      </c>
      <c r="H143" s="7" t="s">
        <v>448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903</v>
      </c>
      <c r="E144" s="37">
        <v>41728</v>
      </c>
      <c r="F144" s="187" t="s">
        <v>451</v>
      </c>
      <c r="G144" s="455" t="s">
        <v>447</v>
      </c>
      <c r="H144" s="7" t="s">
        <v>448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903</v>
      </c>
      <c r="E145" s="37">
        <v>41728</v>
      </c>
      <c r="F145" s="187" t="s">
        <v>391</v>
      </c>
      <c r="G145" s="455" t="s">
        <v>447</v>
      </c>
      <c r="H145" s="7" t="s">
        <v>448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904</v>
      </c>
      <c r="E146" s="37">
        <v>41728</v>
      </c>
      <c r="F146" s="187" t="s">
        <v>452</v>
      </c>
      <c r="G146" s="455" t="s">
        <v>453</v>
      </c>
      <c r="H146" s="7" t="s">
        <v>877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904</v>
      </c>
      <c r="E147" s="689">
        <v>41728</v>
      </c>
      <c r="F147" s="40" t="s">
        <v>416</v>
      </c>
      <c r="G147" s="40" t="s">
        <v>453</v>
      </c>
      <c r="H147" s="7" t="s">
        <v>877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1" si="7">IF(C148&lt;&gt;"",MONTH(C148),"")</f>
        <v>3</v>
      </c>
      <c r="C148" s="182">
        <f t="shared" ref="C148:C211" si="8">E148</f>
        <v>41728</v>
      </c>
      <c r="D148" s="182" t="s">
        <v>904</v>
      </c>
      <c r="E148" s="37">
        <v>41728</v>
      </c>
      <c r="F148" s="187" t="s">
        <v>391</v>
      </c>
      <c r="G148" s="455" t="s">
        <v>453</v>
      </c>
      <c r="H148" s="7" t="s">
        <v>877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1333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1334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1385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868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870</v>
      </c>
      <c r="E152" s="189">
        <v>41729</v>
      </c>
      <c r="F152" s="190" t="s">
        <v>864</v>
      </c>
      <c r="G152" s="458" t="s">
        <v>326</v>
      </c>
      <c r="H152" s="7" t="s">
        <v>1110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870</v>
      </c>
      <c r="E153" s="189">
        <v>41729</v>
      </c>
      <c r="F153" s="187" t="s">
        <v>869</v>
      </c>
      <c r="G153" s="458" t="s">
        <v>326</v>
      </c>
      <c r="H153" s="7"/>
      <c r="I153" s="246"/>
      <c r="J153" s="246"/>
      <c r="K153" s="558">
        <v>15000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/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si="7"/>
        <v>3</v>
      </c>
      <c r="C154" s="37">
        <f t="shared" si="8"/>
        <v>41729</v>
      </c>
      <c r="D154" s="182" t="s">
        <v>327</v>
      </c>
      <c r="E154" s="182">
        <v>41729</v>
      </c>
      <c r="F154" s="187" t="s">
        <v>1235</v>
      </c>
      <c r="G154" s="560"/>
      <c r="H154" s="191" t="s">
        <v>1234</v>
      </c>
      <c r="I154" s="246"/>
      <c r="J154" s="246"/>
      <c r="K154" s="558">
        <v>13732353</v>
      </c>
      <c r="L154" s="559" t="s">
        <v>9</v>
      </c>
      <c r="M154" s="559" t="s">
        <v>17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1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4</v>
      </c>
      <c r="C155" s="875">
        <f t="shared" si="8"/>
        <v>41730</v>
      </c>
      <c r="D155" s="875" t="s">
        <v>327</v>
      </c>
      <c r="E155" s="875">
        <v>41730</v>
      </c>
      <c r="F155" s="876" t="s">
        <v>1332</v>
      </c>
      <c r="G155" s="883"/>
      <c r="H155" s="878"/>
      <c r="I155" s="879"/>
      <c r="J155" s="879"/>
      <c r="K155" s="880">
        <v>18250000</v>
      </c>
      <c r="L155" s="881" t="s">
        <v>167</v>
      </c>
      <c r="M155" s="881" t="s">
        <v>254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2"/>
      <c r="AB155" s="882"/>
      <c r="AC155" s="882"/>
      <c r="AD155" s="882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182">
        <f t="shared" si="8"/>
        <v>41730</v>
      </c>
      <c r="D156" s="182" t="s">
        <v>881</v>
      </c>
      <c r="E156" s="37">
        <v>41730</v>
      </c>
      <c r="F156" s="187" t="s">
        <v>454</v>
      </c>
      <c r="G156" s="455" t="s">
        <v>455</v>
      </c>
      <c r="H156" s="7" t="s">
        <v>443</v>
      </c>
      <c r="I156" s="246">
        <v>302</v>
      </c>
      <c r="J156" s="248">
        <v>12900</v>
      </c>
      <c r="K156" s="558">
        <f>ROUND(I156*J156,0)</f>
        <v>3895800</v>
      </c>
      <c r="L156" s="559" t="s">
        <v>253</v>
      </c>
      <c r="M156" s="559" t="s">
        <v>177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69"/>
      <c r="AB156" s="209"/>
      <c r="AC156" s="209"/>
      <c r="AD156" s="209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881</v>
      </c>
      <c r="E157" s="37">
        <v>41730</v>
      </c>
      <c r="F157" s="187" t="s">
        <v>456</v>
      </c>
      <c r="G157" s="455" t="s">
        <v>455</v>
      </c>
      <c r="H157" s="7" t="s">
        <v>443</v>
      </c>
      <c r="I157" s="246">
        <v>300</v>
      </c>
      <c r="J157" s="248">
        <v>7000</v>
      </c>
      <c r="K157" s="558">
        <f>ROUND(I157*J157,0)</f>
        <v>2100000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881</v>
      </c>
      <c r="E158" s="37">
        <v>41730</v>
      </c>
      <c r="F158" s="187" t="s">
        <v>457</v>
      </c>
      <c r="G158" s="455" t="s">
        <v>455</v>
      </c>
      <c r="H158" s="7" t="s">
        <v>443</v>
      </c>
      <c r="I158" s="246">
        <v>402</v>
      </c>
      <c r="J158" s="248">
        <v>9900</v>
      </c>
      <c r="K158" s="558">
        <f>ROUND(I158*J158,0)</f>
        <v>3979800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881</v>
      </c>
      <c r="E159" s="37">
        <v>41730</v>
      </c>
      <c r="F159" s="187" t="s">
        <v>458</v>
      </c>
      <c r="G159" s="455" t="s">
        <v>455</v>
      </c>
      <c r="H159" s="7" t="s">
        <v>443</v>
      </c>
      <c r="I159" s="246">
        <v>550</v>
      </c>
      <c r="J159" s="248">
        <v>6400</v>
      </c>
      <c r="K159" s="558">
        <f>ROUND(I159*J159,0)</f>
        <v>3520000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881</v>
      </c>
      <c r="E160" s="37">
        <v>41730</v>
      </c>
      <c r="F160" s="187" t="s">
        <v>391</v>
      </c>
      <c r="G160" s="455" t="s">
        <v>455</v>
      </c>
      <c r="H160" s="7" t="s">
        <v>443</v>
      </c>
      <c r="I160" s="247"/>
      <c r="J160" s="248"/>
      <c r="K160" s="558">
        <v>1349560</v>
      </c>
      <c r="L160" s="559" t="s">
        <v>253</v>
      </c>
      <c r="M160" s="559" t="s">
        <v>364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351</v>
      </c>
      <c r="E161" s="37">
        <v>41730</v>
      </c>
      <c r="F161" s="190" t="s">
        <v>865</v>
      </c>
      <c r="G161" s="455" t="s">
        <v>1445</v>
      </c>
      <c r="H161" s="7" t="s">
        <v>443</v>
      </c>
      <c r="I161" s="247"/>
      <c r="J161" s="248"/>
      <c r="K161" s="558">
        <v>19317760</v>
      </c>
      <c r="L161" s="559" t="s">
        <v>47</v>
      </c>
      <c r="M161" s="559" t="s">
        <v>253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882</v>
      </c>
      <c r="E162" s="37">
        <v>41730</v>
      </c>
      <c r="F162" s="187" t="s">
        <v>459</v>
      </c>
      <c r="G162" s="455" t="s">
        <v>460</v>
      </c>
      <c r="H162" s="7" t="s">
        <v>461</v>
      </c>
      <c r="I162" s="247">
        <v>260</v>
      </c>
      <c r="J162" s="248">
        <v>14300</v>
      </c>
      <c r="K162" s="558">
        <f>ROUND(I162*J162,0)</f>
        <v>3718000</v>
      </c>
      <c r="L162" s="559" t="s">
        <v>253</v>
      </c>
      <c r="M162" s="559" t="s">
        <v>177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  <c r="AB162" s="209"/>
    </row>
    <row r="163" spans="1:30" s="209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882</v>
      </c>
      <c r="E163" s="37">
        <v>41730</v>
      </c>
      <c r="F163" s="187" t="s">
        <v>462</v>
      </c>
      <c r="G163" s="455" t="s">
        <v>460</v>
      </c>
      <c r="H163" s="7" t="s">
        <v>461</v>
      </c>
      <c r="I163" s="246">
        <v>2100</v>
      </c>
      <c r="J163" s="248">
        <v>2300</v>
      </c>
      <c r="K163" s="558">
        <f>ROUND(I163*J163,0)</f>
        <v>4830000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C163" s="550"/>
      <c r="AD163" s="550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882</v>
      </c>
      <c r="E164" s="37">
        <v>41730</v>
      </c>
      <c r="F164" s="187" t="s">
        <v>391</v>
      </c>
      <c r="G164" s="455" t="s">
        <v>460</v>
      </c>
      <c r="H164" s="7" t="s">
        <v>461</v>
      </c>
      <c r="I164" s="248"/>
      <c r="J164" s="248"/>
      <c r="K164" s="38">
        <v>854800</v>
      </c>
      <c r="L164" s="559" t="s">
        <v>253</v>
      </c>
      <c r="M164" s="559" t="s">
        <v>364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B164" s="550"/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41731</v>
      </c>
      <c r="D165" s="182" t="s">
        <v>870</v>
      </c>
      <c r="E165" s="189">
        <v>41731</v>
      </c>
      <c r="F165" s="190" t="s">
        <v>871</v>
      </c>
      <c r="G165" s="458" t="s">
        <v>326</v>
      </c>
      <c r="H165" s="191"/>
      <c r="I165" s="246"/>
      <c r="J165" s="246"/>
      <c r="K165" s="558">
        <v>15000</v>
      </c>
      <c r="L165" s="192" t="s">
        <v>83</v>
      </c>
      <c r="M165" s="192" t="s">
        <v>24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>x</v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41732</v>
      </c>
      <c r="D166" s="182" t="s">
        <v>863</v>
      </c>
      <c r="E166" s="189">
        <v>41732</v>
      </c>
      <c r="F166" s="190" t="s">
        <v>865</v>
      </c>
      <c r="G166" s="458" t="s">
        <v>326</v>
      </c>
      <c r="H166" s="7" t="s">
        <v>877</v>
      </c>
      <c r="I166" s="246"/>
      <c r="J166" s="246"/>
      <c r="K166" s="558">
        <v>11165000</v>
      </c>
      <c r="L166" s="39" t="s">
        <v>24</v>
      </c>
      <c r="M166" s="192" t="s">
        <v>253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/>
    </row>
    <row r="167" spans="1:30" s="809" customFormat="1" ht="15.75" customHeight="1">
      <c r="A167" s="202" t="str">
        <f>IF(B167&lt;&gt;"",IF(AND(B167&gt;=_TM1,B167&lt;=_TM2,OR(TH!L167="1111",TH!M167="1111")),TH!D167,""),"")</f>
        <v/>
      </c>
      <c r="B167" s="36">
        <f t="shared" si="7"/>
        <v>4</v>
      </c>
      <c r="C167" s="182">
        <f t="shared" si="8"/>
        <v>41733</v>
      </c>
      <c r="D167" s="182" t="s">
        <v>883</v>
      </c>
      <c r="E167" s="37">
        <v>41733</v>
      </c>
      <c r="F167" s="187" t="s">
        <v>463</v>
      </c>
      <c r="G167" s="560" t="s">
        <v>464</v>
      </c>
      <c r="H167" s="7" t="s">
        <v>878</v>
      </c>
      <c r="I167" s="246">
        <v>325</v>
      </c>
      <c r="J167" s="246">
        <v>8300</v>
      </c>
      <c r="K167" s="558">
        <f>ROUND(I167*J167,0)</f>
        <v>2697500</v>
      </c>
      <c r="L167" s="559" t="s">
        <v>253</v>
      </c>
      <c r="M167" s="559" t="s">
        <v>177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/>
      <c r="AB167" s="209"/>
      <c r="AC167" s="550"/>
      <c r="AD167" s="550"/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41733</v>
      </c>
      <c r="D168" s="182" t="s">
        <v>883</v>
      </c>
      <c r="E168" s="37">
        <v>41733</v>
      </c>
      <c r="F168" s="187" t="s">
        <v>465</v>
      </c>
      <c r="G168" s="560" t="s">
        <v>464</v>
      </c>
      <c r="H168" s="7" t="s">
        <v>878</v>
      </c>
      <c r="I168" s="246">
        <v>577</v>
      </c>
      <c r="J168" s="246">
        <v>8600</v>
      </c>
      <c r="K168" s="558">
        <f>ROUND(I168*J168,0)</f>
        <v>4962200</v>
      </c>
      <c r="L168" s="559" t="s">
        <v>253</v>
      </c>
      <c r="M168" s="559" t="s">
        <v>177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  <c r="AC168" s="550"/>
      <c r="AD168" s="550"/>
    </row>
    <row r="169" spans="1:30" s="2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883</v>
      </c>
      <c r="E169" s="37">
        <v>41733</v>
      </c>
      <c r="F169" s="40" t="s">
        <v>391</v>
      </c>
      <c r="G169" s="455" t="s">
        <v>464</v>
      </c>
      <c r="H169" s="7" t="s">
        <v>878</v>
      </c>
      <c r="I169" s="246"/>
      <c r="J169" s="246"/>
      <c r="K169" s="558">
        <v>765970</v>
      </c>
      <c r="L169" s="559" t="s">
        <v>253</v>
      </c>
      <c r="M169" s="559" t="s">
        <v>364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550"/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41734</v>
      </c>
      <c r="D170" s="182" t="s">
        <v>863</v>
      </c>
      <c r="E170" s="189">
        <v>41734</v>
      </c>
      <c r="F170" s="190" t="s">
        <v>865</v>
      </c>
      <c r="G170" s="458" t="s">
        <v>326</v>
      </c>
      <c r="H170" s="7" t="s">
        <v>425</v>
      </c>
      <c r="I170" s="246"/>
      <c r="J170" s="246"/>
      <c r="K170" s="558">
        <v>9450000</v>
      </c>
      <c r="L170" s="39" t="s">
        <v>24</v>
      </c>
      <c r="M170" s="192" t="s">
        <v>253</v>
      </c>
      <c r="N170" s="52" t="str">
        <f>IF(AND('331-CT'!$E$7=TH!H170,OR(L170="331",M170="331")),"331",IF(AND(OR(L170="131",M170="131"),H170='131-CT'!$E$7),"131",""))</f>
        <v>131</v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41736</v>
      </c>
      <c r="D171" s="182" t="s">
        <v>863</v>
      </c>
      <c r="E171" s="189">
        <v>41736</v>
      </c>
      <c r="F171" s="190" t="s">
        <v>865</v>
      </c>
      <c r="G171" s="458" t="s">
        <v>326</v>
      </c>
      <c r="H171" s="7" t="s">
        <v>880</v>
      </c>
      <c r="I171" s="246"/>
      <c r="J171" s="246"/>
      <c r="K171" s="558">
        <v>13200000</v>
      </c>
      <c r="L171" s="39" t="s">
        <v>24</v>
      </c>
      <c r="M171" s="192" t="s">
        <v>253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37">
        <f t="shared" si="8"/>
        <v>41737</v>
      </c>
      <c r="D172" s="37" t="s">
        <v>1356</v>
      </c>
      <c r="E172" s="37">
        <v>41737</v>
      </c>
      <c r="F172" s="190" t="s">
        <v>368</v>
      </c>
      <c r="G172" s="458" t="s">
        <v>1104</v>
      </c>
      <c r="H172" s="7" t="s">
        <v>969</v>
      </c>
      <c r="I172" s="667"/>
      <c r="J172" s="246"/>
      <c r="K172" s="558">
        <v>4290000</v>
      </c>
      <c r="L172" s="39" t="s">
        <v>167</v>
      </c>
      <c r="M172" s="39" t="s">
        <v>47</v>
      </c>
      <c r="N172" s="52" t="str">
        <f>IF(AND('331-CT'!$E$7=TH!H172,OR(L172="331",M172="331")),"331",IF(AND(OR(L172="131",M172="131"),H172='131-CT'!$E$7),"131",""))</f>
        <v/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>x</v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>
        <v>2</v>
      </c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37">
        <f t="shared" si="8"/>
        <v>41737</v>
      </c>
      <c r="D173" s="37" t="s">
        <v>1356</v>
      </c>
      <c r="E173" s="37">
        <v>41737</v>
      </c>
      <c r="F173" s="190" t="s">
        <v>970</v>
      </c>
      <c r="G173" s="458" t="s">
        <v>1104</v>
      </c>
      <c r="H173" s="7" t="s">
        <v>969</v>
      </c>
      <c r="I173" s="667"/>
      <c r="J173" s="667"/>
      <c r="K173" s="558">
        <v>429000</v>
      </c>
      <c r="L173" s="39" t="s">
        <v>9</v>
      </c>
      <c r="M173" s="39" t="s">
        <v>47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>x</v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>
        <v>2</v>
      </c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182">
        <f t="shared" si="8"/>
        <v>41740</v>
      </c>
      <c r="D174" s="182" t="s">
        <v>884</v>
      </c>
      <c r="E174" s="37">
        <v>41740</v>
      </c>
      <c r="F174" s="40" t="s">
        <v>407</v>
      </c>
      <c r="G174" s="455" t="s">
        <v>466</v>
      </c>
      <c r="H174" s="45" t="s">
        <v>409</v>
      </c>
      <c r="I174" s="667">
        <v>720</v>
      </c>
      <c r="J174" s="246">
        <v>10500</v>
      </c>
      <c r="K174" s="558">
        <f>ROUND(I174*J174,0)</f>
        <v>7560000</v>
      </c>
      <c r="L174" s="559" t="s">
        <v>253</v>
      </c>
      <c r="M174" s="559" t="s">
        <v>177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/>
      <c r="AC174" s="550"/>
      <c r="AD174" s="550"/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182">
        <f t="shared" si="8"/>
        <v>41740</v>
      </c>
      <c r="D175" s="182" t="s">
        <v>884</v>
      </c>
      <c r="E175" s="37">
        <v>41740</v>
      </c>
      <c r="F175" s="40" t="s">
        <v>467</v>
      </c>
      <c r="G175" s="455" t="s">
        <v>466</v>
      </c>
      <c r="H175" s="45" t="s">
        <v>409</v>
      </c>
      <c r="I175" s="667">
        <v>340</v>
      </c>
      <c r="J175" s="246">
        <v>8500</v>
      </c>
      <c r="K175" s="558">
        <f>ROUND(I175*J175,0)</f>
        <v>2890000</v>
      </c>
      <c r="L175" s="559" t="s">
        <v>253</v>
      </c>
      <c r="M175" s="559" t="s">
        <v>177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/>
      <c r="AC175" s="550"/>
      <c r="AD175" s="550"/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884</v>
      </c>
      <c r="E176" s="37">
        <v>41740</v>
      </c>
      <c r="F176" s="286" t="s">
        <v>391</v>
      </c>
      <c r="G176" s="455" t="s">
        <v>466</v>
      </c>
      <c r="H176" s="7" t="s">
        <v>409</v>
      </c>
      <c r="I176" s="667"/>
      <c r="J176" s="248"/>
      <c r="K176" s="558">
        <v>1045000</v>
      </c>
      <c r="L176" s="559" t="s">
        <v>253</v>
      </c>
      <c r="M176" s="559" t="s">
        <v>364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B176" s="550"/>
      <c r="AC176" s="550"/>
      <c r="AD176" s="550"/>
    </row>
    <row r="177" spans="1:28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863</v>
      </c>
      <c r="E177" s="189">
        <v>41740</v>
      </c>
      <c r="F177" s="190" t="s">
        <v>865</v>
      </c>
      <c r="G177" s="458" t="s">
        <v>326</v>
      </c>
      <c r="H177" s="7" t="s">
        <v>879</v>
      </c>
      <c r="I177" s="667"/>
      <c r="J177" s="246"/>
      <c r="K177" s="558">
        <v>8367370</v>
      </c>
      <c r="L177" s="39" t="s">
        <v>24</v>
      </c>
      <c r="M177" s="192" t="s">
        <v>253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</row>
    <row r="178" spans="1:28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41743</v>
      </c>
      <c r="D178" s="182" t="s">
        <v>352</v>
      </c>
      <c r="E178" s="189">
        <v>41743</v>
      </c>
      <c r="F178" s="190" t="s">
        <v>867</v>
      </c>
      <c r="G178" s="458" t="s">
        <v>326</v>
      </c>
      <c r="H178" s="191" t="s">
        <v>868</v>
      </c>
      <c r="I178" s="246"/>
      <c r="J178" s="246"/>
      <c r="K178" s="558">
        <v>42000000</v>
      </c>
      <c r="L178" s="192" t="s">
        <v>47</v>
      </c>
      <c r="M178" s="192" t="s">
        <v>24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>x</v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</row>
    <row r="179" spans="1:28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37">
        <f t="shared" si="8"/>
        <v>41743</v>
      </c>
      <c r="D179" s="37" t="s">
        <v>1357</v>
      </c>
      <c r="E179" s="37">
        <v>41743</v>
      </c>
      <c r="F179" s="190" t="s">
        <v>368</v>
      </c>
      <c r="G179" s="458" t="s">
        <v>1105</v>
      </c>
      <c r="H179" s="7" t="s">
        <v>969</v>
      </c>
      <c r="I179" s="246"/>
      <c r="J179" s="246"/>
      <c r="K179" s="558">
        <v>3710000</v>
      </c>
      <c r="L179" s="39" t="s">
        <v>167</v>
      </c>
      <c r="M179" s="39" t="s">
        <v>47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>
        <v>2</v>
      </c>
    </row>
    <row r="180" spans="1:28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37">
        <f t="shared" si="8"/>
        <v>41743</v>
      </c>
      <c r="D180" s="37" t="s">
        <v>1357</v>
      </c>
      <c r="E180" s="37">
        <v>41743</v>
      </c>
      <c r="F180" s="190" t="s">
        <v>970</v>
      </c>
      <c r="G180" s="458" t="s">
        <v>1105</v>
      </c>
      <c r="H180" s="7" t="s">
        <v>969</v>
      </c>
      <c r="I180" s="246"/>
      <c r="J180" s="246"/>
      <c r="K180" s="558">
        <v>371000</v>
      </c>
      <c r="L180" s="39" t="s">
        <v>9</v>
      </c>
      <c r="M180" s="39" t="s">
        <v>47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>x</v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>
        <v>2</v>
      </c>
    </row>
    <row r="181" spans="1:28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182">
        <f t="shared" si="8"/>
        <v>41744</v>
      </c>
      <c r="D181" s="182" t="s">
        <v>885</v>
      </c>
      <c r="E181" s="37">
        <v>41744</v>
      </c>
      <c r="F181" s="187" t="s">
        <v>468</v>
      </c>
      <c r="G181" s="455" t="s">
        <v>469</v>
      </c>
      <c r="H181" s="7" t="s">
        <v>440</v>
      </c>
      <c r="I181" s="248">
        <v>100</v>
      </c>
      <c r="J181" s="248">
        <v>6100</v>
      </c>
      <c r="K181" s="558">
        <f>ROUND(I181*J181,0)</f>
        <v>610000</v>
      </c>
      <c r="L181" s="559" t="s">
        <v>253</v>
      </c>
      <c r="M181" s="559" t="s">
        <v>177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/>
    </row>
    <row r="182" spans="1:28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182">
        <f t="shared" si="8"/>
        <v>41744</v>
      </c>
      <c r="D182" s="182" t="s">
        <v>885</v>
      </c>
      <c r="E182" s="189">
        <v>41744</v>
      </c>
      <c r="F182" s="187" t="s">
        <v>391</v>
      </c>
      <c r="G182" s="560" t="s">
        <v>469</v>
      </c>
      <c r="H182" s="7" t="s">
        <v>440</v>
      </c>
      <c r="I182" s="246"/>
      <c r="J182" s="246"/>
      <c r="K182" s="558">
        <v>61000</v>
      </c>
      <c r="L182" s="559" t="s">
        <v>253</v>
      </c>
      <c r="M182" s="559" t="s">
        <v>364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/>
      <c r="AB182" s="550"/>
    </row>
    <row r="183" spans="1:28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41746</v>
      </c>
      <c r="D183" s="182" t="s">
        <v>886</v>
      </c>
      <c r="E183" s="189">
        <v>41746</v>
      </c>
      <c r="F183" s="187" t="s">
        <v>430</v>
      </c>
      <c r="G183" s="560" t="s">
        <v>470</v>
      </c>
      <c r="H183" s="7" t="s">
        <v>432</v>
      </c>
      <c r="I183" s="246">
        <v>1015</v>
      </c>
      <c r="J183" s="246">
        <v>8740</v>
      </c>
      <c r="K183" s="558">
        <f>ROUND(I183*J183,0)</f>
        <v>8871100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28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41746</v>
      </c>
      <c r="D184" s="182" t="s">
        <v>886</v>
      </c>
      <c r="E184" s="189">
        <v>41746</v>
      </c>
      <c r="F184" s="286" t="s">
        <v>391</v>
      </c>
      <c r="G184" s="560" t="s">
        <v>470</v>
      </c>
      <c r="H184" s="7" t="s">
        <v>432</v>
      </c>
      <c r="I184" s="246"/>
      <c r="J184" s="246"/>
      <c r="K184" s="558">
        <v>887110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28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887</v>
      </c>
      <c r="E185" s="189">
        <v>41746</v>
      </c>
      <c r="F185" s="187" t="s">
        <v>471</v>
      </c>
      <c r="G185" s="560" t="s">
        <v>472</v>
      </c>
      <c r="H185" s="7" t="s">
        <v>473</v>
      </c>
      <c r="I185" s="246">
        <v>436</v>
      </c>
      <c r="J185" s="246">
        <v>5900</v>
      </c>
      <c r="K185" s="558">
        <f>ROUND(I185*J185,0)</f>
        <v>2572400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28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887</v>
      </c>
      <c r="E186" s="189">
        <v>41746</v>
      </c>
      <c r="F186" s="187" t="s">
        <v>474</v>
      </c>
      <c r="G186" s="560" t="s">
        <v>472</v>
      </c>
      <c r="H186" s="7" t="s">
        <v>473</v>
      </c>
      <c r="I186" s="246">
        <v>302</v>
      </c>
      <c r="J186" s="246">
        <v>6250</v>
      </c>
      <c r="K186" s="558">
        <f>ROUND(I186*J186,0)</f>
        <v>1887500</v>
      </c>
      <c r="L186" s="559" t="s">
        <v>253</v>
      </c>
      <c r="M186" s="559" t="s">
        <v>177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</row>
    <row r="187" spans="1:28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887</v>
      </c>
      <c r="E187" s="189">
        <v>41746</v>
      </c>
      <c r="F187" s="187" t="s">
        <v>475</v>
      </c>
      <c r="G187" s="560" t="s">
        <v>472</v>
      </c>
      <c r="H187" s="7" t="s">
        <v>473</v>
      </c>
      <c r="I187" s="246">
        <v>303</v>
      </c>
      <c r="J187" s="246">
        <v>6550</v>
      </c>
      <c r="K187" s="558">
        <f>ROUND(I187*J187,0)</f>
        <v>1984650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28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887</v>
      </c>
      <c r="E188" s="189">
        <v>41746</v>
      </c>
      <c r="F188" s="187" t="s">
        <v>377</v>
      </c>
      <c r="G188" s="560" t="s">
        <v>472</v>
      </c>
      <c r="H188" s="7" t="s">
        <v>473</v>
      </c>
      <c r="I188" s="246">
        <v>200</v>
      </c>
      <c r="J188" s="246">
        <v>6800</v>
      </c>
      <c r="K188" s="558">
        <f>ROUND(I188*J188,0)</f>
        <v>1360000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28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887</v>
      </c>
      <c r="E189" s="189">
        <v>41746</v>
      </c>
      <c r="F189" s="187" t="s">
        <v>391</v>
      </c>
      <c r="G189" s="560" t="s">
        <v>472</v>
      </c>
      <c r="H189" s="7" t="s">
        <v>473</v>
      </c>
      <c r="I189" s="246"/>
      <c r="J189" s="246"/>
      <c r="K189" s="558">
        <v>780455</v>
      </c>
      <c r="L189" s="559" t="s">
        <v>253</v>
      </c>
      <c r="M189" s="559" t="s">
        <v>364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  <c r="AB189" s="550"/>
    </row>
    <row r="190" spans="1:28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863</v>
      </c>
      <c r="E190" s="189">
        <v>41746</v>
      </c>
      <c r="F190" s="190" t="s">
        <v>865</v>
      </c>
      <c r="G190" s="458" t="s">
        <v>326</v>
      </c>
      <c r="H190" s="7" t="s">
        <v>461</v>
      </c>
      <c r="I190" s="246"/>
      <c r="J190" s="246"/>
      <c r="K190" s="558">
        <v>9402800</v>
      </c>
      <c r="L190" s="39" t="s">
        <v>24</v>
      </c>
      <c r="M190" s="192" t="s">
        <v>253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28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37">
        <f t="shared" si="8"/>
        <v>41747</v>
      </c>
      <c r="D191" s="37" t="s">
        <v>1358</v>
      </c>
      <c r="E191" s="37">
        <v>41747</v>
      </c>
      <c r="F191" s="187" t="s">
        <v>960</v>
      </c>
      <c r="G191" s="458" t="s">
        <v>1106</v>
      </c>
      <c r="H191" s="7" t="s">
        <v>959</v>
      </c>
      <c r="I191" s="246"/>
      <c r="J191" s="246"/>
      <c r="K191" s="558">
        <f>514209+816799+626098</f>
        <v>1957106</v>
      </c>
      <c r="L191" s="39" t="s">
        <v>83</v>
      </c>
      <c r="M191" s="39" t="s">
        <v>47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>
        <v>2</v>
      </c>
    </row>
    <row r="192" spans="1:28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37">
        <f t="shared" si="8"/>
        <v>41747</v>
      </c>
      <c r="D192" s="37" t="s">
        <v>1358</v>
      </c>
      <c r="E192" s="37">
        <v>41747</v>
      </c>
      <c r="F192" s="187" t="s">
        <v>961</v>
      </c>
      <c r="G192" s="458" t="s">
        <v>1106</v>
      </c>
      <c r="H192" s="7" t="s">
        <v>959</v>
      </c>
      <c r="I192" s="246"/>
      <c r="J192" s="246"/>
      <c r="K192" s="558">
        <f>51420+81681+62609</f>
        <v>195710</v>
      </c>
      <c r="L192" s="39" t="s">
        <v>9</v>
      </c>
      <c r="M192" s="39" t="s">
        <v>47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>
        <v>2</v>
      </c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182">
        <f t="shared" si="8"/>
        <v>41748</v>
      </c>
      <c r="D193" s="182" t="s">
        <v>888</v>
      </c>
      <c r="E193" s="189">
        <v>41748</v>
      </c>
      <c r="F193" s="187" t="s">
        <v>388</v>
      </c>
      <c r="G193" s="560" t="s">
        <v>476</v>
      </c>
      <c r="H193" s="7" t="s">
        <v>390</v>
      </c>
      <c r="I193" s="246">
        <v>1856</v>
      </c>
      <c r="J193" s="246">
        <v>5500</v>
      </c>
      <c r="K193" s="558">
        <f>ROUND(I193*J193,0)</f>
        <v>10208000</v>
      </c>
      <c r="L193" s="559" t="s">
        <v>253</v>
      </c>
      <c r="M193" s="559" t="s">
        <v>177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/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182">
        <f t="shared" si="8"/>
        <v>41748</v>
      </c>
      <c r="D194" s="182" t="s">
        <v>888</v>
      </c>
      <c r="E194" s="182">
        <v>41748</v>
      </c>
      <c r="F194" s="187" t="s">
        <v>391</v>
      </c>
      <c r="G194" s="560" t="s">
        <v>476</v>
      </c>
      <c r="H194" s="44" t="s">
        <v>390</v>
      </c>
      <c r="I194" s="246"/>
      <c r="J194" s="246"/>
      <c r="K194" s="558">
        <v>1020800</v>
      </c>
      <c r="L194" s="559" t="s">
        <v>253</v>
      </c>
      <c r="M194" s="559" t="s">
        <v>364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/>
      <c r="AB194" s="550"/>
      <c r="AC194" s="550"/>
      <c r="AD194" s="550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356</v>
      </c>
      <c r="E195" s="182">
        <v>41748</v>
      </c>
      <c r="F195" s="190" t="s">
        <v>865</v>
      </c>
      <c r="G195" s="560" t="s">
        <v>476</v>
      </c>
      <c r="H195" s="44" t="s">
        <v>390</v>
      </c>
      <c r="I195" s="246"/>
      <c r="J195" s="246"/>
      <c r="K195" s="558">
        <v>11228800</v>
      </c>
      <c r="L195" s="559" t="s">
        <v>47</v>
      </c>
      <c r="M195" s="559" t="s">
        <v>253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  <c r="AB195" s="550"/>
      <c r="AC195" s="550"/>
      <c r="AD195" s="550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37">
        <f t="shared" si="8"/>
        <v>41748</v>
      </c>
      <c r="D196" s="182" t="s">
        <v>1359</v>
      </c>
      <c r="E196" s="37">
        <v>41748</v>
      </c>
      <c r="F196" s="190" t="s">
        <v>1000</v>
      </c>
      <c r="G196" s="458" t="s">
        <v>1107</v>
      </c>
      <c r="H196" s="45" t="s">
        <v>1108</v>
      </c>
      <c r="I196" s="246"/>
      <c r="J196" s="246"/>
      <c r="K196" s="38">
        <v>845909</v>
      </c>
      <c r="L196" s="39" t="s">
        <v>83</v>
      </c>
      <c r="M196" s="39" t="s">
        <v>47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>x</v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>
        <v>2</v>
      </c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37">
        <f t="shared" si="8"/>
        <v>41748</v>
      </c>
      <c r="D197" s="182" t="s">
        <v>1359</v>
      </c>
      <c r="E197" s="37">
        <v>41748</v>
      </c>
      <c r="F197" s="286" t="s">
        <v>1001</v>
      </c>
      <c r="G197" s="458" t="s">
        <v>1107</v>
      </c>
      <c r="H197" s="45" t="s">
        <v>1108</v>
      </c>
      <c r="I197" s="246"/>
      <c r="J197" s="246"/>
      <c r="K197" s="558">
        <v>84591</v>
      </c>
      <c r="L197" s="39" t="s">
        <v>9</v>
      </c>
      <c r="M197" s="39" t="s">
        <v>47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>
        <v>2</v>
      </c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182">
        <f t="shared" si="8"/>
        <v>41750</v>
      </c>
      <c r="D198" s="182" t="s">
        <v>889</v>
      </c>
      <c r="E198" s="182">
        <v>41750</v>
      </c>
      <c r="F198" s="187" t="s">
        <v>392</v>
      </c>
      <c r="G198" s="560" t="s">
        <v>477</v>
      </c>
      <c r="H198" s="7" t="s">
        <v>877</v>
      </c>
      <c r="I198" s="246">
        <v>500</v>
      </c>
      <c r="J198" s="246">
        <v>17300</v>
      </c>
      <c r="K198" s="558">
        <f>ROUND(I198*J198,0)</f>
        <v>8650000</v>
      </c>
      <c r="L198" s="559" t="s">
        <v>253</v>
      </c>
      <c r="M198" s="559" t="s">
        <v>177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/>
      <c r="AC198" s="550"/>
      <c r="AD198" s="550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182">
        <f t="shared" si="8"/>
        <v>41750</v>
      </c>
      <c r="D199" s="182" t="s">
        <v>889</v>
      </c>
      <c r="E199" s="189">
        <v>41750</v>
      </c>
      <c r="F199" s="40" t="s">
        <v>416</v>
      </c>
      <c r="G199" s="560" t="s">
        <v>477</v>
      </c>
      <c r="H199" s="7" t="s">
        <v>877</v>
      </c>
      <c r="I199" s="246">
        <v>1000</v>
      </c>
      <c r="J199" s="246">
        <v>1500</v>
      </c>
      <c r="K199" s="558">
        <f>ROUND(I199*J199,0)</f>
        <v>1500000</v>
      </c>
      <c r="L199" s="559" t="s">
        <v>253</v>
      </c>
      <c r="M199" s="559" t="s">
        <v>177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/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798">
        <f t="shared" si="7"/>
        <v>4</v>
      </c>
      <c r="C200" s="799">
        <f t="shared" si="8"/>
        <v>41750</v>
      </c>
      <c r="D200" s="799" t="s">
        <v>889</v>
      </c>
      <c r="E200" s="800">
        <v>41750</v>
      </c>
      <c r="F200" s="801" t="s">
        <v>391</v>
      </c>
      <c r="G200" s="802" t="s">
        <v>477</v>
      </c>
      <c r="H200" s="803" t="s">
        <v>877</v>
      </c>
      <c r="I200" s="804"/>
      <c r="J200" s="804"/>
      <c r="K200" s="805">
        <v>1015000</v>
      </c>
      <c r="L200" s="806" t="s">
        <v>253</v>
      </c>
      <c r="M200" s="559" t="s">
        <v>364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07"/>
      <c r="AB200" s="808"/>
      <c r="AC200" s="809"/>
      <c r="AD200" s="809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41751</v>
      </c>
      <c r="D201" s="182" t="s">
        <v>863</v>
      </c>
      <c r="E201" s="189">
        <v>41751</v>
      </c>
      <c r="F201" s="190" t="s">
        <v>865</v>
      </c>
      <c r="G201" s="458" t="s">
        <v>326</v>
      </c>
      <c r="H201" s="7" t="s">
        <v>878</v>
      </c>
      <c r="I201" s="247"/>
      <c r="J201" s="247"/>
      <c r="K201" s="558">
        <v>14317160</v>
      </c>
      <c r="L201" s="39" t="s">
        <v>24</v>
      </c>
      <c r="M201" s="192" t="s">
        <v>253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 t="shared" si="7"/>
        <v>4</v>
      </c>
      <c r="C202" s="182">
        <f t="shared" si="8"/>
        <v>41751</v>
      </c>
      <c r="D202" s="182" t="s">
        <v>1362</v>
      </c>
      <c r="E202" s="189">
        <v>41751</v>
      </c>
      <c r="F202" s="190" t="s">
        <v>867</v>
      </c>
      <c r="G202" s="458" t="s">
        <v>326</v>
      </c>
      <c r="H202" s="191" t="s">
        <v>868</v>
      </c>
      <c r="I202" s="246"/>
      <c r="J202" s="246"/>
      <c r="K202" s="558">
        <v>24000000</v>
      </c>
      <c r="L202" s="192" t="s">
        <v>47</v>
      </c>
      <c r="M202" s="192" t="s">
        <v>24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>x</v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6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41752</v>
      </c>
      <c r="D203" s="182" t="s">
        <v>890</v>
      </c>
      <c r="E203" s="189">
        <v>41752</v>
      </c>
      <c r="F203" s="286" t="s">
        <v>394</v>
      </c>
      <c r="G203" s="458" t="s">
        <v>478</v>
      </c>
      <c r="H203" s="7" t="s">
        <v>396</v>
      </c>
      <c r="I203" s="246">
        <v>500</v>
      </c>
      <c r="J203" s="246">
        <v>8200</v>
      </c>
      <c r="K203" s="558">
        <f>ROUND(I203*J203,0)</f>
        <v>4100000</v>
      </c>
      <c r="L203" s="559" t="s">
        <v>253</v>
      </c>
      <c r="M203" s="559" t="s">
        <v>177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41752</v>
      </c>
      <c r="D204" s="182" t="s">
        <v>890</v>
      </c>
      <c r="E204" s="189">
        <v>41752</v>
      </c>
      <c r="F204" s="286" t="s">
        <v>394</v>
      </c>
      <c r="G204" s="458" t="s">
        <v>478</v>
      </c>
      <c r="H204" s="7" t="s">
        <v>396</v>
      </c>
      <c r="I204" s="246">
        <v>504</v>
      </c>
      <c r="J204" s="246">
        <v>10200</v>
      </c>
      <c r="K204" s="558">
        <f>ROUND(I204*J204,0)</f>
        <v>5140800</v>
      </c>
      <c r="L204" s="559" t="s">
        <v>253</v>
      </c>
      <c r="M204" s="559" t="s">
        <v>177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890</v>
      </c>
      <c r="E205" s="189">
        <v>41752</v>
      </c>
      <c r="F205" s="187" t="s">
        <v>391</v>
      </c>
      <c r="G205" s="560" t="s">
        <v>478</v>
      </c>
      <c r="H205" s="7" t="s">
        <v>396</v>
      </c>
      <c r="I205" s="246"/>
      <c r="J205" s="246"/>
      <c r="K205" s="558">
        <v>924080</v>
      </c>
      <c r="L205" s="559" t="s">
        <v>253</v>
      </c>
      <c r="M205" s="559" t="s">
        <v>364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  <c r="AB205" s="550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1363</v>
      </c>
      <c r="E206" s="189">
        <v>41752</v>
      </c>
      <c r="F206" s="190" t="s">
        <v>865</v>
      </c>
      <c r="G206" s="560" t="s">
        <v>478</v>
      </c>
      <c r="H206" s="7" t="s">
        <v>396</v>
      </c>
      <c r="I206" s="246"/>
      <c r="J206" s="246"/>
      <c r="K206" s="558">
        <v>10164880</v>
      </c>
      <c r="L206" s="559" t="s">
        <v>47</v>
      </c>
      <c r="M206" s="559" t="s">
        <v>253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  <c r="AB206" s="550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41753</v>
      </c>
      <c r="D207" s="182" t="s">
        <v>863</v>
      </c>
      <c r="E207" s="189">
        <v>41753</v>
      </c>
      <c r="F207" s="190" t="s">
        <v>865</v>
      </c>
      <c r="G207" s="458" t="s">
        <v>326</v>
      </c>
      <c r="H207" s="7" t="s">
        <v>877</v>
      </c>
      <c r="I207" s="246"/>
      <c r="J207" s="246"/>
      <c r="K207" s="558">
        <v>11165000</v>
      </c>
      <c r="L207" s="39" t="s">
        <v>24</v>
      </c>
      <c r="M207" s="192" t="s">
        <v>253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37">
        <f t="shared" si="8"/>
        <v>41753</v>
      </c>
      <c r="D208" s="37" t="s">
        <v>1360</v>
      </c>
      <c r="E208" s="689">
        <v>41753</v>
      </c>
      <c r="F208" s="187" t="s">
        <v>962</v>
      </c>
      <c r="G208" s="458" t="s">
        <v>1109</v>
      </c>
      <c r="H208" s="7" t="s">
        <v>964</v>
      </c>
      <c r="I208" s="246"/>
      <c r="J208" s="246"/>
      <c r="K208" s="558">
        <v>1301956</v>
      </c>
      <c r="L208" s="39" t="s">
        <v>83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>
        <v>2</v>
      </c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37">
        <f t="shared" si="8"/>
        <v>41753</v>
      </c>
      <c r="D209" s="37" t="s">
        <v>1360</v>
      </c>
      <c r="E209" s="689">
        <v>41753</v>
      </c>
      <c r="F209" s="187" t="s">
        <v>963</v>
      </c>
      <c r="G209" s="458" t="s">
        <v>1109</v>
      </c>
      <c r="H209" s="7" t="s">
        <v>964</v>
      </c>
      <c r="I209" s="246"/>
      <c r="J209" s="246"/>
      <c r="K209" s="558">
        <v>130196</v>
      </c>
      <c r="L209" s="39" t="s">
        <v>9</v>
      </c>
      <c r="M209" s="39" t="s">
        <v>47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>
        <v>2</v>
      </c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182">
        <f t="shared" si="8"/>
        <v>41754</v>
      </c>
      <c r="D210" s="182" t="s">
        <v>863</v>
      </c>
      <c r="E210" s="189">
        <v>41754</v>
      </c>
      <c r="F210" s="190" t="s">
        <v>866</v>
      </c>
      <c r="G210" s="458" t="s">
        <v>326</v>
      </c>
      <c r="H210" s="191"/>
      <c r="I210" s="246"/>
      <c r="J210" s="246"/>
      <c r="K210" s="558">
        <v>13168</v>
      </c>
      <c r="L210" s="39" t="s">
        <v>24</v>
      </c>
      <c r="M210" s="192" t="s">
        <v>40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/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182">
        <f t="shared" si="8"/>
        <v>41755</v>
      </c>
      <c r="D211" s="182" t="s">
        <v>891</v>
      </c>
      <c r="E211" s="189">
        <v>41755</v>
      </c>
      <c r="F211" s="286" t="s">
        <v>479</v>
      </c>
      <c r="G211" s="560" t="s">
        <v>480</v>
      </c>
      <c r="H211" s="7" t="s">
        <v>878</v>
      </c>
      <c r="I211" s="246">
        <v>305</v>
      </c>
      <c r="J211" s="246">
        <v>9400</v>
      </c>
      <c r="K211" s="558">
        <f>ROUND(I211*J211,0)</f>
        <v>2867000</v>
      </c>
      <c r="L211" s="559" t="s">
        <v>253</v>
      </c>
      <c r="M211" s="559" t="s">
        <v>177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/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ref="B212:B275" si="9">IF(C212&lt;&gt;"",MONTH(C212),"")</f>
        <v>4</v>
      </c>
      <c r="C212" s="182">
        <f t="shared" ref="C212:C275" si="10">E212</f>
        <v>41755</v>
      </c>
      <c r="D212" s="182" t="s">
        <v>891</v>
      </c>
      <c r="E212" s="189">
        <v>41755</v>
      </c>
      <c r="F212" s="187" t="s">
        <v>465</v>
      </c>
      <c r="G212" s="560" t="s">
        <v>480</v>
      </c>
      <c r="H212" s="7" t="s">
        <v>878</v>
      </c>
      <c r="I212" s="246">
        <v>530</v>
      </c>
      <c r="J212" s="246">
        <v>8600</v>
      </c>
      <c r="K212" s="558">
        <f>ROUND(I212*J212,0)</f>
        <v>4558000</v>
      </c>
      <c r="L212" s="559" t="s">
        <v>253</v>
      </c>
      <c r="M212" s="559" t="s">
        <v>177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9"/>
        <v>4</v>
      </c>
      <c r="C213" s="182">
        <f t="shared" si="10"/>
        <v>41755</v>
      </c>
      <c r="D213" s="182" t="s">
        <v>891</v>
      </c>
      <c r="E213" s="189">
        <v>41755</v>
      </c>
      <c r="F213" s="187" t="s">
        <v>391</v>
      </c>
      <c r="G213" s="560" t="s">
        <v>480</v>
      </c>
      <c r="H213" s="7" t="s">
        <v>878</v>
      </c>
      <c r="I213" s="246"/>
      <c r="J213" s="246"/>
      <c r="K213" s="558">
        <v>742500</v>
      </c>
      <c r="L213" s="559" t="s">
        <v>253</v>
      </c>
      <c r="M213" s="559" t="s">
        <v>364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  <c r="AB213" s="550"/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si="9"/>
        <v>4</v>
      </c>
      <c r="C214" s="37">
        <f t="shared" si="10"/>
        <v>41755</v>
      </c>
      <c r="D214" s="189" t="s">
        <v>1179</v>
      </c>
      <c r="E214" s="689">
        <v>41755</v>
      </c>
      <c r="F214" s="187" t="s">
        <v>1112</v>
      </c>
      <c r="G214" s="457" t="s">
        <v>1111</v>
      </c>
      <c r="H214" s="7" t="s">
        <v>1110</v>
      </c>
      <c r="I214" s="246">
        <v>1665</v>
      </c>
      <c r="J214" s="246">
        <v>10701</v>
      </c>
      <c r="K214" s="558">
        <f>ROUND(I214*J214,0)</f>
        <v>17817165</v>
      </c>
      <c r="L214" s="39" t="s">
        <v>159</v>
      </c>
      <c r="M214" s="39" t="s">
        <v>8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>
        <v>2</v>
      </c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9"/>
        <v>4</v>
      </c>
      <c r="C215" s="37">
        <f t="shared" si="10"/>
        <v>41755</v>
      </c>
      <c r="D215" s="189" t="s">
        <v>1179</v>
      </c>
      <c r="E215" s="689">
        <v>41755</v>
      </c>
      <c r="F215" s="40" t="s">
        <v>967</v>
      </c>
      <c r="G215" s="457" t="s">
        <v>1111</v>
      </c>
      <c r="H215" s="7" t="s">
        <v>1110</v>
      </c>
      <c r="I215" s="246"/>
      <c r="J215" s="246"/>
      <c r="K215" s="558">
        <v>1781717</v>
      </c>
      <c r="L215" s="39" t="s">
        <v>9</v>
      </c>
      <c r="M215" s="39" t="s">
        <v>8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>
        <v>2</v>
      </c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9"/>
        <v>4</v>
      </c>
      <c r="C216" s="37">
        <f t="shared" si="10"/>
        <v>41755</v>
      </c>
      <c r="D216" s="189" t="s">
        <v>1361</v>
      </c>
      <c r="E216" s="689">
        <v>41755</v>
      </c>
      <c r="F216" s="190" t="s">
        <v>864</v>
      </c>
      <c r="G216" s="457" t="s">
        <v>1111</v>
      </c>
      <c r="H216" s="7" t="s">
        <v>1110</v>
      </c>
      <c r="I216" s="246"/>
      <c r="J216" s="246"/>
      <c r="K216" s="558">
        <v>19598882</v>
      </c>
      <c r="L216" s="39" t="s">
        <v>8</v>
      </c>
      <c r="M216" s="39" t="s">
        <v>47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>x</v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/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9"/>
        <v>4</v>
      </c>
      <c r="C217" s="37">
        <f t="shared" si="10"/>
        <v>41755</v>
      </c>
      <c r="D217" s="189" t="s">
        <v>1364</v>
      </c>
      <c r="E217" s="37">
        <v>41755</v>
      </c>
      <c r="F217" s="40" t="s">
        <v>1161</v>
      </c>
      <c r="G217" s="457" t="s">
        <v>1163</v>
      </c>
      <c r="H217" s="7" t="s">
        <v>1160</v>
      </c>
      <c r="I217" s="246"/>
      <c r="J217" s="246"/>
      <c r="K217" s="558">
        <v>3300000</v>
      </c>
      <c r="L217" s="39" t="s">
        <v>83</v>
      </c>
      <c r="M217" s="39" t="s">
        <v>47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>x</v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>x</v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9"/>
        <v>4</v>
      </c>
      <c r="C218" s="37">
        <f t="shared" si="10"/>
        <v>41755</v>
      </c>
      <c r="D218" s="189" t="s">
        <v>1364</v>
      </c>
      <c r="E218" s="37">
        <v>41755</v>
      </c>
      <c r="F218" s="40" t="s">
        <v>1162</v>
      </c>
      <c r="G218" s="457" t="s">
        <v>1163</v>
      </c>
      <c r="H218" s="7" t="s">
        <v>1160</v>
      </c>
      <c r="I218" s="246"/>
      <c r="J218" s="246"/>
      <c r="K218" s="558">
        <v>330000</v>
      </c>
      <c r="L218" s="39" t="s">
        <v>9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>
        <v>2</v>
      </c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9"/>
        <v>4</v>
      </c>
      <c r="C219" s="37">
        <f t="shared" si="10"/>
        <v>41756</v>
      </c>
      <c r="D219" s="182" t="s">
        <v>327</v>
      </c>
      <c r="E219" s="189">
        <v>41756</v>
      </c>
      <c r="F219" s="187" t="s">
        <v>1209</v>
      </c>
      <c r="G219" s="458" t="s">
        <v>1207</v>
      </c>
      <c r="H219" s="7" t="s">
        <v>1208</v>
      </c>
      <c r="I219" s="246"/>
      <c r="J219" s="246"/>
      <c r="K219" s="558">
        <v>500000000</v>
      </c>
      <c r="L219" s="559" t="s">
        <v>171</v>
      </c>
      <c r="M219" s="559" t="s">
        <v>8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9"/>
        <v>4</v>
      </c>
      <c r="C220" s="182">
        <f t="shared" si="10"/>
        <v>41757</v>
      </c>
      <c r="D220" s="182" t="s">
        <v>863</v>
      </c>
      <c r="E220" s="189">
        <v>41757</v>
      </c>
      <c r="F220" s="190" t="s">
        <v>865</v>
      </c>
      <c r="G220" s="458" t="s">
        <v>326</v>
      </c>
      <c r="H220" s="45" t="s">
        <v>440</v>
      </c>
      <c r="I220" s="246"/>
      <c r="J220" s="246"/>
      <c r="K220" s="558">
        <v>6071780</v>
      </c>
      <c r="L220" s="39" t="s">
        <v>24</v>
      </c>
      <c r="M220" s="192" t="s">
        <v>253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/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9"/>
        <v>4</v>
      </c>
      <c r="C221" s="37">
        <f t="shared" si="10"/>
        <v>41758</v>
      </c>
      <c r="D221" s="189" t="s">
        <v>1180</v>
      </c>
      <c r="E221" s="689">
        <v>41758</v>
      </c>
      <c r="F221" s="187" t="s">
        <v>1113</v>
      </c>
      <c r="G221" s="457" t="s">
        <v>1114</v>
      </c>
      <c r="H221" s="7" t="s">
        <v>1110</v>
      </c>
      <c r="I221" s="246">
        <v>1150</v>
      </c>
      <c r="J221" s="246">
        <v>15616</v>
      </c>
      <c r="K221" s="558">
        <f>ROUND(I221*J221,0)</f>
        <v>17958400</v>
      </c>
      <c r="L221" s="39" t="s">
        <v>159</v>
      </c>
      <c r="M221" s="3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9"/>
        <v>4</v>
      </c>
      <c r="C222" s="37">
        <f t="shared" si="10"/>
        <v>41758</v>
      </c>
      <c r="D222" s="189" t="s">
        <v>1180</v>
      </c>
      <c r="E222" s="689">
        <v>41758</v>
      </c>
      <c r="F222" s="40" t="s">
        <v>967</v>
      </c>
      <c r="G222" s="457" t="s">
        <v>1114</v>
      </c>
      <c r="H222" s="7" t="s">
        <v>1110</v>
      </c>
      <c r="I222" s="246"/>
      <c r="J222" s="246"/>
      <c r="K222" s="558">
        <v>1795840</v>
      </c>
      <c r="L222" s="39" t="s">
        <v>9</v>
      </c>
      <c r="M222" s="39" t="s">
        <v>8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>
        <v>2</v>
      </c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9"/>
        <v>4</v>
      </c>
      <c r="C223" s="37">
        <f t="shared" si="10"/>
        <v>41758</v>
      </c>
      <c r="D223" s="189" t="s">
        <v>1366</v>
      </c>
      <c r="E223" s="689">
        <v>41758</v>
      </c>
      <c r="F223" s="190" t="s">
        <v>864</v>
      </c>
      <c r="G223" s="457" t="s">
        <v>1114</v>
      </c>
      <c r="H223" s="7" t="s">
        <v>1110</v>
      </c>
      <c r="I223" s="246"/>
      <c r="J223" s="246"/>
      <c r="K223" s="558">
        <v>19754240</v>
      </c>
      <c r="L223" s="39" t="s">
        <v>8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>x</v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/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9"/>
        <v>4</v>
      </c>
      <c r="C224" s="37">
        <f t="shared" si="10"/>
        <v>41758</v>
      </c>
      <c r="D224" s="189" t="s">
        <v>1181</v>
      </c>
      <c r="E224" s="689">
        <v>41758</v>
      </c>
      <c r="F224" s="187" t="s">
        <v>1116</v>
      </c>
      <c r="G224" s="457" t="s">
        <v>1117</v>
      </c>
      <c r="H224" s="7" t="s">
        <v>1115</v>
      </c>
      <c r="I224" s="246">
        <v>4801</v>
      </c>
      <c r="J224" s="246">
        <v>9500</v>
      </c>
      <c r="K224" s="558">
        <f>ROUND(I224*J224,0)</f>
        <v>45609500</v>
      </c>
      <c r="L224" s="39" t="s">
        <v>159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9"/>
        <v>4</v>
      </c>
      <c r="C225" s="37">
        <f t="shared" si="10"/>
        <v>41758</v>
      </c>
      <c r="D225" s="189" t="s">
        <v>1181</v>
      </c>
      <c r="E225" s="689">
        <v>41758</v>
      </c>
      <c r="F225" s="40" t="s">
        <v>967</v>
      </c>
      <c r="G225" s="457" t="s">
        <v>1117</v>
      </c>
      <c r="H225" s="7" t="s">
        <v>1115</v>
      </c>
      <c r="I225" s="246"/>
      <c r="J225" s="246"/>
      <c r="K225" s="558">
        <v>4560950</v>
      </c>
      <c r="L225" s="39" t="s">
        <v>9</v>
      </c>
      <c r="M225" s="39" t="s">
        <v>8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>
        <v>2</v>
      </c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9"/>
        <v>4</v>
      </c>
      <c r="C226" s="37">
        <f t="shared" si="10"/>
        <v>41758</v>
      </c>
      <c r="D226" s="37" t="s">
        <v>1370</v>
      </c>
      <c r="E226" s="37">
        <v>41758</v>
      </c>
      <c r="F226" s="190" t="s">
        <v>1239</v>
      </c>
      <c r="G226" s="40" t="s">
        <v>1237</v>
      </c>
      <c r="H226" s="7"/>
      <c r="I226" s="246"/>
      <c r="J226" s="246"/>
      <c r="K226" s="558">
        <v>1000000</v>
      </c>
      <c r="L226" s="39" t="s">
        <v>24</v>
      </c>
      <c r="M226" s="39" t="s">
        <v>47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>x</v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9"/>
        <v>4</v>
      </c>
      <c r="C227" s="875">
        <f t="shared" si="10"/>
        <v>41759</v>
      </c>
      <c r="D227" s="875" t="s">
        <v>327</v>
      </c>
      <c r="E227" s="875">
        <v>41759</v>
      </c>
      <c r="F227" s="876" t="s">
        <v>1333</v>
      </c>
      <c r="G227" s="877"/>
      <c r="H227" s="878"/>
      <c r="I227" s="879"/>
      <c r="J227" s="879"/>
      <c r="K227" s="880">
        <v>5850000</v>
      </c>
      <c r="L227" s="881" t="s">
        <v>83</v>
      </c>
      <c r="M227" s="881" t="s">
        <v>256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196"/>
      <c r="AB227" s="196"/>
      <c r="AC227" s="196"/>
      <c r="AD227" s="196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9"/>
        <v>4</v>
      </c>
      <c r="C228" s="875">
        <f t="shared" si="10"/>
        <v>41759</v>
      </c>
      <c r="D228" s="875" t="s">
        <v>327</v>
      </c>
      <c r="E228" s="875">
        <v>41759</v>
      </c>
      <c r="F228" s="876" t="s">
        <v>1334</v>
      </c>
      <c r="G228" s="877"/>
      <c r="H228" s="878"/>
      <c r="I228" s="879"/>
      <c r="J228" s="879"/>
      <c r="K228" s="880">
        <v>5150000</v>
      </c>
      <c r="L228" s="881" t="s">
        <v>167</v>
      </c>
      <c r="M228" s="881" t="s">
        <v>256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196"/>
      <c r="AB228" s="196"/>
      <c r="AC228" s="196"/>
      <c r="AD228" s="196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9"/>
        <v>4</v>
      </c>
      <c r="C229" s="875">
        <f t="shared" si="10"/>
        <v>41759</v>
      </c>
      <c r="D229" s="875" t="s">
        <v>1369</v>
      </c>
      <c r="E229" s="875">
        <v>41759</v>
      </c>
      <c r="F229" s="876" t="str">
        <f>"Thanh toán tiền lương tháng "&amp;MONTH(E229)&amp;"/"&amp;YEAR(E229)</f>
        <v>Thanh toán tiền lương tháng 4/2014</v>
      </c>
      <c r="G229" s="877"/>
      <c r="H229" s="878" t="s">
        <v>868</v>
      </c>
      <c r="I229" s="879"/>
      <c r="J229" s="879"/>
      <c r="K229" s="880">
        <f>K227+K228</f>
        <v>11000000</v>
      </c>
      <c r="L229" s="881" t="s">
        <v>256</v>
      </c>
      <c r="M229" s="881" t="s">
        <v>47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>x</v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9"/>
        <v>5</v>
      </c>
      <c r="C230" s="37">
        <f t="shared" si="10"/>
        <v>41761</v>
      </c>
      <c r="D230" s="182" t="s">
        <v>327</v>
      </c>
      <c r="E230" s="189">
        <v>41761</v>
      </c>
      <c r="F230" s="187" t="s">
        <v>1210</v>
      </c>
      <c r="G230" s="458" t="s">
        <v>1211</v>
      </c>
      <c r="H230" s="7" t="s">
        <v>1208</v>
      </c>
      <c r="I230" s="246"/>
      <c r="J230" s="246"/>
      <c r="K230" s="558">
        <v>500000000</v>
      </c>
      <c r="L230" s="559" t="s">
        <v>171</v>
      </c>
      <c r="M230" s="559" t="s">
        <v>8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69">
        <v>2</v>
      </c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9"/>
        <v>5</v>
      </c>
      <c r="C231" s="189">
        <f t="shared" si="10"/>
        <v>41761</v>
      </c>
      <c r="D231" s="189" t="s">
        <v>1182</v>
      </c>
      <c r="E231" s="182">
        <v>41761</v>
      </c>
      <c r="F231" s="190" t="s">
        <v>1038</v>
      </c>
      <c r="G231" s="458" t="s">
        <v>1036</v>
      </c>
      <c r="H231" s="7" t="s">
        <v>1110</v>
      </c>
      <c r="I231" s="246">
        <v>100</v>
      </c>
      <c r="J231" s="246">
        <v>11792</v>
      </c>
      <c r="K231" s="558">
        <f>ROUND(I231*J231,0)</f>
        <v>1179200</v>
      </c>
      <c r="L231" s="39" t="s">
        <v>159</v>
      </c>
      <c r="M231" s="39" t="s">
        <v>8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69">
        <v>2</v>
      </c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9"/>
        <v>5</v>
      </c>
      <c r="C232" s="189">
        <f t="shared" si="10"/>
        <v>41761</v>
      </c>
      <c r="D232" s="189" t="s">
        <v>1182</v>
      </c>
      <c r="E232" s="182">
        <v>41761</v>
      </c>
      <c r="F232" s="190" t="s">
        <v>1039</v>
      </c>
      <c r="G232" s="458" t="s">
        <v>1036</v>
      </c>
      <c r="H232" s="7" t="s">
        <v>1110</v>
      </c>
      <c r="I232" s="713">
        <v>150</v>
      </c>
      <c r="J232" s="713">
        <v>16447</v>
      </c>
      <c r="K232" s="558">
        <f>ROUND(I232*J232,0)</f>
        <v>2467050</v>
      </c>
      <c r="L232" s="39" t="s">
        <v>159</v>
      </c>
      <c r="M232" s="3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9"/>
        <v>5</v>
      </c>
      <c r="C233" s="189">
        <f t="shared" si="10"/>
        <v>41761</v>
      </c>
      <c r="D233" s="189" t="s">
        <v>1182</v>
      </c>
      <c r="E233" s="182">
        <v>41761</v>
      </c>
      <c r="F233" s="190" t="s">
        <v>1040</v>
      </c>
      <c r="G233" s="458" t="s">
        <v>1036</v>
      </c>
      <c r="H233" s="7" t="s">
        <v>1110</v>
      </c>
      <c r="I233" s="246">
        <v>200</v>
      </c>
      <c r="J233" s="246">
        <v>14978</v>
      </c>
      <c r="K233" s="558">
        <f>ROUND(I233*J233,0)</f>
        <v>2995600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9"/>
        <v>5</v>
      </c>
      <c r="C234" s="189">
        <f t="shared" si="10"/>
        <v>41761</v>
      </c>
      <c r="D234" s="189" t="s">
        <v>1182</v>
      </c>
      <c r="E234" s="182">
        <v>41761</v>
      </c>
      <c r="F234" s="190" t="s">
        <v>1041</v>
      </c>
      <c r="G234" s="458" t="s">
        <v>1036</v>
      </c>
      <c r="H234" s="7" t="s">
        <v>1110</v>
      </c>
      <c r="I234" s="246">
        <v>250</v>
      </c>
      <c r="J234" s="246">
        <v>20038</v>
      </c>
      <c r="K234" s="558">
        <f>ROUND(I234*J234,0)</f>
        <v>5009500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9"/>
        <v>5</v>
      </c>
      <c r="C235" s="189">
        <f t="shared" si="10"/>
        <v>41761</v>
      </c>
      <c r="D235" s="189" t="s">
        <v>1182</v>
      </c>
      <c r="E235" s="182">
        <v>41761</v>
      </c>
      <c r="F235" s="190" t="s">
        <v>1042</v>
      </c>
      <c r="G235" s="458" t="s">
        <v>1036</v>
      </c>
      <c r="H235" s="7" t="s">
        <v>1110</v>
      </c>
      <c r="I235" s="246">
        <v>250</v>
      </c>
      <c r="J235" s="246">
        <v>17318</v>
      </c>
      <c r="K235" s="558">
        <f>ROUND(I235*J235,0)</f>
        <v>4329500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9"/>
        <v>5</v>
      </c>
      <c r="C236" s="189">
        <f t="shared" si="10"/>
        <v>41761</v>
      </c>
      <c r="D236" s="189" t="s">
        <v>1182</v>
      </c>
      <c r="E236" s="182">
        <v>41761</v>
      </c>
      <c r="F236" s="190" t="s">
        <v>1037</v>
      </c>
      <c r="G236" s="458" t="s">
        <v>1036</v>
      </c>
      <c r="H236" s="7" t="s">
        <v>1110</v>
      </c>
      <c r="I236" s="246"/>
      <c r="J236" s="246"/>
      <c r="K236" s="558">
        <v>1598085</v>
      </c>
      <c r="L236" s="559" t="s">
        <v>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9"/>
        <v>5</v>
      </c>
      <c r="C237" s="189">
        <f t="shared" si="10"/>
        <v>41761</v>
      </c>
      <c r="D237" s="189" t="s">
        <v>1372</v>
      </c>
      <c r="E237" s="182">
        <v>41761</v>
      </c>
      <c r="F237" s="190" t="s">
        <v>864</v>
      </c>
      <c r="G237" s="458" t="s">
        <v>1036</v>
      </c>
      <c r="H237" s="7" t="s">
        <v>1110</v>
      </c>
      <c r="I237" s="246"/>
      <c r="J237" s="246"/>
      <c r="K237" s="558">
        <v>17578935</v>
      </c>
      <c r="L237" s="39" t="s">
        <v>8</v>
      </c>
      <c r="M237" s="39" t="s">
        <v>47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>x</v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/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9"/>
        <v>5</v>
      </c>
      <c r="C238" s="182">
        <f t="shared" si="10"/>
        <v>41762</v>
      </c>
      <c r="D238" s="182" t="s">
        <v>892</v>
      </c>
      <c r="E238" s="189">
        <v>41762</v>
      </c>
      <c r="F238" s="187" t="s">
        <v>392</v>
      </c>
      <c r="G238" s="560" t="s">
        <v>481</v>
      </c>
      <c r="H238" s="7" t="s">
        <v>877</v>
      </c>
      <c r="I238" s="246">
        <v>500</v>
      </c>
      <c r="J238" s="246">
        <v>17300</v>
      </c>
      <c r="K238" s="558">
        <f>ROUND(I238*J238,0)</f>
        <v>8650000</v>
      </c>
      <c r="L238" s="559" t="s">
        <v>253</v>
      </c>
      <c r="M238" s="559" t="s">
        <v>177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/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9"/>
        <v>5</v>
      </c>
      <c r="C239" s="182">
        <f t="shared" si="10"/>
        <v>41762</v>
      </c>
      <c r="D239" s="182" t="s">
        <v>892</v>
      </c>
      <c r="E239" s="37">
        <v>41762</v>
      </c>
      <c r="F239" s="40" t="s">
        <v>416</v>
      </c>
      <c r="G239" s="457" t="s">
        <v>481</v>
      </c>
      <c r="H239" s="7" t="s">
        <v>877</v>
      </c>
      <c r="I239" s="248">
        <v>1000</v>
      </c>
      <c r="J239" s="248">
        <v>1500</v>
      </c>
      <c r="K239" s="558">
        <f>ROUND(I239*J239,0)</f>
        <v>1500000</v>
      </c>
      <c r="L239" s="559" t="s">
        <v>253</v>
      </c>
      <c r="M239" s="559" t="s">
        <v>177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9"/>
        <v>5</v>
      </c>
      <c r="C240" s="182">
        <f t="shared" si="10"/>
        <v>41762</v>
      </c>
      <c r="D240" s="182" t="s">
        <v>892</v>
      </c>
      <c r="E240" s="37">
        <v>41762</v>
      </c>
      <c r="F240" s="40" t="s">
        <v>391</v>
      </c>
      <c r="G240" s="457" t="s">
        <v>481</v>
      </c>
      <c r="H240" s="7" t="s">
        <v>877</v>
      </c>
      <c r="I240" s="246"/>
      <c r="J240" s="248"/>
      <c r="K240" s="558">
        <v>1015000</v>
      </c>
      <c r="L240" s="559" t="s">
        <v>253</v>
      </c>
      <c r="M240" s="559" t="s">
        <v>364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  <c r="AB240" s="550"/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9"/>
        <v>5</v>
      </c>
      <c r="C241" s="182">
        <f t="shared" si="10"/>
        <v>41764</v>
      </c>
      <c r="D241" s="182" t="s">
        <v>1365</v>
      </c>
      <c r="E241" s="708">
        <v>41764</v>
      </c>
      <c r="F241" s="190" t="s">
        <v>867</v>
      </c>
      <c r="G241" s="458" t="s">
        <v>326</v>
      </c>
      <c r="H241" s="191" t="s">
        <v>868</v>
      </c>
      <c r="I241" s="246"/>
      <c r="J241" s="246"/>
      <c r="K241" s="558">
        <v>17000000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>x</v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9"/>
        <v>5</v>
      </c>
      <c r="C242" s="182">
        <f t="shared" si="10"/>
        <v>41765</v>
      </c>
      <c r="D242" s="182" t="s">
        <v>893</v>
      </c>
      <c r="E242" s="37">
        <v>41765</v>
      </c>
      <c r="F242" s="40" t="s">
        <v>465</v>
      </c>
      <c r="G242" s="457" t="s">
        <v>482</v>
      </c>
      <c r="H242" s="7" t="s">
        <v>878</v>
      </c>
      <c r="I242" s="246">
        <v>500</v>
      </c>
      <c r="J242" s="248">
        <v>8600</v>
      </c>
      <c r="K242" s="558">
        <f>ROUND(I242*J242,0)</f>
        <v>4300000</v>
      </c>
      <c r="L242" s="559" t="s">
        <v>253</v>
      </c>
      <c r="M242" s="559" t="s">
        <v>177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9"/>
        <v>5</v>
      </c>
      <c r="C243" s="182">
        <f t="shared" si="10"/>
        <v>41765</v>
      </c>
      <c r="D243" s="182" t="s">
        <v>893</v>
      </c>
      <c r="E243" s="182">
        <v>41765</v>
      </c>
      <c r="F243" s="187" t="s">
        <v>483</v>
      </c>
      <c r="G243" s="560" t="s">
        <v>482</v>
      </c>
      <c r="H243" s="7" t="s">
        <v>878</v>
      </c>
      <c r="I243" s="246">
        <v>200</v>
      </c>
      <c r="J243" s="246">
        <v>7000</v>
      </c>
      <c r="K243" s="558">
        <f>ROUND(I243*J243,0)</f>
        <v>1400000</v>
      </c>
      <c r="L243" s="559" t="s">
        <v>253</v>
      </c>
      <c r="M243" s="559" t="s">
        <v>177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  <c r="AC243" s="550"/>
      <c r="AD243" s="550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9"/>
        <v>5</v>
      </c>
      <c r="C244" s="182">
        <f t="shared" si="10"/>
        <v>41765</v>
      </c>
      <c r="D244" s="182" t="s">
        <v>893</v>
      </c>
      <c r="E244" s="182">
        <v>41765</v>
      </c>
      <c r="F244" s="187" t="s">
        <v>391</v>
      </c>
      <c r="G244" s="560" t="s">
        <v>482</v>
      </c>
      <c r="H244" s="7" t="s">
        <v>878</v>
      </c>
      <c r="I244" s="246"/>
      <c r="J244" s="246"/>
      <c r="K244" s="558">
        <v>570000</v>
      </c>
      <c r="L244" s="559" t="s">
        <v>253</v>
      </c>
      <c r="M244" s="559" t="s">
        <v>364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  <c r="AB244" s="550"/>
      <c r="AC244" s="550"/>
      <c r="AD244" s="550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9"/>
        <v>5</v>
      </c>
      <c r="C245" s="182">
        <f t="shared" si="10"/>
        <v>41767</v>
      </c>
      <c r="D245" s="182" t="s">
        <v>863</v>
      </c>
      <c r="E245" s="189">
        <v>41767</v>
      </c>
      <c r="F245" s="190" t="s">
        <v>865</v>
      </c>
      <c r="G245" s="458" t="s">
        <v>326</v>
      </c>
      <c r="H245" s="7" t="s">
        <v>877</v>
      </c>
      <c r="I245" s="246"/>
      <c r="J245" s="246"/>
      <c r="K245" s="558">
        <v>11165000</v>
      </c>
      <c r="L245" s="192" t="s">
        <v>24</v>
      </c>
      <c r="M245" s="192" t="s">
        <v>253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9"/>
        <v>5</v>
      </c>
      <c r="C246" s="182">
        <f t="shared" si="10"/>
        <v>41771</v>
      </c>
      <c r="D246" s="182" t="s">
        <v>863</v>
      </c>
      <c r="E246" s="189">
        <v>41771</v>
      </c>
      <c r="F246" s="190" t="s">
        <v>865</v>
      </c>
      <c r="G246" s="458" t="s">
        <v>326</v>
      </c>
      <c r="H246" s="7" t="s">
        <v>879</v>
      </c>
      <c r="I246" s="248"/>
      <c r="J246" s="248"/>
      <c r="K246" s="558">
        <v>13571800</v>
      </c>
      <c r="L246" s="192" t="s">
        <v>24</v>
      </c>
      <c r="M246" s="192" t="s">
        <v>253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9"/>
        <v>5</v>
      </c>
      <c r="C247" s="182">
        <f t="shared" si="10"/>
        <v>41772</v>
      </c>
      <c r="D247" s="182" t="s">
        <v>894</v>
      </c>
      <c r="E247" s="37">
        <v>41772</v>
      </c>
      <c r="F247" s="187" t="s">
        <v>417</v>
      </c>
      <c r="G247" s="457" t="s">
        <v>484</v>
      </c>
      <c r="H247" s="7" t="s">
        <v>443</v>
      </c>
      <c r="I247" s="246">
        <v>200</v>
      </c>
      <c r="J247" s="248">
        <v>19000</v>
      </c>
      <c r="K247" s="558">
        <f>ROUND(I247*J247,0)</f>
        <v>3800000</v>
      </c>
      <c r="L247" s="559" t="s">
        <v>253</v>
      </c>
      <c r="M247" s="559" t="s">
        <v>177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9"/>
        <v>5</v>
      </c>
      <c r="C248" s="182">
        <f t="shared" si="10"/>
        <v>41772</v>
      </c>
      <c r="D248" s="182" t="s">
        <v>894</v>
      </c>
      <c r="E248" s="37">
        <v>41772</v>
      </c>
      <c r="F248" s="187" t="s">
        <v>391</v>
      </c>
      <c r="G248" s="457" t="s">
        <v>484</v>
      </c>
      <c r="H248" s="7" t="s">
        <v>443</v>
      </c>
      <c r="I248" s="246"/>
      <c r="J248" s="248"/>
      <c r="K248" s="558">
        <v>380000</v>
      </c>
      <c r="L248" s="559" t="s">
        <v>253</v>
      </c>
      <c r="M248" s="559" t="s">
        <v>364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  <c r="AB248" s="550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9"/>
        <v>5</v>
      </c>
      <c r="C249" s="182">
        <f t="shared" si="10"/>
        <v>41773</v>
      </c>
      <c r="D249" s="182" t="s">
        <v>1367</v>
      </c>
      <c r="E249" s="708">
        <v>41773</v>
      </c>
      <c r="F249" s="190" t="s">
        <v>867</v>
      </c>
      <c r="G249" s="458" t="s">
        <v>326</v>
      </c>
      <c r="H249" s="191" t="s">
        <v>868</v>
      </c>
      <c r="I249" s="246"/>
      <c r="J249" s="246"/>
      <c r="K249" s="558">
        <v>25000000</v>
      </c>
      <c r="L249" s="192" t="s">
        <v>47</v>
      </c>
      <c r="M249" s="192" t="s">
        <v>24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9"/>
        <v>5</v>
      </c>
      <c r="C250" s="37">
        <f t="shared" si="10"/>
        <v>41773</v>
      </c>
      <c r="D250" s="189" t="s">
        <v>1183</v>
      </c>
      <c r="E250" s="689">
        <v>41773</v>
      </c>
      <c r="F250" s="187" t="s">
        <v>1064</v>
      </c>
      <c r="G250" s="457" t="s">
        <v>1062</v>
      </c>
      <c r="H250" s="7" t="s">
        <v>1061</v>
      </c>
      <c r="I250" s="246">
        <v>95</v>
      </c>
      <c r="J250" s="246">
        <v>21683</v>
      </c>
      <c r="K250" s="558">
        <f t="shared" ref="K250:K257" si="11">ROUND(I250*J250,0)</f>
        <v>2059885</v>
      </c>
      <c r="L250" s="39" t="s">
        <v>159</v>
      </c>
      <c r="M250" s="39" t="s">
        <v>8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>
        <v>2</v>
      </c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9"/>
        <v>5</v>
      </c>
      <c r="C251" s="37">
        <f t="shared" si="10"/>
        <v>41773</v>
      </c>
      <c r="D251" s="189" t="s">
        <v>1183</v>
      </c>
      <c r="E251" s="689">
        <v>41773</v>
      </c>
      <c r="F251" s="187" t="s">
        <v>1065</v>
      </c>
      <c r="G251" s="457" t="s">
        <v>1062</v>
      </c>
      <c r="H251" s="7" t="s">
        <v>1061</v>
      </c>
      <c r="I251" s="246">
        <v>135</v>
      </c>
      <c r="J251" s="246">
        <v>23957</v>
      </c>
      <c r="K251" s="558">
        <f t="shared" si="11"/>
        <v>3234195</v>
      </c>
      <c r="L251" s="39" t="s">
        <v>159</v>
      </c>
      <c r="M251" s="39" t="s">
        <v>8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>
        <v>2</v>
      </c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9"/>
        <v>5</v>
      </c>
      <c r="C252" s="37">
        <f t="shared" si="10"/>
        <v>41773</v>
      </c>
      <c r="D252" s="189" t="s">
        <v>1183</v>
      </c>
      <c r="E252" s="689">
        <v>41773</v>
      </c>
      <c r="F252" s="187" t="s">
        <v>1066</v>
      </c>
      <c r="G252" s="457" t="s">
        <v>1062</v>
      </c>
      <c r="H252" s="7" t="s">
        <v>1061</v>
      </c>
      <c r="I252" s="246">
        <v>370</v>
      </c>
      <c r="J252" s="246">
        <v>23232</v>
      </c>
      <c r="K252" s="558">
        <f t="shared" si="11"/>
        <v>8595840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9"/>
        <v>5</v>
      </c>
      <c r="C253" s="37">
        <f t="shared" si="10"/>
        <v>41773</v>
      </c>
      <c r="D253" s="189" t="s">
        <v>1183</v>
      </c>
      <c r="E253" s="689">
        <v>41773</v>
      </c>
      <c r="F253" s="187" t="s">
        <v>1067</v>
      </c>
      <c r="G253" s="457" t="s">
        <v>1062</v>
      </c>
      <c r="H253" s="7" t="s">
        <v>1061</v>
      </c>
      <c r="I253" s="246">
        <v>80</v>
      </c>
      <c r="J253" s="246">
        <v>22176</v>
      </c>
      <c r="K253" s="558">
        <f t="shared" si="11"/>
        <v>1774080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9"/>
        <v>5</v>
      </c>
      <c r="C254" s="37">
        <f t="shared" si="10"/>
        <v>41773</v>
      </c>
      <c r="D254" s="189" t="s">
        <v>1183</v>
      </c>
      <c r="E254" s="689">
        <v>41773</v>
      </c>
      <c r="F254" s="187" t="s">
        <v>1068</v>
      </c>
      <c r="G254" s="457" t="s">
        <v>1062</v>
      </c>
      <c r="H254" s="7" t="s">
        <v>1061</v>
      </c>
      <c r="I254" s="246">
        <v>415</v>
      </c>
      <c r="J254" s="246">
        <v>14784</v>
      </c>
      <c r="K254" s="558">
        <f t="shared" si="11"/>
        <v>6135360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9"/>
        <v>5</v>
      </c>
      <c r="C255" s="37">
        <f t="shared" si="10"/>
        <v>41773</v>
      </c>
      <c r="D255" s="189" t="s">
        <v>1183</v>
      </c>
      <c r="E255" s="689">
        <v>41773</v>
      </c>
      <c r="F255" s="187" t="s">
        <v>1069</v>
      </c>
      <c r="G255" s="457" t="s">
        <v>1062</v>
      </c>
      <c r="H255" s="7" t="s">
        <v>1061</v>
      </c>
      <c r="I255" s="246">
        <v>100</v>
      </c>
      <c r="J255" s="246">
        <v>17279</v>
      </c>
      <c r="K255" s="558">
        <f t="shared" si="11"/>
        <v>1727900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9"/>
        <v>5</v>
      </c>
      <c r="C256" s="37">
        <f t="shared" si="10"/>
        <v>41773</v>
      </c>
      <c r="D256" s="189" t="s">
        <v>1183</v>
      </c>
      <c r="E256" s="689">
        <v>41773</v>
      </c>
      <c r="F256" s="187" t="s">
        <v>1070</v>
      </c>
      <c r="G256" s="457" t="s">
        <v>1062</v>
      </c>
      <c r="H256" s="7" t="s">
        <v>1061</v>
      </c>
      <c r="I256" s="246">
        <v>190</v>
      </c>
      <c r="J256" s="246">
        <v>20821</v>
      </c>
      <c r="K256" s="558">
        <f t="shared" si="11"/>
        <v>3955990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9"/>
        <v>5</v>
      </c>
      <c r="C257" s="37">
        <f t="shared" si="10"/>
        <v>41773</v>
      </c>
      <c r="D257" s="189" t="s">
        <v>1183</v>
      </c>
      <c r="E257" s="689">
        <v>41773</v>
      </c>
      <c r="F257" s="187" t="s">
        <v>1071</v>
      </c>
      <c r="G257" s="457" t="s">
        <v>1062</v>
      </c>
      <c r="H257" s="7" t="s">
        <v>1061</v>
      </c>
      <c r="I257" s="248">
        <v>100</v>
      </c>
      <c r="J257" s="248">
        <v>20328</v>
      </c>
      <c r="K257" s="558">
        <f t="shared" si="11"/>
        <v>2032800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9"/>
        <v>5</v>
      </c>
      <c r="C258" s="37">
        <f t="shared" si="10"/>
        <v>41773</v>
      </c>
      <c r="D258" s="189" t="s">
        <v>1183</v>
      </c>
      <c r="E258" s="689">
        <v>41773</v>
      </c>
      <c r="F258" s="187" t="s">
        <v>1063</v>
      </c>
      <c r="G258" s="457" t="s">
        <v>1062</v>
      </c>
      <c r="H258" s="7" t="s">
        <v>1061</v>
      </c>
      <c r="I258" s="248"/>
      <c r="J258" s="248"/>
      <c r="K258" s="38">
        <v>2951605</v>
      </c>
      <c r="L258" s="39" t="s">
        <v>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9"/>
        <v>5</v>
      </c>
      <c r="C259" s="182">
        <f t="shared" si="10"/>
        <v>41774</v>
      </c>
      <c r="D259" s="182" t="s">
        <v>895</v>
      </c>
      <c r="E259" s="37">
        <v>41774</v>
      </c>
      <c r="F259" s="187" t="s">
        <v>407</v>
      </c>
      <c r="G259" s="457" t="s">
        <v>485</v>
      </c>
      <c r="H259" s="7" t="s">
        <v>409</v>
      </c>
      <c r="I259" s="246">
        <v>300</v>
      </c>
      <c r="J259" s="248">
        <v>10500</v>
      </c>
      <c r="K259" s="558">
        <f>ROUND(I259*J259,0)</f>
        <v>3150000</v>
      </c>
      <c r="L259" s="559" t="s">
        <v>253</v>
      </c>
      <c r="M259" s="559" t="s">
        <v>177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/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9"/>
        <v>5</v>
      </c>
      <c r="C260" s="182">
        <f t="shared" si="10"/>
        <v>41774</v>
      </c>
      <c r="D260" s="182" t="s">
        <v>895</v>
      </c>
      <c r="E260" s="37">
        <v>41774</v>
      </c>
      <c r="F260" s="187" t="s">
        <v>391</v>
      </c>
      <c r="G260" s="457" t="s">
        <v>485</v>
      </c>
      <c r="H260" s="7" t="s">
        <v>409</v>
      </c>
      <c r="I260" s="246"/>
      <c r="J260" s="248"/>
      <c r="K260" s="558">
        <v>315000</v>
      </c>
      <c r="L260" s="559" t="s">
        <v>253</v>
      </c>
      <c r="M260" s="559" t="s">
        <v>364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/>
      <c r="AB260" s="550"/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9"/>
        <v>5</v>
      </c>
      <c r="C261" s="182">
        <f t="shared" si="10"/>
        <v>41774</v>
      </c>
      <c r="D261" s="182" t="s">
        <v>1368</v>
      </c>
      <c r="E261" s="37">
        <v>41774</v>
      </c>
      <c r="F261" s="190" t="s">
        <v>865</v>
      </c>
      <c r="G261" s="457" t="s">
        <v>1452</v>
      </c>
      <c r="H261" s="7" t="s">
        <v>409</v>
      </c>
      <c r="I261" s="246"/>
      <c r="J261" s="248"/>
      <c r="K261" s="558">
        <v>14960000</v>
      </c>
      <c r="L261" s="559" t="s">
        <v>47</v>
      </c>
      <c r="M261" s="559" t="s">
        <v>253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  <c r="AB261" s="550"/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9"/>
        <v>5</v>
      </c>
      <c r="C262" s="182">
        <f t="shared" si="10"/>
        <v>41774</v>
      </c>
      <c r="D262" s="182" t="s">
        <v>896</v>
      </c>
      <c r="E262" s="37">
        <v>41774</v>
      </c>
      <c r="F262" s="187" t="s">
        <v>486</v>
      </c>
      <c r="G262" s="457" t="s">
        <v>487</v>
      </c>
      <c r="H262" s="7" t="s">
        <v>879</v>
      </c>
      <c r="I262" s="246">
        <v>987</v>
      </c>
      <c r="J262" s="248">
        <v>12000</v>
      </c>
      <c r="K262" s="558">
        <f>ROUND(I262*J262,0)</f>
        <v>11844000</v>
      </c>
      <c r="L262" s="559" t="s">
        <v>253</v>
      </c>
      <c r="M262" s="559" t="s">
        <v>177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9"/>
        <v>5</v>
      </c>
      <c r="C263" s="182">
        <f t="shared" si="10"/>
        <v>41774</v>
      </c>
      <c r="D263" s="182" t="s">
        <v>896</v>
      </c>
      <c r="E263" s="37">
        <v>41774</v>
      </c>
      <c r="F263" s="187" t="s">
        <v>391</v>
      </c>
      <c r="G263" s="457" t="s">
        <v>487</v>
      </c>
      <c r="H263" s="7" t="s">
        <v>879</v>
      </c>
      <c r="I263" s="246"/>
      <c r="J263" s="248"/>
      <c r="K263" s="38">
        <v>1184400</v>
      </c>
      <c r="L263" s="559" t="s">
        <v>253</v>
      </c>
      <c r="M263" s="559" t="s">
        <v>364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9"/>
        <v>5</v>
      </c>
      <c r="C264" s="182">
        <f t="shared" si="10"/>
        <v>41774</v>
      </c>
      <c r="D264" s="182" t="s">
        <v>897</v>
      </c>
      <c r="E264" s="37">
        <v>41774</v>
      </c>
      <c r="F264" s="187" t="s">
        <v>488</v>
      </c>
      <c r="G264" s="457" t="s">
        <v>489</v>
      </c>
      <c r="H264" s="7" t="s">
        <v>396</v>
      </c>
      <c r="I264" s="247">
        <v>995</v>
      </c>
      <c r="J264" s="248">
        <v>11300</v>
      </c>
      <c r="K264" s="558">
        <f>ROUND(I264*J264,0)</f>
        <v>11243500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  <c r="AC264" s="550"/>
      <c r="AD264" s="550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9"/>
        <v>5</v>
      </c>
      <c r="C265" s="182">
        <f t="shared" si="10"/>
        <v>41774</v>
      </c>
      <c r="D265" s="182" t="s">
        <v>897</v>
      </c>
      <c r="E265" s="37">
        <v>41774</v>
      </c>
      <c r="F265" s="187" t="s">
        <v>490</v>
      </c>
      <c r="G265" s="457" t="s">
        <v>489</v>
      </c>
      <c r="H265" s="7" t="s">
        <v>396</v>
      </c>
      <c r="I265" s="247">
        <v>497</v>
      </c>
      <c r="J265" s="248">
        <v>10500</v>
      </c>
      <c r="K265" s="558">
        <f>ROUND(I265*J265,0)</f>
        <v>5218500</v>
      </c>
      <c r="L265" s="559" t="s">
        <v>253</v>
      </c>
      <c r="M265" s="559" t="s">
        <v>177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C265" s="550"/>
      <c r="AD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9"/>
        <v>5</v>
      </c>
      <c r="C266" s="182">
        <f t="shared" si="10"/>
        <v>41774</v>
      </c>
      <c r="D266" s="182" t="s">
        <v>897</v>
      </c>
      <c r="E266" s="37">
        <v>41774</v>
      </c>
      <c r="F266" s="187" t="s">
        <v>391</v>
      </c>
      <c r="G266" s="457" t="s">
        <v>489</v>
      </c>
      <c r="H266" s="7" t="s">
        <v>396</v>
      </c>
      <c r="I266" s="246"/>
      <c r="J266" s="248"/>
      <c r="K266" s="558">
        <v>1646200</v>
      </c>
      <c r="L266" s="559" t="s">
        <v>253</v>
      </c>
      <c r="M266" s="559" t="s">
        <v>364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B266" s="550"/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9"/>
        <v>5</v>
      </c>
      <c r="C267" s="182">
        <f t="shared" si="10"/>
        <v>41774</v>
      </c>
      <c r="D267" s="182" t="s">
        <v>1371</v>
      </c>
      <c r="E267" s="37">
        <v>41774</v>
      </c>
      <c r="F267" s="190" t="s">
        <v>865</v>
      </c>
      <c r="G267" s="457" t="s">
        <v>489</v>
      </c>
      <c r="H267" s="7" t="s">
        <v>396</v>
      </c>
      <c r="I267" s="246"/>
      <c r="J267" s="248"/>
      <c r="K267" s="558">
        <v>18108200</v>
      </c>
      <c r="L267" s="559" t="s">
        <v>47</v>
      </c>
      <c r="M267" s="559" t="s">
        <v>253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B267" s="550"/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9"/>
        <v>5</v>
      </c>
      <c r="C268" s="182">
        <f t="shared" si="10"/>
        <v>41774</v>
      </c>
      <c r="D268" s="182" t="s">
        <v>863</v>
      </c>
      <c r="E268" s="189">
        <v>41774</v>
      </c>
      <c r="F268" s="190" t="s">
        <v>865</v>
      </c>
      <c r="G268" s="458" t="s">
        <v>326</v>
      </c>
      <c r="H268" s="7" t="s">
        <v>878</v>
      </c>
      <c r="I268" s="246"/>
      <c r="J268" s="246"/>
      <c r="K268" s="38">
        <v>14845160</v>
      </c>
      <c r="L268" s="192" t="s">
        <v>24</v>
      </c>
      <c r="M268" s="192" t="s">
        <v>253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9"/>
        <v>5</v>
      </c>
      <c r="C269" s="189">
        <f t="shared" si="10"/>
        <v>41774</v>
      </c>
      <c r="D269" s="182" t="s">
        <v>1378</v>
      </c>
      <c r="E269" s="37">
        <v>41774</v>
      </c>
      <c r="F269" s="187" t="s">
        <v>1034</v>
      </c>
      <c r="G269" s="560"/>
      <c r="H269" s="45" t="s">
        <v>1032</v>
      </c>
      <c r="I269" s="246"/>
      <c r="J269" s="246"/>
      <c r="K269" s="558">
        <v>5000000</v>
      </c>
      <c r="L269" s="559" t="s">
        <v>17</v>
      </c>
      <c r="M269" s="559" t="s">
        <v>47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>x</v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9"/>
        <v>5</v>
      </c>
      <c r="C270" s="37">
        <f t="shared" si="10"/>
        <v>41774</v>
      </c>
      <c r="D270" s="189" t="s">
        <v>1184</v>
      </c>
      <c r="E270" s="189">
        <v>41774</v>
      </c>
      <c r="F270" s="187" t="s">
        <v>1119</v>
      </c>
      <c r="G270" s="458" t="s">
        <v>1118</v>
      </c>
      <c r="H270" s="191" t="s">
        <v>1061</v>
      </c>
      <c r="I270" s="246">
        <v>200</v>
      </c>
      <c r="J270" s="246">
        <v>18203</v>
      </c>
      <c r="K270" s="558">
        <f t="shared" ref="K270:K275" si="12">ROUND(I270*J270,0)</f>
        <v>3640600</v>
      </c>
      <c r="L270" s="39" t="s">
        <v>159</v>
      </c>
      <c r="M270" s="39" t="s">
        <v>8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>
        <v>2</v>
      </c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9"/>
        <v>5</v>
      </c>
      <c r="C271" s="37">
        <f t="shared" si="10"/>
        <v>41774</v>
      </c>
      <c r="D271" s="189" t="s">
        <v>1184</v>
      </c>
      <c r="E271" s="189">
        <v>41774</v>
      </c>
      <c r="F271" s="187" t="s">
        <v>1120</v>
      </c>
      <c r="G271" s="458" t="s">
        <v>1118</v>
      </c>
      <c r="H271" s="191" t="s">
        <v>1061</v>
      </c>
      <c r="I271" s="246">
        <v>250</v>
      </c>
      <c r="J271" s="246">
        <v>16447</v>
      </c>
      <c r="K271" s="558">
        <f t="shared" si="12"/>
        <v>4111750</v>
      </c>
      <c r="L271" s="39" t="s">
        <v>159</v>
      </c>
      <c r="M271" s="39" t="s">
        <v>8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>
        <v>2</v>
      </c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9"/>
        <v>5</v>
      </c>
      <c r="C272" s="37">
        <f t="shared" si="10"/>
        <v>41774</v>
      </c>
      <c r="D272" s="189" t="s">
        <v>1184</v>
      </c>
      <c r="E272" s="189">
        <v>41774</v>
      </c>
      <c r="F272" s="187" t="s">
        <v>1121</v>
      </c>
      <c r="G272" s="458" t="s">
        <v>1118</v>
      </c>
      <c r="H272" s="191" t="s">
        <v>1061</v>
      </c>
      <c r="I272" s="246">
        <v>300</v>
      </c>
      <c r="J272" s="246">
        <v>15893</v>
      </c>
      <c r="K272" s="558">
        <f t="shared" si="12"/>
        <v>4767900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9"/>
        <v>5</v>
      </c>
      <c r="C273" s="37">
        <f t="shared" si="10"/>
        <v>41774</v>
      </c>
      <c r="D273" s="189" t="s">
        <v>1184</v>
      </c>
      <c r="E273" s="189">
        <v>41774</v>
      </c>
      <c r="F273" s="187" t="s">
        <v>1122</v>
      </c>
      <c r="G273" s="458" t="s">
        <v>1118</v>
      </c>
      <c r="H273" s="191" t="s">
        <v>1061</v>
      </c>
      <c r="I273" s="246">
        <v>100</v>
      </c>
      <c r="J273" s="246">
        <v>12241</v>
      </c>
      <c r="K273" s="558">
        <f t="shared" si="12"/>
        <v>1224100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9"/>
        <v>5</v>
      </c>
      <c r="C274" s="37">
        <f t="shared" si="10"/>
        <v>41774</v>
      </c>
      <c r="D274" s="189" t="s">
        <v>1184</v>
      </c>
      <c r="E274" s="189">
        <v>41774</v>
      </c>
      <c r="F274" s="187" t="s">
        <v>1123</v>
      </c>
      <c r="G274" s="458" t="s">
        <v>1118</v>
      </c>
      <c r="H274" s="191" t="s">
        <v>1061</v>
      </c>
      <c r="I274" s="246">
        <v>500</v>
      </c>
      <c r="J274" s="246">
        <v>7888</v>
      </c>
      <c r="K274" s="558">
        <f t="shared" si="12"/>
        <v>3944000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9"/>
        <v>5</v>
      </c>
      <c r="C275" s="37">
        <f t="shared" si="10"/>
        <v>41774</v>
      </c>
      <c r="D275" s="189" t="s">
        <v>1184</v>
      </c>
      <c r="E275" s="189">
        <v>41774</v>
      </c>
      <c r="F275" s="187" t="s">
        <v>1124</v>
      </c>
      <c r="G275" s="458" t="s">
        <v>1118</v>
      </c>
      <c r="H275" s="191" t="s">
        <v>1061</v>
      </c>
      <c r="I275" s="246">
        <v>100</v>
      </c>
      <c r="J275" s="246">
        <v>9147</v>
      </c>
      <c r="K275" s="558">
        <f t="shared" si="12"/>
        <v>914700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ref="B276:B339" si="13">IF(C276&lt;&gt;"",MONTH(C276),"")</f>
        <v>5</v>
      </c>
      <c r="C276" s="37">
        <f t="shared" ref="C276:C339" si="14">E276</f>
        <v>41774</v>
      </c>
      <c r="D276" s="189" t="s">
        <v>1184</v>
      </c>
      <c r="E276" s="189">
        <v>41774</v>
      </c>
      <c r="F276" s="40" t="s">
        <v>967</v>
      </c>
      <c r="G276" s="458" t="s">
        <v>1118</v>
      </c>
      <c r="H276" s="191" t="s">
        <v>1061</v>
      </c>
      <c r="I276" s="246"/>
      <c r="J276" s="246"/>
      <c r="K276" s="558">
        <v>1860305</v>
      </c>
      <c r="L276" s="39" t="s">
        <v>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41776</v>
      </c>
      <c r="D277" s="189" t="s">
        <v>1185</v>
      </c>
      <c r="E277" s="37">
        <v>41776</v>
      </c>
      <c r="F277" s="40" t="s">
        <v>1165</v>
      </c>
      <c r="G277" s="457" t="s">
        <v>1164</v>
      </c>
      <c r="H277" s="7" t="s">
        <v>1061</v>
      </c>
      <c r="I277" s="246">
        <v>500</v>
      </c>
      <c r="J277" s="246">
        <v>25186</v>
      </c>
      <c r="K277" s="558">
        <f>ROUND(I277*J277,0)</f>
        <v>12593000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si="13"/>
        <v>5</v>
      </c>
      <c r="C278" s="37">
        <f t="shared" si="14"/>
        <v>41776</v>
      </c>
      <c r="D278" s="189" t="s">
        <v>1185</v>
      </c>
      <c r="E278" s="37">
        <v>41776</v>
      </c>
      <c r="F278" s="40" t="s">
        <v>1166</v>
      </c>
      <c r="G278" s="457" t="s">
        <v>1164</v>
      </c>
      <c r="H278" s="7" t="s">
        <v>1061</v>
      </c>
      <c r="I278" s="246">
        <v>170</v>
      </c>
      <c r="J278" s="246">
        <v>10495</v>
      </c>
      <c r="K278" s="558">
        <f>ROUND(I278*J278,0)</f>
        <v>1784150</v>
      </c>
      <c r="L278" s="39" t="s">
        <v>159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3"/>
        <v>5</v>
      </c>
      <c r="C279" s="37">
        <f t="shared" si="14"/>
        <v>41776</v>
      </c>
      <c r="D279" s="189" t="s">
        <v>1185</v>
      </c>
      <c r="E279" s="37">
        <v>41776</v>
      </c>
      <c r="F279" s="40" t="s">
        <v>1063</v>
      </c>
      <c r="G279" s="457" t="s">
        <v>1164</v>
      </c>
      <c r="H279" s="7" t="s">
        <v>1061</v>
      </c>
      <c r="I279" s="246"/>
      <c r="J279" s="246"/>
      <c r="K279" s="805">
        <v>1437715</v>
      </c>
      <c r="L279" s="797" t="s">
        <v>9</v>
      </c>
      <c r="M279" s="797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3"/>
        <v>5</v>
      </c>
      <c r="C280" s="37">
        <f t="shared" si="14"/>
        <v>41776</v>
      </c>
      <c r="D280" s="189" t="s">
        <v>1379</v>
      </c>
      <c r="E280" s="37">
        <v>41776</v>
      </c>
      <c r="F280" s="190" t="s">
        <v>864</v>
      </c>
      <c r="G280" s="457" t="s">
        <v>1164</v>
      </c>
      <c r="H280" s="7" t="s">
        <v>1061</v>
      </c>
      <c r="I280" s="246"/>
      <c r="J280" s="246"/>
      <c r="K280" s="805">
        <v>15825444</v>
      </c>
      <c r="L280" s="797" t="s">
        <v>8</v>
      </c>
      <c r="M280" s="797" t="s">
        <v>47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/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3"/>
        <v>5</v>
      </c>
      <c r="C281" s="182">
        <f t="shared" si="14"/>
        <v>41778</v>
      </c>
      <c r="D281" s="182" t="s">
        <v>898</v>
      </c>
      <c r="E281" s="37">
        <v>41778</v>
      </c>
      <c r="F281" s="187" t="s">
        <v>454</v>
      </c>
      <c r="G281" s="457" t="s">
        <v>491</v>
      </c>
      <c r="H281" s="7" t="s">
        <v>878</v>
      </c>
      <c r="I281" s="248">
        <v>205</v>
      </c>
      <c r="J281" s="248">
        <v>12900</v>
      </c>
      <c r="K281" s="558">
        <f>ROUND(I281*J281,0)</f>
        <v>2644500</v>
      </c>
      <c r="L281" s="559" t="s">
        <v>253</v>
      </c>
      <c r="M281" s="559" t="s">
        <v>177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/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3"/>
        <v>5</v>
      </c>
      <c r="C282" s="182">
        <f t="shared" si="14"/>
        <v>41778</v>
      </c>
      <c r="D282" s="182" t="s">
        <v>898</v>
      </c>
      <c r="E282" s="37">
        <v>41778</v>
      </c>
      <c r="F282" s="40" t="s">
        <v>458</v>
      </c>
      <c r="G282" s="455" t="s">
        <v>491</v>
      </c>
      <c r="H282" s="7" t="s">
        <v>878</v>
      </c>
      <c r="I282" s="246">
        <v>297</v>
      </c>
      <c r="J282" s="246">
        <v>6400</v>
      </c>
      <c r="K282" s="558">
        <f>ROUND(I282*J282,0)</f>
        <v>1900800</v>
      </c>
      <c r="L282" s="559" t="s">
        <v>253</v>
      </c>
      <c r="M282" s="559" t="s">
        <v>177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3"/>
        <v>5</v>
      </c>
      <c r="C283" s="182">
        <f t="shared" si="14"/>
        <v>41778</v>
      </c>
      <c r="D283" s="182" t="s">
        <v>898</v>
      </c>
      <c r="E283" s="37">
        <v>41778</v>
      </c>
      <c r="F283" s="40" t="s">
        <v>457</v>
      </c>
      <c r="G283" s="455" t="s">
        <v>491</v>
      </c>
      <c r="H283" s="7" t="s">
        <v>878</v>
      </c>
      <c r="I283" s="246">
        <v>374</v>
      </c>
      <c r="J283" s="246">
        <v>9300</v>
      </c>
      <c r="K283" s="558">
        <f>ROUND(I283*J283,0)</f>
        <v>3478200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3"/>
        <v>5</v>
      </c>
      <c r="C284" s="182">
        <f t="shared" si="14"/>
        <v>41778</v>
      </c>
      <c r="D284" s="182" t="s">
        <v>898</v>
      </c>
      <c r="E284" s="182">
        <v>41778</v>
      </c>
      <c r="F284" s="187" t="s">
        <v>465</v>
      </c>
      <c r="G284" s="560" t="s">
        <v>491</v>
      </c>
      <c r="H284" s="7" t="s">
        <v>878</v>
      </c>
      <c r="I284" s="246">
        <v>399</v>
      </c>
      <c r="J284" s="246">
        <v>8500</v>
      </c>
      <c r="K284" s="558">
        <f>ROUND(I284*J284,0)</f>
        <v>3391500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3"/>
        <v>5</v>
      </c>
      <c r="C285" s="182">
        <f t="shared" si="14"/>
        <v>41778</v>
      </c>
      <c r="D285" s="182" t="s">
        <v>898</v>
      </c>
      <c r="E285" s="182">
        <v>41778</v>
      </c>
      <c r="F285" s="187" t="s">
        <v>391</v>
      </c>
      <c r="G285" s="560" t="s">
        <v>491</v>
      </c>
      <c r="H285" s="7" t="s">
        <v>878</v>
      </c>
      <c r="I285" s="246"/>
      <c r="J285" s="246"/>
      <c r="K285" s="558">
        <v>1141500</v>
      </c>
      <c r="L285" s="559" t="s">
        <v>253</v>
      </c>
      <c r="M285" s="559" t="s">
        <v>364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  <c r="AB285" s="550"/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3"/>
        <v>5</v>
      </c>
      <c r="C286" s="182">
        <f t="shared" si="14"/>
        <v>41779</v>
      </c>
      <c r="D286" s="182" t="s">
        <v>899</v>
      </c>
      <c r="E286" s="182">
        <v>41779</v>
      </c>
      <c r="F286" s="187" t="s">
        <v>492</v>
      </c>
      <c r="G286" s="458" t="s">
        <v>493</v>
      </c>
      <c r="H286" s="7" t="s">
        <v>440</v>
      </c>
      <c r="I286" s="248">
        <v>150</v>
      </c>
      <c r="J286" s="248">
        <v>4000</v>
      </c>
      <c r="K286" s="558">
        <f>ROUND(I286*J286,0)</f>
        <v>600000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3"/>
        <v>5</v>
      </c>
      <c r="C287" s="182">
        <f t="shared" si="14"/>
        <v>41779</v>
      </c>
      <c r="D287" s="182" t="s">
        <v>899</v>
      </c>
      <c r="E287" s="182">
        <v>41779</v>
      </c>
      <c r="F287" s="286" t="s">
        <v>494</v>
      </c>
      <c r="G287" s="458" t="s">
        <v>493</v>
      </c>
      <c r="H287" s="7" t="s">
        <v>440</v>
      </c>
      <c r="I287" s="248">
        <v>1250</v>
      </c>
      <c r="J287" s="246">
        <v>4600</v>
      </c>
      <c r="K287" s="558">
        <f>ROUND(I287*J287,0)</f>
        <v>5750000</v>
      </c>
      <c r="L287" s="559" t="s">
        <v>253</v>
      </c>
      <c r="M287" s="559" t="s">
        <v>177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3"/>
        <v>5</v>
      </c>
      <c r="C288" s="182">
        <f t="shared" si="14"/>
        <v>41779</v>
      </c>
      <c r="D288" s="182" t="s">
        <v>899</v>
      </c>
      <c r="E288" s="182">
        <v>41779</v>
      </c>
      <c r="F288" s="187" t="s">
        <v>391</v>
      </c>
      <c r="G288" s="560" t="s">
        <v>493</v>
      </c>
      <c r="H288" s="7" t="s">
        <v>440</v>
      </c>
      <c r="I288" s="246"/>
      <c r="J288" s="246"/>
      <c r="K288" s="558">
        <v>635000</v>
      </c>
      <c r="L288" s="559" t="s">
        <v>253</v>
      </c>
      <c r="M288" s="559" t="s">
        <v>364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  <c r="AB288" s="550"/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3"/>
        <v>5</v>
      </c>
      <c r="C289" s="182">
        <f t="shared" si="14"/>
        <v>41779</v>
      </c>
      <c r="D289" s="182" t="s">
        <v>1374</v>
      </c>
      <c r="E289" s="708">
        <v>41779</v>
      </c>
      <c r="F289" s="190" t="s">
        <v>867</v>
      </c>
      <c r="G289" s="458" t="s">
        <v>326</v>
      </c>
      <c r="H289" s="191" t="s">
        <v>868</v>
      </c>
      <c r="I289" s="246"/>
      <c r="J289" s="246"/>
      <c r="K289" s="558">
        <v>14800000</v>
      </c>
      <c r="L289" s="192" t="s">
        <v>47</v>
      </c>
      <c r="M289" s="192" t="s">
        <v>24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>x</v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3"/>
        <v>5</v>
      </c>
      <c r="C290" s="182">
        <f t="shared" si="14"/>
        <v>41780</v>
      </c>
      <c r="D290" s="182" t="s">
        <v>900</v>
      </c>
      <c r="E290" s="182">
        <v>41780</v>
      </c>
      <c r="F290" s="187" t="s">
        <v>495</v>
      </c>
      <c r="G290" s="560" t="s">
        <v>496</v>
      </c>
      <c r="H290" s="7" t="s">
        <v>448</v>
      </c>
      <c r="I290" s="246">
        <v>1200</v>
      </c>
      <c r="J290" s="246">
        <v>1500</v>
      </c>
      <c r="K290" s="558">
        <f>ROUND(I290*J290,0)</f>
        <v>1800000</v>
      </c>
      <c r="L290" s="559" t="s">
        <v>253</v>
      </c>
      <c r="M290" s="559" t="s">
        <v>177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3"/>
        <v>5</v>
      </c>
      <c r="C291" s="182">
        <f t="shared" si="14"/>
        <v>41780</v>
      </c>
      <c r="D291" s="182" t="s">
        <v>900</v>
      </c>
      <c r="E291" s="182">
        <v>41780</v>
      </c>
      <c r="F291" s="187" t="s">
        <v>391</v>
      </c>
      <c r="G291" s="560" t="s">
        <v>496</v>
      </c>
      <c r="H291" s="7" t="s">
        <v>448</v>
      </c>
      <c r="I291" s="246"/>
      <c r="J291" s="246"/>
      <c r="K291" s="558">
        <v>180000</v>
      </c>
      <c r="L291" s="559" t="s">
        <v>253</v>
      </c>
      <c r="M291" s="559" t="s">
        <v>364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  <c r="AB291" s="550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3"/>
        <v>5</v>
      </c>
      <c r="C292" s="182">
        <f t="shared" si="14"/>
        <v>41780</v>
      </c>
      <c r="D292" s="182" t="s">
        <v>1373</v>
      </c>
      <c r="E292" s="182">
        <v>41780</v>
      </c>
      <c r="F292" s="190" t="s">
        <v>865</v>
      </c>
      <c r="G292" s="560" t="s">
        <v>1440</v>
      </c>
      <c r="H292" s="7" t="s">
        <v>448</v>
      </c>
      <c r="I292" s="246"/>
      <c r="J292" s="246"/>
      <c r="K292" s="558">
        <v>4331800</v>
      </c>
      <c r="L292" s="559" t="s">
        <v>47</v>
      </c>
      <c r="M292" s="559" t="s">
        <v>253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>x</v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  <c r="AB292" s="550"/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3"/>
        <v>5</v>
      </c>
      <c r="C293" s="182">
        <f t="shared" si="14"/>
        <v>41780</v>
      </c>
      <c r="D293" s="182" t="s">
        <v>901</v>
      </c>
      <c r="E293" s="182">
        <v>41780</v>
      </c>
      <c r="F293" s="187" t="s">
        <v>437</v>
      </c>
      <c r="G293" s="458" t="s">
        <v>497</v>
      </c>
      <c r="H293" s="7" t="s">
        <v>879</v>
      </c>
      <c r="I293" s="246">
        <v>1305</v>
      </c>
      <c r="J293" s="246">
        <v>4650</v>
      </c>
      <c r="K293" s="558">
        <f>ROUND(I293*J293,0)</f>
        <v>6068250</v>
      </c>
      <c r="L293" s="559" t="s">
        <v>253</v>
      </c>
      <c r="M293" s="559" t="s">
        <v>177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3"/>
        <v>5</v>
      </c>
      <c r="C294" s="182">
        <f t="shared" si="14"/>
        <v>41780</v>
      </c>
      <c r="D294" s="182" t="s">
        <v>901</v>
      </c>
      <c r="E294" s="182">
        <v>41780</v>
      </c>
      <c r="F294" s="187" t="s">
        <v>391</v>
      </c>
      <c r="G294" s="458" t="s">
        <v>497</v>
      </c>
      <c r="H294" s="7" t="s">
        <v>879</v>
      </c>
      <c r="I294" s="246"/>
      <c r="J294" s="246"/>
      <c r="K294" s="558">
        <v>606825</v>
      </c>
      <c r="L294" s="559" t="s">
        <v>253</v>
      </c>
      <c r="M294" s="559" t="s">
        <v>364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3"/>
        <v>5</v>
      </c>
      <c r="C295" s="182">
        <f t="shared" si="14"/>
        <v>41781</v>
      </c>
      <c r="D295" s="182" t="s">
        <v>902</v>
      </c>
      <c r="E295" s="37">
        <v>41781</v>
      </c>
      <c r="F295" s="40" t="s">
        <v>498</v>
      </c>
      <c r="G295" s="455" t="s">
        <v>499</v>
      </c>
      <c r="H295" s="45" t="s">
        <v>396</v>
      </c>
      <c r="I295" s="246">
        <v>497</v>
      </c>
      <c r="J295" s="246">
        <v>17800</v>
      </c>
      <c r="K295" s="558">
        <f>ROUND(I295*J295,0)</f>
        <v>8846600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3"/>
        <v>5</v>
      </c>
      <c r="C296" s="182">
        <f t="shared" si="14"/>
        <v>41781</v>
      </c>
      <c r="D296" s="182" t="s">
        <v>902</v>
      </c>
      <c r="E296" s="37">
        <v>41781</v>
      </c>
      <c r="F296" s="737" t="s">
        <v>391</v>
      </c>
      <c r="G296" s="455" t="s">
        <v>499</v>
      </c>
      <c r="H296" s="45" t="s">
        <v>396</v>
      </c>
      <c r="I296" s="246"/>
      <c r="J296" s="246"/>
      <c r="K296" s="38">
        <v>884660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3"/>
        <v>5</v>
      </c>
      <c r="C297" s="182">
        <f t="shared" si="14"/>
        <v>41781</v>
      </c>
      <c r="D297" s="182" t="s">
        <v>1375</v>
      </c>
      <c r="E297" s="37">
        <v>41781</v>
      </c>
      <c r="F297" s="190" t="s">
        <v>865</v>
      </c>
      <c r="G297" s="455" t="s">
        <v>499</v>
      </c>
      <c r="H297" s="45" t="s">
        <v>396</v>
      </c>
      <c r="I297" s="246"/>
      <c r="J297" s="246"/>
      <c r="K297" s="38">
        <v>9731260</v>
      </c>
      <c r="L297" s="559" t="s">
        <v>47</v>
      </c>
      <c r="M297" s="559" t="s">
        <v>253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>x</v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  <c r="AB297" s="550"/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3"/>
        <v>5</v>
      </c>
      <c r="C298" s="37">
        <f t="shared" si="14"/>
        <v>41781</v>
      </c>
      <c r="D298" s="189" t="s">
        <v>1185</v>
      </c>
      <c r="E298" s="189">
        <v>41781</v>
      </c>
      <c r="F298" s="190" t="s">
        <v>1126</v>
      </c>
      <c r="G298" s="458" t="s">
        <v>1125</v>
      </c>
      <c r="H298" s="7" t="s">
        <v>1110</v>
      </c>
      <c r="I298" s="246">
        <v>400</v>
      </c>
      <c r="J298" s="246">
        <v>14784</v>
      </c>
      <c r="K298" s="558">
        <f>ROUND(I298*J298,0)</f>
        <v>5913600</v>
      </c>
      <c r="L298" s="39" t="s">
        <v>159</v>
      </c>
      <c r="M298" s="39" t="s">
        <v>8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>
        <v>2</v>
      </c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3"/>
        <v>5</v>
      </c>
      <c r="C299" s="37">
        <f t="shared" si="14"/>
        <v>41781</v>
      </c>
      <c r="D299" s="189" t="s">
        <v>1185</v>
      </c>
      <c r="E299" s="189">
        <v>41781</v>
      </c>
      <c r="F299" s="190" t="s">
        <v>1127</v>
      </c>
      <c r="G299" s="458" t="s">
        <v>1125</v>
      </c>
      <c r="H299" s="7" t="s">
        <v>1110</v>
      </c>
      <c r="I299" s="246">
        <v>500</v>
      </c>
      <c r="J299" s="246">
        <v>19008</v>
      </c>
      <c r="K299" s="558">
        <f>ROUND(I299*J299,0)</f>
        <v>9504000</v>
      </c>
      <c r="L299" s="39" t="s">
        <v>159</v>
      </c>
      <c r="M299" s="39" t="s">
        <v>8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>
        <v>2</v>
      </c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3"/>
        <v>5</v>
      </c>
      <c r="C300" s="37">
        <f t="shared" si="14"/>
        <v>41781</v>
      </c>
      <c r="D300" s="189" t="s">
        <v>1185</v>
      </c>
      <c r="E300" s="189">
        <v>41781</v>
      </c>
      <c r="F300" s="40" t="s">
        <v>967</v>
      </c>
      <c r="G300" s="458" t="s">
        <v>1125</v>
      </c>
      <c r="H300" s="7" t="s">
        <v>1110</v>
      </c>
      <c r="I300" s="246"/>
      <c r="J300" s="246"/>
      <c r="K300" s="558">
        <v>1541760</v>
      </c>
      <c r="L300" s="39" t="s">
        <v>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3"/>
        <v>5</v>
      </c>
      <c r="C301" s="37">
        <f t="shared" si="14"/>
        <v>41781</v>
      </c>
      <c r="D301" s="189" t="s">
        <v>1380</v>
      </c>
      <c r="E301" s="189">
        <v>41781</v>
      </c>
      <c r="F301" s="190" t="s">
        <v>864</v>
      </c>
      <c r="G301" s="458" t="s">
        <v>1125</v>
      </c>
      <c r="H301" s="7" t="s">
        <v>1110</v>
      </c>
      <c r="I301" s="246"/>
      <c r="J301" s="246"/>
      <c r="K301" s="558">
        <v>16959360</v>
      </c>
      <c r="L301" s="39" t="s">
        <v>8</v>
      </c>
      <c r="M301" s="39" t="s">
        <v>47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/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3"/>
        <v>5</v>
      </c>
      <c r="C302" s="182">
        <f t="shared" si="14"/>
        <v>41783</v>
      </c>
      <c r="D302" s="182" t="s">
        <v>863</v>
      </c>
      <c r="E302" s="189">
        <v>41783</v>
      </c>
      <c r="F302" s="190" t="s">
        <v>866</v>
      </c>
      <c r="G302" s="458" t="s">
        <v>326</v>
      </c>
      <c r="H302" s="191"/>
      <c r="I302" s="248"/>
      <c r="J302" s="248"/>
      <c r="K302" s="558">
        <v>8720</v>
      </c>
      <c r="L302" s="192" t="s">
        <v>24</v>
      </c>
      <c r="M302" s="192" t="s">
        <v>40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/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3"/>
        <v>5</v>
      </c>
      <c r="C303" s="37">
        <f t="shared" si="14"/>
        <v>41783</v>
      </c>
      <c r="D303" s="189" t="s">
        <v>1186</v>
      </c>
      <c r="E303" s="689">
        <v>41783</v>
      </c>
      <c r="F303" s="718" t="s">
        <v>1130</v>
      </c>
      <c r="G303" s="457" t="s">
        <v>1129</v>
      </c>
      <c r="H303" s="7" t="s">
        <v>1110</v>
      </c>
      <c r="I303" s="246">
        <v>150</v>
      </c>
      <c r="J303" s="246">
        <v>10513</v>
      </c>
      <c r="K303" s="558">
        <f>ROUND(I303*J303,0)</f>
        <v>1576950</v>
      </c>
      <c r="L303" s="39" t="s">
        <v>159</v>
      </c>
      <c r="M303" s="39" t="s">
        <v>8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>
        <v>2</v>
      </c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3"/>
        <v>5</v>
      </c>
      <c r="C304" s="37">
        <f t="shared" si="14"/>
        <v>41783</v>
      </c>
      <c r="D304" s="189" t="s">
        <v>1186</v>
      </c>
      <c r="E304" s="689">
        <v>41783</v>
      </c>
      <c r="F304" s="190" t="s">
        <v>1131</v>
      </c>
      <c r="G304" s="457" t="s">
        <v>1129</v>
      </c>
      <c r="H304" s="7" t="s">
        <v>1110</v>
      </c>
      <c r="I304" s="246">
        <v>200</v>
      </c>
      <c r="J304" s="246">
        <v>17618</v>
      </c>
      <c r="K304" s="558">
        <f>ROUND(I304*J304,0)</f>
        <v>3523600</v>
      </c>
      <c r="L304" s="39" t="s">
        <v>159</v>
      </c>
      <c r="M304" s="39" t="s">
        <v>8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>
        <v>2</v>
      </c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3"/>
        <v>5</v>
      </c>
      <c r="C305" s="37">
        <f t="shared" si="14"/>
        <v>41783</v>
      </c>
      <c r="D305" s="189" t="s">
        <v>1186</v>
      </c>
      <c r="E305" s="689">
        <v>41783</v>
      </c>
      <c r="F305" s="190" t="s">
        <v>1132</v>
      </c>
      <c r="G305" s="457" t="s">
        <v>1129</v>
      </c>
      <c r="H305" s="7" t="s">
        <v>1110</v>
      </c>
      <c r="I305" s="246">
        <v>250</v>
      </c>
      <c r="J305" s="246">
        <v>25186</v>
      </c>
      <c r="K305" s="558">
        <f>ROUND(I305*J305,0)</f>
        <v>6296500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3"/>
        <v>5</v>
      </c>
      <c r="C306" s="37">
        <f t="shared" si="14"/>
        <v>41783</v>
      </c>
      <c r="D306" s="189" t="s">
        <v>1186</v>
      </c>
      <c r="E306" s="689">
        <v>41783</v>
      </c>
      <c r="F306" s="190" t="s">
        <v>1133</v>
      </c>
      <c r="G306" s="457" t="s">
        <v>1129</v>
      </c>
      <c r="H306" s="7" t="s">
        <v>1110</v>
      </c>
      <c r="I306" s="246">
        <v>100</v>
      </c>
      <c r="J306" s="246">
        <v>22968</v>
      </c>
      <c r="K306" s="558">
        <f>ROUND(I306*J306,0)</f>
        <v>2296800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3"/>
        <v>5</v>
      </c>
      <c r="C307" s="37">
        <f t="shared" si="14"/>
        <v>41783</v>
      </c>
      <c r="D307" s="189" t="s">
        <v>1186</v>
      </c>
      <c r="E307" s="689">
        <v>41783</v>
      </c>
      <c r="F307" s="40" t="s">
        <v>967</v>
      </c>
      <c r="G307" s="457" t="s">
        <v>1129</v>
      </c>
      <c r="H307" s="7" t="s">
        <v>1110</v>
      </c>
      <c r="I307" s="246"/>
      <c r="J307" s="246"/>
      <c r="K307" s="558">
        <v>1369385</v>
      </c>
      <c r="L307" s="39" t="s">
        <v>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3"/>
        <v>5</v>
      </c>
      <c r="C308" s="37">
        <f t="shared" si="14"/>
        <v>41783</v>
      </c>
      <c r="D308" s="189" t="s">
        <v>1382</v>
      </c>
      <c r="E308" s="689">
        <v>41783</v>
      </c>
      <c r="F308" s="190" t="s">
        <v>864</v>
      </c>
      <c r="G308" s="457" t="s">
        <v>1129</v>
      </c>
      <c r="H308" s="7" t="s">
        <v>1110</v>
      </c>
      <c r="I308" s="246"/>
      <c r="J308" s="246"/>
      <c r="K308" s="558">
        <v>15063235</v>
      </c>
      <c r="L308" s="39" t="s">
        <v>8</v>
      </c>
      <c r="M308" s="39" t="s">
        <v>47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/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3"/>
        <v>5</v>
      </c>
      <c r="C309" s="37">
        <f t="shared" si="14"/>
        <v>41783</v>
      </c>
      <c r="D309" s="189" t="s">
        <v>1383</v>
      </c>
      <c r="E309" s="689">
        <v>41783</v>
      </c>
      <c r="F309" s="187" t="s">
        <v>962</v>
      </c>
      <c r="G309" s="458" t="s">
        <v>1134</v>
      </c>
      <c r="H309" s="7" t="s">
        <v>964</v>
      </c>
      <c r="I309" s="246"/>
      <c r="J309" s="246"/>
      <c r="K309" s="558">
        <v>756428</v>
      </c>
      <c r="L309" s="39" t="s">
        <v>83</v>
      </c>
      <c r="M309" s="39" t="s">
        <v>47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>x</v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3"/>
        <v>5</v>
      </c>
      <c r="C310" s="37">
        <f t="shared" si="14"/>
        <v>41783</v>
      </c>
      <c r="D310" s="189" t="s">
        <v>1383</v>
      </c>
      <c r="E310" s="689">
        <v>41783</v>
      </c>
      <c r="F310" s="187" t="s">
        <v>963</v>
      </c>
      <c r="G310" s="458" t="s">
        <v>1134</v>
      </c>
      <c r="H310" s="7" t="s">
        <v>964</v>
      </c>
      <c r="I310" s="246"/>
      <c r="J310" s="246"/>
      <c r="K310" s="558">
        <v>75643</v>
      </c>
      <c r="L310" s="39" t="s">
        <v>9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>
        <v>2</v>
      </c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3"/>
        <v>5</v>
      </c>
      <c r="C311" s="37">
        <f t="shared" si="14"/>
        <v>41784</v>
      </c>
      <c r="D311" s="37" t="s">
        <v>870</v>
      </c>
      <c r="E311" s="37">
        <v>41784</v>
      </c>
      <c r="F311" s="40" t="s">
        <v>1286</v>
      </c>
      <c r="G311" s="40" t="s">
        <v>1237</v>
      </c>
      <c r="H311" s="7" t="s">
        <v>1271</v>
      </c>
      <c r="I311" s="246"/>
      <c r="J311" s="246"/>
      <c r="K311" s="558">
        <v>1000000000</v>
      </c>
      <c r="L311" s="39" t="s">
        <v>24</v>
      </c>
      <c r="M311" s="39" t="s">
        <v>1241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/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3"/>
        <v>5</v>
      </c>
      <c r="C312" s="37">
        <f t="shared" si="14"/>
        <v>41784</v>
      </c>
      <c r="D312" s="37" t="s">
        <v>870</v>
      </c>
      <c r="E312" s="37">
        <v>41784</v>
      </c>
      <c r="F312" s="190" t="s">
        <v>864</v>
      </c>
      <c r="G312" s="40" t="s">
        <v>1237</v>
      </c>
      <c r="H312" s="803" t="s">
        <v>1208</v>
      </c>
      <c r="I312" s="246"/>
      <c r="J312" s="246"/>
      <c r="K312" s="558">
        <v>1000000000</v>
      </c>
      <c r="L312" s="39" t="s">
        <v>8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/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3"/>
        <v>5</v>
      </c>
      <c r="C313" s="182">
        <f t="shared" si="14"/>
        <v>41785</v>
      </c>
      <c r="D313" s="182" t="s">
        <v>863</v>
      </c>
      <c r="E313" s="189">
        <v>41785</v>
      </c>
      <c r="F313" s="190" t="s">
        <v>865</v>
      </c>
      <c r="G313" s="458" t="s">
        <v>326</v>
      </c>
      <c r="H313" s="7" t="s">
        <v>878</v>
      </c>
      <c r="I313" s="246"/>
      <c r="J313" s="246"/>
      <c r="K313" s="558">
        <v>16593170</v>
      </c>
      <c r="L313" s="192" t="s">
        <v>24</v>
      </c>
      <c r="M313" s="192" t="s">
        <v>253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  <c r="AD313" s="550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3"/>
        <v>5</v>
      </c>
      <c r="C314" s="182">
        <f t="shared" si="14"/>
        <v>41786</v>
      </c>
      <c r="D314" s="182" t="s">
        <v>903</v>
      </c>
      <c r="E314" s="37">
        <v>41786</v>
      </c>
      <c r="F314" s="40" t="s">
        <v>434</v>
      </c>
      <c r="G314" s="455" t="s">
        <v>500</v>
      </c>
      <c r="H314" s="45" t="s">
        <v>396</v>
      </c>
      <c r="I314" s="246">
        <v>998</v>
      </c>
      <c r="J314" s="246">
        <v>12300</v>
      </c>
      <c r="K314" s="558">
        <f>ROUND(I314*J314,0)</f>
        <v>12275400</v>
      </c>
      <c r="L314" s="559" t="s">
        <v>253</v>
      </c>
      <c r="M314" s="559" t="s">
        <v>177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3"/>
        <v>5</v>
      </c>
      <c r="C315" s="182">
        <f t="shared" si="14"/>
        <v>41786</v>
      </c>
      <c r="D315" s="182" t="s">
        <v>903</v>
      </c>
      <c r="E315" s="708">
        <v>41786</v>
      </c>
      <c r="F315" s="187" t="s">
        <v>391</v>
      </c>
      <c r="G315" s="458" t="s">
        <v>500</v>
      </c>
      <c r="H315" s="7" t="s">
        <v>396</v>
      </c>
      <c r="I315" s="246"/>
      <c r="J315" s="246"/>
      <c r="K315" s="558">
        <v>1227540</v>
      </c>
      <c r="L315" s="559" t="s">
        <v>253</v>
      </c>
      <c r="M315" s="559" t="s">
        <v>364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B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3"/>
        <v>5</v>
      </c>
      <c r="C316" s="182">
        <f t="shared" si="14"/>
        <v>41786</v>
      </c>
      <c r="D316" s="182" t="s">
        <v>1376</v>
      </c>
      <c r="E316" s="708">
        <v>41786</v>
      </c>
      <c r="F316" s="190" t="s">
        <v>865</v>
      </c>
      <c r="G316" s="458" t="s">
        <v>500</v>
      </c>
      <c r="H316" s="7" t="s">
        <v>396</v>
      </c>
      <c r="I316" s="246"/>
      <c r="J316" s="246"/>
      <c r="K316" s="38">
        <v>13502940</v>
      </c>
      <c r="L316" s="559" t="s">
        <v>47</v>
      </c>
      <c r="M316" s="559" t="s">
        <v>253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>x</v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  <c r="AB316" s="550"/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3"/>
        <v>5</v>
      </c>
      <c r="C317" s="182">
        <f t="shared" si="14"/>
        <v>41788</v>
      </c>
      <c r="D317" s="182" t="s">
        <v>904</v>
      </c>
      <c r="E317" s="708">
        <v>41788</v>
      </c>
      <c r="F317" s="187" t="s">
        <v>407</v>
      </c>
      <c r="G317" s="458" t="s">
        <v>501</v>
      </c>
      <c r="H317" s="7" t="s">
        <v>409</v>
      </c>
      <c r="I317" s="246">
        <v>496</v>
      </c>
      <c r="J317" s="246">
        <v>10500</v>
      </c>
      <c r="K317" s="558">
        <f>ROUND(I317*J317,0)</f>
        <v>5208000</v>
      </c>
      <c r="L317" s="559" t="s">
        <v>253</v>
      </c>
      <c r="M317" s="559" t="s">
        <v>177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3"/>
        <v>5</v>
      </c>
      <c r="C318" s="182">
        <f t="shared" si="14"/>
        <v>41788</v>
      </c>
      <c r="D318" s="182" t="s">
        <v>904</v>
      </c>
      <c r="E318" s="708">
        <v>41788</v>
      </c>
      <c r="F318" s="286" t="s">
        <v>391</v>
      </c>
      <c r="G318" s="458" t="s">
        <v>501</v>
      </c>
      <c r="H318" s="7" t="s">
        <v>409</v>
      </c>
      <c r="I318" s="247"/>
      <c r="J318" s="247"/>
      <c r="K318" s="558">
        <v>520800</v>
      </c>
      <c r="L318" s="559" t="s">
        <v>253</v>
      </c>
      <c r="M318" s="559" t="s">
        <v>364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3"/>
        <v>5</v>
      </c>
      <c r="C319" s="182">
        <f t="shared" si="14"/>
        <v>41788</v>
      </c>
      <c r="D319" s="182" t="s">
        <v>905</v>
      </c>
      <c r="E319" s="708">
        <v>41788</v>
      </c>
      <c r="F319" s="187" t="s">
        <v>479</v>
      </c>
      <c r="G319" s="560" t="s">
        <v>502</v>
      </c>
      <c r="H319" s="7" t="s">
        <v>878</v>
      </c>
      <c r="I319" s="246">
        <v>304</v>
      </c>
      <c r="J319" s="246">
        <v>9400</v>
      </c>
      <c r="K319" s="558">
        <f>ROUND(I319*J319,0)</f>
        <v>2857600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3"/>
        <v>5</v>
      </c>
      <c r="C320" s="182">
        <f t="shared" si="14"/>
        <v>41788</v>
      </c>
      <c r="D320" s="182" t="s">
        <v>905</v>
      </c>
      <c r="E320" s="708">
        <v>41788</v>
      </c>
      <c r="F320" s="187" t="s">
        <v>503</v>
      </c>
      <c r="G320" s="458" t="s">
        <v>502</v>
      </c>
      <c r="H320" s="7" t="s">
        <v>878</v>
      </c>
      <c r="I320" s="246">
        <v>154</v>
      </c>
      <c r="J320" s="246">
        <v>11600</v>
      </c>
      <c r="K320" s="558">
        <f>ROUND(I320*J320,0)</f>
        <v>1786400</v>
      </c>
      <c r="L320" s="559" t="s">
        <v>253</v>
      </c>
      <c r="M320" s="559" t="s">
        <v>177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3"/>
        <v>5</v>
      </c>
      <c r="C321" s="182">
        <f t="shared" si="14"/>
        <v>41788</v>
      </c>
      <c r="D321" s="182" t="s">
        <v>905</v>
      </c>
      <c r="E321" s="708">
        <v>41788</v>
      </c>
      <c r="F321" s="286" t="s">
        <v>465</v>
      </c>
      <c r="G321" s="458" t="s">
        <v>502</v>
      </c>
      <c r="H321" s="7" t="s">
        <v>878</v>
      </c>
      <c r="I321" s="246">
        <v>500</v>
      </c>
      <c r="J321" s="246">
        <v>8600</v>
      </c>
      <c r="K321" s="558">
        <f>ROUND(I321*J321,0)</f>
        <v>4300000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3"/>
        <v>5</v>
      </c>
      <c r="C322" s="182">
        <f t="shared" si="14"/>
        <v>41788</v>
      </c>
      <c r="D322" s="182" t="s">
        <v>905</v>
      </c>
      <c r="E322" s="708">
        <v>41788</v>
      </c>
      <c r="F322" s="286" t="s">
        <v>391</v>
      </c>
      <c r="G322" s="458" t="s">
        <v>502</v>
      </c>
      <c r="H322" s="7" t="s">
        <v>878</v>
      </c>
      <c r="I322" s="246"/>
      <c r="J322" s="246"/>
      <c r="K322" s="558">
        <v>894400</v>
      </c>
      <c r="L322" s="559" t="s">
        <v>253</v>
      </c>
      <c r="M322" s="559" t="s">
        <v>364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  <c r="AB322" s="550"/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3"/>
        <v>5</v>
      </c>
      <c r="C323" s="182">
        <f t="shared" si="14"/>
        <v>41788</v>
      </c>
      <c r="D323" s="182" t="s">
        <v>906</v>
      </c>
      <c r="E323" s="708">
        <v>41788</v>
      </c>
      <c r="F323" s="286" t="s">
        <v>504</v>
      </c>
      <c r="G323" s="458" t="s">
        <v>505</v>
      </c>
      <c r="H323" s="7" t="s">
        <v>506</v>
      </c>
      <c r="I323" s="246">
        <v>209</v>
      </c>
      <c r="J323" s="246">
        <v>8800</v>
      </c>
      <c r="K323" s="558">
        <f>ROUND(I323*J323,0)</f>
        <v>1839200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3"/>
        <v>5</v>
      </c>
      <c r="C324" s="182">
        <f t="shared" si="14"/>
        <v>41788</v>
      </c>
      <c r="D324" s="182" t="s">
        <v>906</v>
      </c>
      <c r="E324" s="182">
        <v>41788</v>
      </c>
      <c r="F324" s="187" t="s">
        <v>391</v>
      </c>
      <c r="G324" s="560" t="s">
        <v>505</v>
      </c>
      <c r="H324" s="7" t="s">
        <v>506</v>
      </c>
      <c r="I324" s="246"/>
      <c r="J324" s="246"/>
      <c r="K324" s="558">
        <v>183920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  <c r="AC324" s="550"/>
      <c r="AD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3"/>
        <v>5</v>
      </c>
      <c r="C325" s="182">
        <f t="shared" si="14"/>
        <v>41788</v>
      </c>
      <c r="D325" s="182" t="s">
        <v>1377</v>
      </c>
      <c r="E325" s="182">
        <v>41788</v>
      </c>
      <c r="F325" s="190" t="s">
        <v>865</v>
      </c>
      <c r="G325" s="560" t="s">
        <v>505</v>
      </c>
      <c r="H325" s="7" t="s">
        <v>506</v>
      </c>
      <c r="I325" s="246"/>
      <c r="J325" s="246"/>
      <c r="K325" s="558">
        <v>2023120</v>
      </c>
      <c r="L325" s="559" t="s">
        <v>47</v>
      </c>
      <c r="M325" s="559" t="s">
        <v>253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  <c r="AB325" s="550"/>
      <c r="AC325" s="550"/>
      <c r="AD325" s="550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3"/>
        <v>5</v>
      </c>
      <c r="C326" s="182">
        <f t="shared" si="14"/>
        <v>41788</v>
      </c>
      <c r="D326" s="182" t="s">
        <v>1381</v>
      </c>
      <c r="E326" s="708">
        <v>41788</v>
      </c>
      <c r="F326" s="190" t="s">
        <v>867</v>
      </c>
      <c r="G326" s="458" t="s">
        <v>326</v>
      </c>
      <c r="H326" s="191" t="s">
        <v>868</v>
      </c>
      <c r="I326" s="246"/>
      <c r="J326" s="246"/>
      <c r="K326" s="558">
        <v>16500000</v>
      </c>
      <c r="L326" s="192" t="s">
        <v>47</v>
      </c>
      <c r="M326" s="192" t="s">
        <v>24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3"/>
        <v>5</v>
      </c>
      <c r="C327" s="37">
        <f t="shared" si="14"/>
        <v>41788</v>
      </c>
      <c r="D327" s="37" t="s">
        <v>863</v>
      </c>
      <c r="E327" s="37">
        <v>41788</v>
      </c>
      <c r="F327" s="40" t="s">
        <v>1240</v>
      </c>
      <c r="G327" s="40" t="s">
        <v>1237</v>
      </c>
      <c r="H327" s="7" t="s">
        <v>1258</v>
      </c>
      <c r="I327" s="246"/>
      <c r="J327" s="246"/>
      <c r="K327" s="558">
        <v>105000000</v>
      </c>
      <c r="L327" s="39" t="s">
        <v>24</v>
      </c>
      <c r="M327" s="39" t="s">
        <v>1243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>x</v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>x</v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3"/>
        <v>5</v>
      </c>
      <c r="C328" s="182">
        <f t="shared" si="14"/>
        <v>41789</v>
      </c>
      <c r="D328" s="182" t="s">
        <v>907</v>
      </c>
      <c r="E328" s="182">
        <v>41789</v>
      </c>
      <c r="F328" s="187" t="s">
        <v>388</v>
      </c>
      <c r="G328" s="560" t="s">
        <v>507</v>
      </c>
      <c r="H328" s="7" t="s">
        <v>390</v>
      </c>
      <c r="I328" s="246">
        <v>1983</v>
      </c>
      <c r="J328" s="246">
        <v>5500</v>
      </c>
      <c r="K328" s="558">
        <f>ROUND(I328*J328,0)</f>
        <v>10906500</v>
      </c>
      <c r="L328" s="559" t="s">
        <v>253</v>
      </c>
      <c r="M328" s="559" t="s">
        <v>177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  <c r="AC328" s="550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3"/>
        <v>5</v>
      </c>
      <c r="C329" s="182">
        <f t="shared" si="14"/>
        <v>41789</v>
      </c>
      <c r="D329" s="182" t="s">
        <v>907</v>
      </c>
      <c r="E329" s="37">
        <v>41789</v>
      </c>
      <c r="F329" s="187" t="s">
        <v>391</v>
      </c>
      <c r="G329" s="457" t="s">
        <v>507</v>
      </c>
      <c r="H329" s="7" t="s">
        <v>390</v>
      </c>
      <c r="I329" s="247"/>
      <c r="J329" s="248"/>
      <c r="K329" s="38">
        <v>1090650</v>
      </c>
      <c r="L329" s="559" t="s">
        <v>253</v>
      </c>
      <c r="M329" s="559" t="s">
        <v>364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  <c r="AB329" s="550"/>
      <c r="AC329" s="550"/>
      <c r="AD329" s="550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3"/>
        <v>5</v>
      </c>
      <c r="C330" s="182">
        <f t="shared" si="14"/>
        <v>41789</v>
      </c>
      <c r="D330" s="182" t="s">
        <v>1384</v>
      </c>
      <c r="E330" s="37">
        <v>41789</v>
      </c>
      <c r="F330" s="190" t="s">
        <v>865</v>
      </c>
      <c r="G330" s="457" t="s">
        <v>507</v>
      </c>
      <c r="H330" s="7" t="s">
        <v>390</v>
      </c>
      <c r="I330" s="247"/>
      <c r="J330" s="248"/>
      <c r="K330" s="38">
        <v>11997150</v>
      </c>
      <c r="L330" s="559" t="s">
        <v>47</v>
      </c>
      <c r="M330" s="559" t="s">
        <v>253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B330" s="550"/>
      <c r="AC330" s="550"/>
      <c r="AD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3"/>
        <v>5</v>
      </c>
      <c r="C331" s="37">
        <f t="shared" si="14"/>
        <v>41789</v>
      </c>
      <c r="D331" s="37" t="s">
        <v>1385</v>
      </c>
      <c r="E331" s="37">
        <v>41789</v>
      </c>
      <c r="F331" s="190" t="s">
        <v>368</v>
      </c>
      <c r="G331" s="458" t="s">
        <v>640</v>
      </c>
      <c r="H331" s="7" t="s">
        <v>969</v>
      </c>
      <c r="I331" s="246"/>
      <c r="J331" s="246"/>
      <c r="K331" s="558">
        <v>5040000</v>
      </c>
      <c r="L331" s="39" t="s">
        <v>167</v>
      </c>
      <c r="M331" s="39" t="s">
        <v>47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>
        <v>2</v>
      </c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3"/>
        <v>5</v>
      </c>
      <c r="C332" s="37">
        <f t="shared" si="14"/>
        <v>41789</v>
      </c>
      <c r="D332" s="37" t="s">
        <v>1385</v>
      </c>
      <c r="E332" s="37">
        <v>41789</v>
      </c>
      <c r="F332" s="190" t="s">
        <v>970</v>
      </c>
      <c r="G332" s="458" t="s">
        <v>640</v>
      </c>
      <c r="H332" s="7" t="s">
        <v>969</v>
      </c>
      <c r="I332" s="246"/>
      <c r="J332" s="246"/>
      <c r="K332" s="558">
        <v>504000</v>
      </c>
      <c r="L332" s="39" t="s">
        <v>9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>
        <v>2</v>
      </c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3"/>
        <v>5</v>
      </c>
      <c r="C333" s="37">
        <f t="shared" si="14"/>
        <v>41789</v>
      </c>
      <c r="D333" s="37" t="s">
        <v>870</v>
      </c>
      <c r="E333" s="37">
        <v>41789</v>
      </c>
      <c r="F333" s="190" t="s">
        <v>864</v>
      </c>
      <c r="G333" s="40" t="s">
        <v>1237</v>
      </c>
      <c r="H333" s="7" t="s">
        <v>1110</v>
      </c>
      <c r="I333" s="246"/>
      <c r="J333" s="246"/>
      <c r="K333" s="558">
        <v>49591616</v>
      </c>
      <c r="L333" s="39" t="s">
        <v>8</v>
      </c>
      <c r="M333" s="39" t="s">
        <v>24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>x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/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3"/>
        <v>5</v>
      </c>
      <c r="C334" s="37">
        <f t="shared" si="14"/>
        <v>41789</v>
      </c>
      <c r="D334" s="37" t="s">
        <v>870</v>
      </c>
      <c r="E334" s="37">
        <v>41789</v>
      </c>
      <c r="F334" s="40" t="s">
        <v>1263</v>
      </c>
      <c r="G334" s="40" t="s">
        <v>1237</v>
      </c>
      <c r="H334" s="7"/>
      <c r="I334" s="246"/>
      <c r="J334" s="246"/>
      <c r="K334" s="558">
        <v>30000</v>
      </c>
      <c r="L334" s="39" t="s">
        <v>83</v>
      </c>
      <c r="M334" s="39" t="s">
        <v>24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>x</v>
      </c>
      <c r="V334" s="52" t="str">
        <f>IF(OR(TH!L334=TH!$V$7,M334=TH!$V$7),"x","")</f>
        <v>x</v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/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3"/>
        <v>5</v>
      </c>
      <c r="C335" s="37">
        <f t="shared" si="14"/>
        <v>41789</v>
      </c>
      <c r="D335" s="37" t="s">
        <v>870</v>
      </c>
      <c r="E335" s="37">
        <v>41789</v>
      </c>
      <c r="F335" s="190" t="s">
        <v>864</v>
      </c>
      <c r="G335" s="40" t="s">
        <v>1237</v>
      </c>
      <c r="H335" s="7" t="s">
        <v>1061</v>
      </c>
      <c r="I335" s="246"/>
      <c r="J335" s="246"/>
      <c r="K335" s="558">
        <v>52920431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3"/>
        <v>5</v>
      </c>
      <c r="C336" s="37">
        <f t="shared" si="14"/>
        <v>41789</v>
      </c>
      <c r="D336" s="37" t="s">
        <v>1386</v>
      </c>
      <c r="E336" s="37">
        <v>41789</v>
      </c>
      <c r="F336" s="40" t="s">
        <v>1264</v>
      </c>
      <c r="G336" s="40" t="s">
        <v>1237</v>
      </c>
      <c r="H336" s="7" t="s">
        <v>1265</v>
      </c>
      <c r="I336" s="246"/>
      <c r="J336" s="246"/>
      <c r="K336" s="558">
        <v>2000000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>x</v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/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3"/>
        <v>5</v>
      </c>
      <c r="C337" s="37">
        <f t="shared" si="14"/>
        <v>41789</v>
      </c>
      <c r="D337" s="37" t="s">
        <v>870</v>
      </c>
      <c r="E337" s="37">
        <v>41789</v>
      </c>
      <c r="F337" s="40" t="s">
        <v>871</v>
      </c>
      <c r="G337" s="40" t="s">
        <v>1237</v>
      </c>
      <c r="H337" s="7"/>
      <c r="I337" s="246"/>
      <c r="J337" s="246"/>
      <c r="K337" s="558">
        <v>11000</v>
      </c>
      <c r="L337" s="39" t="s">
        <v>83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>x</v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/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3"/>
        <v>5</v>
      </c>
      <c r="C338" s="875">
        <f t="shared" si="14"/>
        <v>41790</v>
      </c>
      <c r="D338" s="875" t="s">
        <v>327</v>
      </c>
      <c r="E338" s="875">
        <v>41790</v>
      </c>
      <c r="F338" s="876" t="s">
        <v>1333</v>
      </c>
      <c r="G338" s="877"/>
      <c r="H338" s="878"/>
      <c r="I338" s="879"/>
      <c r="J338" s="879"/>
      <c r="K338" s="880">
        <v>5880000</v>
      </c>
      <c r="L338" s="881" t="s">
        <v>83</v>
      </c>
      <c r="M338" s="881" t="s">
        <v>256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196"/>
      <c r="AB338" s="196"/>
      <c r="AC338" s="196"/>
      <c r="AD338" s="196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3"/>
        <v>5</v>
      </c>
      <c r="C339" s="875">
        <f t="shared" si="14"/>
        <v>41790</v>
      </c>
      <c r="D339" s="875" t="s">
        <v>327</v>
      </c>
      <c r="E339" s="875">
        <v>41790</v>
      </c>
      <c r="F339" s="876" t="s">
        <v>1334</v>
      </c>
      <c r="G339" s="877"/>
      <c r="H339" s="878"/>
      <c r="I339" s="879"/>
      <c r="J339" s="879"/>
      <c r="K339" s="880">
        <v>5180000</v>
      </c>
      <c r="L339" s="881" t="s">
        <v>167</v>
      </c>
      <c r="M339" s="881" t="s">
        <v>256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6"/>
      <c r="AB339" s="196"/>
      <c r="AC339" s="196"/>
      <c r="AD339" s="196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ref="B340:B403" si="15">IF(C340&lt;&gt;"",MONTH(C340),"")</f>
        <v>5</v>
      </c>
      <c r="C340" s="875">
        <f t="shared" ref="C340:C403" si="16">E340</f>
        <v>41790</v>
      </c>
      <c r="D340" s="875" t="s">
        <v>1392</v>
      </c>
      <c r="E340" s="875">
        <v>41790</v>
      </c>
      <c r="F340" s="876" t="str">
        <f>"Thanh toán tiền lương tháng "&amp;MONTH(E340)&amp;"/"&amp;YEAR(E340)</f>
        <v>Thanh toán tiền lương tháng 5/2014</v>
      </c>
      <c r="G340" s="877"/>
      <c r="H340" s="878" t="s">
        <v>868</v>
      </c>
      <c r="I340" s="879"/>
      <c r="J340" s="879"/>
      <c r="K340" s="880">
        <f>K338+K339</f>
        <v>11060000</v>
      </c>
      <c r="L340" s="881" t="s">
        <v>256</v>
      </c>
      <c r="M340" s="881" t="s">
        <v>47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>x</v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6"/>
      <c r="AB340" s="196"/>
      <c r="AC340" s="196"/>
      <c r="AD340" s="196"/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15"/>
        <v>5</v>
      </c>
      <c r="C341" s="37">
        <f t="shared" si="16"/>
        <v>41790</v>
      </c>
      <c r="D341" s="37" t="s">
        <v>1178</v>
      </c>
      <c r="E341" s="37">
        <v>41790</v>
      </c>
      <c r="F341" s="187" t="s">
        <v>330</v>
      </c>
      <c r="G341" s="458" t="s">
        <v>1135</v>
      </c>
      <c r="H341" s="7" t="s">
        <v>350</v>
      </c>
      <c r="I341" s="246">
        <v>24</v>
      </c>
      <c r="J341" s="246">
        <v>44000</v>
      </c>
      <c r="K341" s="558">
        <f>ROUND(I341*J341,0)</f>
        <v>1056000</v>
      </c>
      <c r="L341" s="39" t="s">
        <v>161</v>
      </c>
      <c r="M341" s="39" t="s">
        <v>8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5"/>
        <v>5</v>
      </c>
      <c r="C342" s="37">
        <f t="shared" si="16"/>
        <v>41790</v>
      </c>
      <c r="D342" s="37" t="s">
        <v>1178</v>
      </c>
      <c r="E342" s="37">
        <v>41790</v>
      </c>
      <c r="F342" s="187" t="s">
        <v>979</v>
      </c>
      <c r="G342" s="458" t="s">
        <v>1135</v>
      </c>
      <c r="H342" s="7" t="s">
        <v>350</v>
      </c>
      <c r="I342" s="246"/>
      <c r="J342" s="246"/>
      <c r="K342" s="558">
        <v>105600</v>
      </c>
      <c r="L342" s="39" t="s">
        <v>9</v>
      </c>
      <c r="M342" s="39" t="s">
        <v>8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69">
        <v>2</v>
      </c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5"/>
        <v>5</v>
      </c>
      <c r="C343" s="37">
        <f t="shared" si="16"/>
        <v>41790</v>
      </c>
      <c r="D343" s="37" t="s">
        <v>1393</v>
      </c>
      <c r="E343" s="37">
        <v>41790</v>
      </c>
      <c r="F343" s="190" t="s">
        <v>864</v>
      </c>
      <c r="G343" s="458" t="s">
        <v>1135</v>
      </c>
      <c r="H343" s="7" t="s">
        <v>350</v>
      </c>
      <c r="I343" s="246"/>
      <c r="J343" s="246"/>
      <c r="K343" s="558">
        <v>1161600</v>
      </c>
      <c r="L343" s="39" t="s">
        <v>8</v>
      </c>
      <c r="M343" s="39" t="s">
        <v>47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69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15"/>
        <v>5</v>
      </c>
      <c r="C344" s="37">
        <f t="shared" si="16"/>
        <v>41790</v>
      </c>
      <c r="D344" s="37" t="s">
        <v>863</v>
      </c>
      <c r="E344" s="37">
        <v>41790</v>
      </c>
      <c r="F344" s="190" t="s">
        <v>866</v>
      </c>
      <c r="G344" s="40" t="s">
        <v>1237</v>
      </c>
      <c r="H344" s="7"/>
      <c r="I344" s="246"/>
      <c r="J344" s="246"/>
      <c r="K344" s="558">
        <v>1900</v>
      </c>
      <c r="L344" s="39" t="s">
        <v>24</v>
      </c>
      <c r="M344" s="39" t="s">
        <v>40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>x</v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69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15"/>
        <v>6</v>
      </c>
      <c r="C345" s="182">
        <f t="shared" si="16"/>
        <v>41792</v>
      </c>
      <c r="D345" s="182" t="s">
        <v>908</v>
      </c>
      <c r="E345" s="37">
        <v>41792</v>
      </c>
      <c r="F345" s="187" t="s">
        <v>392</v>
      </c>
      <c r="G345" s="457" t="s">
        <v>510</v>
      </c>
      <c r="H345" s="7" t="s">
        <v>877</v>
      </c>
      <c r="I345" s="246">
        <v>1000</v>
      </c>
      <c r="J345" s="248">
        <v>17300</v>
      </c>
      <c r="K345" s="558">
        <f>ROUND(I345*J345,0)</f>
        <v>17300000</v>
      </c>
      <c r="L345" s="559" t="s">
        <v>253</v>
      </c>
      <c r="M345" s="559" t="s">
        <v>177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/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15"/>
        <v>6</v>
      </c>
      <c r="C346" s="182">
        <f t="shared" si="16"/>
        <v>41792</v>
      </c>
      <c r="D346" s="182" t="s">
        <v>908</v>
      </c>
      <c r="E346" s="37">
        <v>41792</v>
      </c>
      <c r="F346" s="187" t="s">
        <v>391</v>
      </c>
      <c r="G346" s="457" t="s">
        <v>510</v>
      </c>
      <c r="H346" s="7" t="s">
        <v>877</v>
      </c>
      <c r="I346" s="247"/>
      <c r="J346" s="248"/>
      <c r="K346" s="38">
        <v>1730000</v>
      </c>
      <c r="L346" s="559" t="s">
        <v>253</v>
      </c>
      <c r="M346" s="559" t="s">
        <v>364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/>
      <c r="AB346" s="550"/>
      <c r="AC346" s="550"/>
      <c r="AD346" s="550"/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15"/>
        <v>6</v>
      </c>
      <c r="C347" s="182">
        <f t="shared" si="16"/>
        <v>41792</v>
      </c>
      <c r="D347" s="182" t="s">
        <v>909</v>
      </c>
      <c r="E347" s="189">
        <v>41792</v>
      </c>
      <c r="F347" s="187" t="s">
        <v>511</v>
      </c>
      <c r="G347" s="458" t="s">
        <v>512</v>
      </c>
      <c r="H347" s="7" t="s">
        <v>429</v>
      </c>
      <c r="I347" s="246">
        <v>910</v>
      </c>
      <c r="J347" s="246">
        <v>5700</v>
      </c>
      <c r="K347" s="558">
        <f>ROUND(I347*J347,0)</f>
        <v>5187000</v>
      </c>
      <c r="L347" s="559" t="s">
        <v>253</v>
      </c>
      <c r="M347" s="559" t="s">
        <v>177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15"/>
        <v>6</v>
      </c>
      <c r="C348" s="182">
        <f t="shared" si="16"/>
        <v>41792</v>
      </c>
      <c r="D348" s="182" t="s">
        <v>909</v>
      </c>
      <c r="E348" s="189">
        <v>41792</v>
      </c>
      <c r="F348" s="187" t="s">
        <v>391</v>
      </c>
      <c r="G348" s="458" t="s">
        <v>512</v>
      </c>
      <c r="H348" s="7" t="s">
        <v>429</v>
      </c>
      <c r="I348" s="246"/>
      <c r="J348" s="246"/>
      <c r="K348" s="558">
        <v>518700</v>
      </c>
      <c r="L348" s="559" t="s">
        <v>253</v>
      </c>
      <c r="M348" s="559" t="s">
        <v>364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  <c r="AB348" s="550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15"/>
        <v>6</v>
      </c>
      <c r="C349" s="182">
        <f t="shared" si="16"/>
        <v>41792</v>
      </c>
      <c r="D349" s="182" t="s">
        <v>1387</v>
      </c>
      <c r="E349" s="189">
        <v>41792</v>
      </c>
      <c r="F349" s="190" t="s">
        <v>865</v>
      </c>
      <c r="G349" s="458" t="s">
        <v>1438</v>
      </c>
      <c r="H349" s="7" t="s">
        <v>429</v>
      </c>
      <c r="I349" s="246"/>
      <c r="J349" s="246"/>
      <c r="K349" s="558">
        <v>8840700</v>
      </c>
      <c r="L349" s="559" t="s">
        <v>47</v>
      </c>
      <c r="M349" s="559" t="s">
        <v>253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  <c r="AB349" s="550"/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15"/>
        <v>6</v>
      </c>
      <c r="C350" s="182">
        <f t="shared" si="16"/>
        <v>41792</v>
      </c>
      <c r="D350" s="182" t="s">
        <v>910</v>
      </c>
      <c r="E350" s="189">
        <v>41792</v>
      </c>
      <c r="F350" s="40" t="s">
        <v>416</v>
      </c>
      <c r="G350" s="560" t="s">
        <v>513</v>
      </c>
      <c r="H350" s="7" t="s">
        <v>877</v>
      </c>
      <c r="I350" s="246">
        <v>2000</v>
      </c>
      <c r="J350" s="246">
        <v>1500</v>
      </c>
      <c r="K350" s="558">
        <f>ROUND(I350*J350,0)</f>
        <v>3000000</v>
      </c>
      <c r="L350" s="559" t="s">
        <v>253</v>
      </c>
      <c r="M350" s="559" t="s">
        <v>177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15"/>
        <v>6</v>
      </c>
      <c r="C351" s="182">
        <f t="shared" si="16"/>
        <v>41792</v>
      </c>
      <c r="D351" s="182" t="s">
        <v>910</v>
      </c>
      <c r="E351" s="189">
        <v>41792</v>
      </c>
      <c r="F351" s="187" t="s">
        <v>391</v>
      </c>
      <c r="G351" s="458" t="s">
        <v>513</v>
      </c>
      <c r="H351" s="7" t="s">
        <v>877</v>
      </c>
      <c r="I351" s="246"/>
      <c r="J351" s="246"/>
      <c r="K351" s="558">
        <v>300000</v>
      </c>
      <c r="L351" s="559" t="s">
        <v>253</v>
      </c>
      <c r="M351" s="559" t="s">
        <v>364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  <c r="AB351" s="550"/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15"/>
        <v>6</v>
      </c>
      <c r="C352" s="37">
        <f t="shared" si="16"/>
        <v>41792</v>
      </c>
      <c r="D352" s="189" t="s">
        <v>1187</v>
      </c>
      <c r="E352" s="37">
        <v>41792</v>
      </c>
      <c r="F352" s="40" t="s">
        <v>1137</v>
      </c>
      <c r="G352" s="457" t="s">
        <v>1136</v>
      </c>
      <c r="H352" s="7" t="s">
        <v>1110</v>
      </c>
      <c r="I352" s="246">
        <v>1000</v>
      </c>
      <c r="J352" s="246">
        <v>10231</v>
      </c>
      <c r="K352" s="558">
        <f t="shared" ref="K352:K382" si="17">ROUND(I352*J352,0)</f>
        <v>10231000</v>
      </c>
      <c r="L352" s="39" t="s">
        <v>159</v>
      </c>
      <c r="M352" s="39" t="s">
        <v>8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>
        <v>2</v>
      </c>
    </row>
    <row r="353" spans="1:27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15"/>
        <v>6</v>
      </c>
      <c r="C353" s="37">
        <f t="shared" si="16"/>
        <v>41792</v>
      </c>
      <c r="D353" s="189" t="s">
        <v>1187</v>
      </c>
      <c r="E353" s="37">
        <v>41792</v>
      </c>
      <c r="F353" s="40" t="s">
        <v>1138</v>
      </c>
      <c r="G353" s="457" t="s">
        <v>1136</v>
      </c>
      <c r="H353" s="7" t="s">
        <v>1110</v>
      </c>
      <c r="I353" s="246">
        <v>250</v>
      </c>
      <c r="J353" s="246">
        <v>16262</v>
      </c>
      <c r="K353" s="558">
        <f t="shared" si="17"/>
        <v>4065500</v>
      </c>
      <c r="L353" s="39" t="s">
        <v>159</v>
      </c>
      <c r="M353" s="39" t="s">
        <v>8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>
        <v>2</v>
      </c>
    </row>
    <row r="354" spans="1:27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15"/>
        <v>6</v>
      </c>
      <c r="C354" s="37">
        <f t="shared" si="16"/>
        <v>41792</v>
      </c>
      <c r="D354" s="189" t="s">
        <v>1187</v>
      </c>
      <c r="E354" s="37">
        <v>41792</v>
      </c>
      <c r="F354" s="40" t="s">
        <v>1041</v>
      </c>
      <c r="G354" s="457" t="s">
        <v>1136</v>
      </c>
      <c r="H354" s="7" t="s">
        <v>1110</v>
      </c>
      <c r="I354" s="246">
        <v>310</v>
      </c>
      <c r="J354" s="246">
        <v>20038</v>
      </c>
      <c r="K354" s="558">
        <f t="shared" si="17"/>
        <v>6211780</v>
      </c>
      <c r="L354" s="39" t="s">
        <v>159</v>
      </c>
      <c r="M354" s="39" t="s">
        <v>8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>
        <v>2</v>
      </c>
    </row>
    <row r="355" spans="1:27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15"/>
        <v>6</v>
      </c>
      <c r="C355" s="37">
        <f t="shared" si="16"/>
        <v>41792</v>
      </c>
      <c r="D355" s="189" t="s">
        <v>1187</v>
      </c>
      <c r="E355" s="37">
        <v>41792</v>
      </c>
      <c r="F355" s="40" t="s">
        <v>1127</v>
      </c>
      <c r="G355" s="457" t="s">
        <v>1136</v>
      </c>
      <c r="H355" s="7" t="s">
        <v>1110</v>
      </c>
      <c r="I355" s="246">
        <v>500</v>
      </c>
      <c r="J355" s="246">
        <v>19008</v>
      </c>
      <c r="K355" s="558">
        <f t="shared" si="17"/>
        <v>9504000</v>
      </c>
      <c r="L355" s="39" t="s">
        <v>159</v>
      </c>
      <c r="M355" s="39" t="s">
        <v>8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>
        <v>2</v>
      </c>
    </row>
    <row r="356" spans="1:27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15"/>
        <v>6</v>
      </c>
      <c r="C356" s="37">
        <f t="shared" si="16"/>
        <v>41792</v>
      </c>
      <c r="D356" s="189" t="s">
        <v>1187</v>
      </c>
      <c r="E356" s="37">
        <v>41792</v>
      </c>
      <c r="F356" s="40" t="s">
        <v>1042</v>
      </c>
      <c r="G356" s="457" t="s">
        <v>1136</v>
      </c>
      <c r="H356" s="7" t="s">
        <v>1110</v>
      </c>
      <c r="I356" s="246">
        <v>250</v>
      </c>
      <c r="J356" s="246">
        <v>17318</v>
      </c>
      <c r="K356" s="558">
        <f t="shared" si="17"/>
        <v>4329500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7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15"/>
        <v>6</v>
      </c>
      <c r="C357" s="37">
        <f t="shared" si="16"/>
        <v>41792</v>
      </c>
      <c r="D357" s="189" t="s">
        <v>1187</v>
      </c>
      <c r="E357" s="37">
        <v>41792</v>
      </c>
      <c r="F357" s="40" t="s">
        <v>1131</v>
      </c>
      <c r="G357" s="457" t="s">
        <v>1136</v>
      </c>
      <c r="H357" s="7" t="s">
        <v>1110</v>
      </c>
      <c r="I357" s="246">
        <v>200</v>
      </c>
      <c r="J357" s="246">
        <v>17618</v>
      </c>
      <c r="K357" s="558">
        <f t="shared" si="17"/>
        <v>3523600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7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15"/>
        <v>6</v>
      </c>
      <c r="C358" s="37">
        <f t="shared" si="16"/>
        <v>41792</v>
      </c>
      <c r="D358" s="189" t="s">
        <v>1187</v>
      </c>
      <c r="E358" s="37">
        <v>41792</v>
      </c>
      <c r="F358" s="40" t="s">
        <v>1133</v>
      </c>
      <c r="G358" s="457" t="s">
        <v>1136</v>
      </c>
      <c r="H358" s="7" t="s">
        <v>1110</v>
      </c>
      <c r="I358" s="246">
        <v>100</v>
      </c>
      <c r="J358" s="246">
        <v>22968</v>
      </c>
      <c r="K358" s="558">
        <f t="shared" si="17"/>
        <v>2296800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7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15"/>
        <v>6</v>
      </c>
      <c r="C359" s="37">
        <f t="shared" si="16"/>
        <v>41792</v>
      </c>
      <c r="D359" s="189" t="s">
        <v>1187</v>
      </c>
      <c r="E359" s="37">
        <v>41792</v>
      </c>
      <c r="F359" s="40" t="s">
        <v>1040</v>
      </c>
      <c r="G359" s="457" t="s">
        <v>1136</v>
      </c>
      <c r="H359" s="7" t="s">
        <v>1110</v>
      </c>
      <c r="I359" s="246">
        <v>175</v>
      </c>
      <c r="J359" s="246">
        <v>14978</v>
      </c>
      <c r="K359" s="558">
        <f t="shared" si="17"/>
        <v>2621150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7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15"/>
        <v>6</v>
      </c>
      <c r="C360" s="37">
        <f t="shared" si="16"/>
        <v>41792</v>
      </c>
      <c r="D360" s="189" t="s">
        <v>1187</v>
      </c>
      <c r="E360" s="37">
        <v>41792</v>
      </c>
      <c r="F360" s="40" t="s">
        <v>1041</v>
      </c>
      <c r="G360" s="457" t="s">
        <v>1136</v>
      </c>
      <c r="H360" s="7" t="s">
        <v>1110</v>
      </c>
      <c r="I360" s="246">
        <v>190</v>
      </c>
      <c r="J360" s="246">
        <v>20038</v>
      </c>
      <c r="K360" s="558">
        <f t="shared" si="17"/>
        <v>3807220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7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15"/>
        <v>6</v>
      </c>
      <c r="C361" s="37">
        <f t="shared" si="16"/>
        <v>41792</v>
      </c>
      <c r="D361" s="189" t="s">
        <v>1187</v>
      </c>
      <c r="E361" s="37">
        <v>41792</v>
      </c>
      <c r="F361" s="40" t="s">
        <v>1039</v>
      </c>
      <c r="G361" s="457" t="s">
        <v>1136</v>
      </c>
      <c r="H361" s="7" t="s">
        <v>1110</v>
      </c>
      <c r="I361" s="246">
        <v>146</v>
      </c>
      <c r="J361" s="246">
        <v>16447</v>
      </c>
      <c r="K361" s="558">
        <f t="shared" si="17"/>
        <v>2401262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7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15"/>
        <v>6</v>
      </c>
      <c r="C362" s="37">
        <f t="shared" si="16"/>
        <v>41792</v>
      </c>
      <c r="D362" s="189" t="s">
        <v>1187</v>
      </c>
      <c r="E362" s="37">
        <v>41792</v>
      </c>
      <c r="F362" s="40" t="s">
        <v>1139</v>
      </c>
      <c r="G362" s="457" t="s">
        <v>1136</v>
      </c>
      <c r="H362" s="7" t="s">
        <v>1110</v>
      </c>
      <c r="I362" s="246">
        <v>400</v>
      </c>
      <c r="J362" s="246">
        <v>22704</v>
      </c>
      <c r="K362" s="558">
        <f t="shared" si="17"/>
        <v>9081600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7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15"/>
        <v>6</v>
      </c>
      <c r="C363" s="37">
        <f t="shared" si="16"/>
        <v>41792</v>
      </c>
      <c r="D363" s="189" t="s">
        <v>1187</v>
      </c>
      <c r="E363" s="37">
        <v>41792</v>
      </c>
      <c r="F363" s="40" t="s">
        <v>1040</v>
      </c>
      <c r="G363" s="457" t="s">
        <v>1136</v>
      </c>
      <c r="H363" s="7" t="s">
        <v>1110</v>
      </c>
      <c r="I363" s="246">
        <v>175</v>
      </c>
      <c r="J363" s="246">
        <v>14978</v>
      </c>
      <c r="K363" s="558">
        <f t="shared" si="17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7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15"/>
        <v>6</v>
      </c>
      <c r="C364" s="37">
        <f t="shared" si="16"/>
        <v>41792</v>
      </c>
      <c r="D364" s="189" t="s">
        <v>1187</v>
      </c>
      <c r="E364" s="37">
        <v>41792</v>
      </c>
      <c r="F364" s="40" t="s">
        <v>1126</v>
      </c>
      <c r="G364" s="457" t="s">
        <v>1136</v>
      </c>
      <c r="H364" s="7" t="s">
        <v>1110</v>
      </c>
      <c r="I364" s="246">
        <v>200</v>
      </c>
      <c r="J364" s="246">
        <v>14784</v>
      </c>
      <c r="K364" s="558">
        <f t="shared" si="17"/>
        <v>2956800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7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15"/>
        <v>6</v>
      </c>
      <c r="C365" s="37">
        <f t="shared" si="16"/>
        <v>41792</v>
      </c>
      <c r="D365" s="189" t="s">
        <v>1187</v>
      </c>
      <c r="E365" s="37">
        <v>41792</v>
      </c>
      <c r="F365" s="40" t="s">
        <v>1140</v>
      </c>
      <c r="G365" s="457" t="s">
        <v>1136</v>
      </c>
      <c r="H365" s="7" t="s">
        <v>1110</v>
      </c>
      <c r="I365" s="246">
        <v>350</v>
      </c>
      <c r="J365" s="246">
        <v>8584</v>
      </c>
      <c r="K365" s="558">
        <f t="shared" si="17"/>
        <v>3004400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7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15"/>
        <v>6</v>
      </c>
      <c r="C366" s="37">
        <f t="shared" si="16"/>
        <v>41792</v>
      </c>
      <c r="D366" s="189" t="s">
        <v>1187</v>
      </c>
      <c r="E366" s="37">
        <v>41792</v>
      </c>
      <c r="F366" s="40" t="s">
        <v>1141</v>
      </c>
      <c r="G366" s="457" t="s">
        <v>1136</v>
      </c>
      <c r="H366" s="7" t="s">
        <v>1110</v>
      </c>
      <c r="I366" s="246">
        <v>150</v>
      </c>
      <c r="J366" s="246">
        <v>16315</v>
      </c>
      <c r="K366" s="558">
        <f t="shared" si="17"/>
        <v>2447250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7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15"/>
        <v>6</v>
      </c>
      <c r="C367" s="37">
        <f t="shared" si="16"/>
        <v>41792</v>
      </c>
      <c r="D367" s="189" t="s">
        <v>1187</v>
      </c>
      <c r="E367" s="37">
        <v>41792</v>
      </c>
      <c r="F367" s="40" t="s">
        <v>1142</v>
      </c>
      <c r="G367" s="457" t="s">
        <v>1136</v>
      </c>
      <c r="H367" s="7" t="s">
        <v>1110</v>
      </c>
      <c r="I367" s="246">
        <v>420</v>
      </c>
      <c r="J367" s="246">
        <v>10150</v>
      </c>
      <c r="K367" s="558">
        <f t="shared" si="17"/>
        <v>4263000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7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15"/>
        <v>6</v>
      </c>
      <c r="C368" s="37">
        <f t="shared" si="16"/>
        <v>41792</v>
      </c>
      <c r="D368" s="189" t="s">
        <v>1187</v>
      </c>
      <c r="E368" s="37">
        <v>41792</v>
      </c>
      <c r="F368" s="40" t="s">
        <v>1143</v>
      </c>
      <c r="G368" s="457" t="s">
        <v>1136</v>
      </c>
      <c r="H368" s="7" t="s">
        <v>1110</v>
      </c>
      <c r="I368" s="246">
        <v>425</v>
      </c>
      <c r="J368" s="246">
        <v>7888</v>
      </c>
      <c r="K368" s="558">
        <f t="shared" si="17"/>
        <v>3352400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15"/>
        <v>6</v>
      </c>
      <c r="C369" s="37">
        <f t="shared" si="16"/>
        <v>41792</v>
      </c>
      <c r="D369" s="189" t="s">
        <v>1187</v>
      </c>
      <c r="E369" s="37">
        <v>41792</v>
      </c>
      <c r="F369" s="40" t="s">
        <v>1144</v>
      </c>
      <c r="G369" s="457" t="s">
        <v>1136</v>
      </c>
      <c r="H369" s="7" t="s">
        <v>1110</v>
      </c>
      <c r="I369" s="246">
        <v>435</v>
      </c>
      <c r="J369" s="246">
        <v>9515</v>
      </c>
      <c r="K369" s="558">
        <f t="shared" si="17"/>
        <v>4139025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15"/>
        <v>6</v>
      </c>
      <c r="C370" s="37">
        <f t="shared" si="16"/>
        <v>41792</v>
      </c>
      <c r="D370" s="189" t="s">
        <v>1187</v>
      </c>
      <c r="E370" s="37">
        <v>41792</v>
      </c>
      <c r="F370" s="40" t="s">
        <v>1145</v>
      </c>
      <c r="G370" s="457" t="s">
        <v>1136</v>
      </c>
      <c r="H370" s="7" t="s">
        <v>1110</v>
      </c>
      <c r="I370" s="246">
        <v>250</v>
      </c>
      <c r="J370" s="246">
        <v>29920</v>
      </c>
      <c r="K370" s="558">
        <f t="shared" si="17"/>
        <v>7480000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15"/>
        <v>6</v>
      </c>
      <c r="C371" s="37">
        <f t="shared" si="16"/>
        <v>41792</v>
      </c>
      <c r="D371" s="189" t="s">
        <v>1187</v>
      </c>
      <c r="E371" s="37">
        <v>41792</v>
      </c>
      <c r="F371" s="40" t="s">
        <v>1042</v>
      </c>
      <c r="G371" s="457" t="s">
        <v>1136</v>
      </c>
      <c r="H371" s="7" t="s">
        <v>1110</v>
      </c>
      <c r="I371" s="246">
        <v>200</v>
      </c>
      <c r="J371" s="246">
        <v>17318</v>
      </c>
      <c r="K371" s="558">
        <f t="shared" si="17"/>
        <v>3463600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15"/>
        <v>6</v>
      </c>
      <c r="C372" s="37">
        <f t="shared" si="16"/>
        <v>41792</v>
      </c>
      <c r="D372" s="189" t="s">
        <v>1187</v>
      </c>
      <c r="E372" s="37">
        <v>41792</v>
      </c>
      <c r="F372" s="40" t="s">
        <v>1146</v>
      </c>
      <c r="G372" s="457" t="s">
        <v>1136</v>
      </c>
      <c r="H372" s="7" t="s">
        <v>1110</v>
      </c>
      <c r="I372" s="246">
        <v>972</v>
      </c>
      <c r="J372" s="246">
        <v>9161</v>
      </c>
      <c r="K372" s="558">
        <f t="shared" si="17"/>
        <v>8904492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15"/>
        <v>6</v>
      </c>
      <c r="C373" s="37">
        <f t="shared" si="16"/>
        <v>41792</v>
      </c>
      <c r="D373" s="189" t="s">
        <v>1187</v>
      </c>
      <c r="E373" s="37">
        <v>41792</v>
      </c>
      <c r="F373" s="40" t="s">
        <v>1042</v>
      </c>
      <c r="G373" s="457" t="s">
        <v>1136</v>
      </c>
      <c r="H373" s="7" t="s">
        <v>1110</v>
      </c>
      <c r="I373" s="246">
        <v>50</v>
      </c>
      <c r="J373" s="246">
        <v>17318</v>
      </c>
      <c r="K373" s="558">
        <f t="shared" si="17"/>
        <v>865900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15"/>
        <v>6</v>
      </c>
      <c r="C374" s="37">
        <f t="shared" si="16"/>
        <v>41792</v>
      </c>
      <c r="D374" s="189" t="s">
        <v>1187</v>
      </c>
      <c r="E374" s="37">
        <v>41792</v>
      </c>
      <c r="F374" s="40" t="s">
        <v>1147</v>
      </c>
      <c r="G374" s="457" t="s">
        <v>1136</v>
      </c>
      <c r="H374" s="7" t="s">
        <v>1110</v>
      </c>
      <c r="I374" s="246">
        <v>150</v>
      </c>
      <c r="J374" s="246">
        <v>16280</v>
      </c>
      <c r="K374" s="558">
        <f t="shared" si="17"/>
        <v>2442000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15"/>
        <v>6</v>
      </c>
      <c r="C375" s="37">
        <f t="shared" si="16"/>
        <v>41792</v>
      </c>
      <c r="D375" s="189" t="s">
        <v>1187</v>
      </c>
      <c r="E375" s="37">
        <v>41792</v>
      </c>
      <c r="F375" s="40" t="s">
        <v>1148</v>
      </c>
      <c r="G375" s="457" t="s">
        <v>1136</v>
      </c>
      <c r="H375" s="7" t="s">
        <v>1110</v>
      </c>
      <c r="I375" s="246">
        <v>270</v>
      </c>
      <c r="J375" s="246">
        <v>11020</v>
      </c>
      <c r="K375" s="558">
        <f t="shared" si="17"/>
        <v>2975400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15"/>
        <v>6</v>
      </c>
      <c r="C376" s="37">
        <f t="shared" si="16"/>
        <v>41792</v>
      </c>
      <c r="D376" s="189" t="s">
        <v>1187</v>
      </c>
      <c r="E376" s="37">
        <v>41792</v>
      </c>
      <c r="F376" s="40" t="s">
        <v>1149</v>
      </c>
      <c r="G376" s="457" t="s">
        <v>1136</v>
      </c>
      <c r="H376" s="7" t="s">
        <v>1110</v>
      </c>
      <c r="I376" s="246">
        <v>270</v>
      </c>
      <c r="J376" s="246">
        <v>12615</v>
      </c>
      <c r="K376" s="558">
        <f t="shared" si="17"/>
        <v>3406050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15"/>
        <v>6</v>
      </c>
      <c r="C377" s="37">
        <f t="shared" si="16"/>
        <v>41792</v>
      </c>
      <c r="D377" s="189" t="s">
        <v>1187</v>
      </c>
      <c r="E377" s="37">
        <v>41792</v>
      </c>
      <c r="F377" s="40" t="s">
        <v>1150</v>
      </c>
      <c r="G377" s="457" t="s">
        <v>1136</v>
      </c>
      <c r="H377" s="7" t="s">
        <v>1110</v>
      </c>
      <c r="I377" s="246">
        <v>190</v>
      </c>
      <c r="J377" s="246">
        <v>19690</v>
      </c>
      <c r="K377" s="558">
        <f t="shared" si="17"/>
        <v>3741100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550" customFormat="1" ht="15.75" customHeight="1">
      <c r="A378" s="202" t="str">
        <f>IF(B378&lt;&gt;"",IF(AND(B378&gt;=_TM1,B378&lt;=_TM2,OR(TH!L378="1111",TH!M378="1111")),TH!D378,""),"")</f>
        <v/>
      </c>
      <c r="B378" s="36">
        <f t="shared" si="15"/>
        <v>6</v>
      </c>
      <c r="C378" s="37">
        <f t="shared" si="16"/>
        <v>41792</v>
      </c>
      <c r="D378" s="189" t="s">
        <v>1187</v>
      </c>
      <c r="E378" s="37">
        <v>41792</v>
      </c>
      <c r="F378" s="40" t="s">
        <v>1151</v>
      </c>
      <c r="G378" s="457" t="s">
        <v>1136</v>
      </c>
      <c r="H378" s="7" t="s">
        <v>1110</v>
      </c>
      <c r="I378" s="246">
        <v>350</v>
      </c>
      <c r="J378" s="246">
        <v>8549</v>
      </c>
      <c r="K378" s="558">
        <f t="shared" si="17"/>
        <v>2992150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  <c r="AB378" s="209"/>
      <c r="AC378" s="209"/>
      <c r="AD378" s="209"/>
    </row>
    <row r="379" spans="1:30" s="550" customFormat="1" ht="15.75" customHeight="1">
      <c r="A379" s="202" t="str">
        <f>IF(B379&lt;&gt;"",IF(AND(B379&gt;=_TM1,B379&lt;=_TM2,OR(TH!L379="1111",TH!M379="1111")),TH!D379,""),"")</f>
        <v/>
      </c>
      <c r="B379" s="36">
        <f t="shared" si="15"/>
        <v>6</v>
      </c>
      <c r="C379" s="37">
        <f t="shared" si="16"/>
        <v>41792</v>
      </c>
      <c r="D379" s="189" t="s">
        <v>1187</v>
      </c>
      <c r="E379" s="37">
        <v>41792</v>
      </c>
      <c r="F379" s="40" t="s">
        <v>1152</v>
      </c>
      <c r="G379" s="457" t="s">
        <v>1136</v>
      </c>
      <c r="H379" s="7" t="s">
        <v>1110</v>
      </c>
      <c r="I379" s="246">
        <v>23</v>
      </c>
      <c r="J379" s="246">
        <v>19712</v>
      </c>
      <c r="K379" s="558">
        <f t="shared" si="17"/>
        <v>453376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  <c r="AB379" s="209"/>
      <c r="AC379" s="209"/>
      <c r="AD379" s="209"/>
    </row>
    <row r="380" spans="1:30" s="550" customFormat="1" ht="15.75" customHeight="1">
      <c r="A380" s="202" t="str">
        <f>IF(B380&lt;&gt;"",IF(AND(B380&gt;=_TM1,B380&lt;=_TM2,OR(TH!L380="1111",TH!M380="1111")),TH!D380,""),"")</f>
        <v/>
      </c>
      <c r="B380" s="36">
        <f t="shared" si="15"/>
        <v>6</v>
      </c>
      <c r="C380" s="37">
        <f t="shared" si="16"/>
        <v>41792</v>
      </c>
      <c r="D380" s="189" t="s">
        <v>1187</v>
      </c>
      <c r="E380" s="37">
        <v>41792</v>
      </c>
      <c r="F380" s="40" t="s">
        <v>1152</v>
      </c>
      <c r="G380" s="457" t="s">
        <v>1136</v>
      </c>
      <c r="H380" s="7" t="s">
        <v>1110</v>
      </c>
      <c r="I380" s="246">
        <v>250</v>
      </c>
      <c r="J380" s="246">
        <v>19712</v>
      </c>
      <c r="K380" s="558">
        <f t="shared" si="17"/>
        <v>4928000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  <c r="AB380" s="209"/>
      <c r="AC380" s="209"/>
      <c r="AD380" s="209"/>
    </row>
    <row r="381" spans="1:30" s="550" customFormat="1" ht="15.75" customHeight="1">
      <c r="A381" s="202" t="str">
        <f>IF(B381&lt;&gt;"",IF(AND(B381&gt;=_TM1,B381&lt;=_TM2,OR(TH!L381="1111",TH!M381="1111")),TH!D381,""),"")</f>
        <v/>
      </c>
      <c r="B381" s="36">
        <f t="shared" si="15"/>
        <v>6</v>
      </c>
      <c r="C381" s="37">
        <f t="shared" si="16"/>
        <v>41792</v>
      </c>
      <c r="D381" s="189" t="s">
        <v>1187</v>
      </c>
      <c r="E381" s="37">
        <v>41792</v>
      </c>
      <c r="F381" s="40" t="s">
        <v>1153</v>
      </c>
      <c r="G381" s="457" t="s">
        <v>1136</v>
      </c>
      <c r="H381" s="7" t="s">
        <v>1110</v>
      </c>
      <c r="I381" s="246">
        <v>350</v>
      </c>
      <c r="J381" s="246">
        <v>8282</v>
      </c>
      <c r="K381" s="558">
        <f t="shared" si="17"/>
        <v>2898700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  <c r="AB381" s="209"/>
      <c r="AC381" s="209"/>
      <c r="AD381" s="209"/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15"/>
        <v>6</v>
      </c>
      <c r="C382" s="37">
        <f t="shared" si="16"/>
        <v>41792</v>
      </c>
      <c r="D382" s="189" t="s">
        <v>1187</v>
      </c>
      <c r="E382" s="37">
        <v>41792</v>
      </c>
      <c r="F382" s="40" t="s">
        <v>1154</v>
      </c>
      <c r="G382" s="457" t="s">
        <v>1136</v>
      </c>
      <c r="H382" s="7" t="s">
        <v>1110</v>
      </c>
      <c r="I382" s="246">
        <v>80</v>
      </c>
      <c r="J382" s="246">
        <v>10261</v>
      </c>
      <c r="K382" s="558">
        <f t="shared" si="17"/>
        <v>820880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15"/>
        <v>6</v>
      </c>
      <c r="C383" s="37">
        <f t="shared" si="16"/>
        <v>41792</v>
      </c>
      <c r="D383" s="189" t="s">
        <v>1187</v>
      </c>
      <c r="E383" s="37">
        <v>41792</v>
      </c>
      <c r="F383" s="40" t="s">
        <v>1037</v>
      </c>
      <c r="G383" s="457" t="s">
        <v>1136</v>
      </c>
      <c r="H383" s="7" t="s">
        <v>1110</v>
      </c>
      <c r="I383" s="246"/>
      <c r="J383" s="246"/>
      <c r="K383" s="558">
        <v>12622909</v>
      </c>
      <c r="L383" s="39" t="s">
        <v>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15"/>
        <v>6</v>
      </c>
      <c r="C384" s="182">
        <f t="shared" si="16"/>
        <v>41794</v>
      </c>
      <c r="D384" s="182" t="s">
        <v>911</v>
      </c>
      <c r="E384" s="189">
        <v>41794</v>
      </c>
      <c r="F384" s="187" t="s">
        <v>471</v>
      </c>
      <c r="G384" s="458" t="s">
        <v>514</v>
      </c>
      <c r="H384" s="7" t="s">
        <v>473</v>
      </c>
      <c r="I384" s="246">
        <v>500</v>
      </c>
      <c r="J384" s="246">
        <v>5900</v>
      </c>
      <c r="K384" s="558">
        <f>ROUND(I384*J384,0)</f>
        <v>2950000</v>
      </c>
      <c r="L384" s="559" t="s">
        <v>253</v>
      </c>
      <c r="M384" s="559" t="s">
        <v>177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/>
      <c r="AB384" s="209"/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15"/>
        <v>6</v>
      </c>
      <c r="C385" s="182">
        <f t="shared" si="16"/>
        <v>41794</v>
      </c>
      <c r="D385" s="182" t="s">
        <v>911</v>
      </c>
      <c r="E385" s="189">
        <v>41794</v>
      </c>
      <c r="F385" s="187" t="s">
        <v>474</v>
      </c>
      <c r="G385" s="560" t="s">
        <v>514</v>
      </c>
      <c r="H385" s="7" t="s">
        <v>473</v>
      </c>
      <c r="I385" s="246">
        <v>397</v>
      </c>
      <c r="J385" s="246">
        <v>6250</v>
      </c>
      <c r="K385" s="558">
        <f>ROUND(I385*J385,0)</f>
        <v>2481250</v>
      </c>
      <c r="L385" s="559" t="s">
        <v>253</v>
      </c>
      <c r="M385" s="559" t="s">
        <v>177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/>
      <c r="AB385" s="209"/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15"/>
        <v>6</v>
      </c>
      <c r="C386" s="182">
        <f t="shared" si="16"/>
        <v>41794</v>
      </c>
      <c r="D386" s="182" t="s">
        <v>911</v>
      </c>
      <c r="E386" s="189">
        <v>41794</v>
      </c>
      <c r="F386" s="187" t="s">
        <v>475</v>
      </c>
      <c r="G386" s="560" t="s">
        <v>514</v>
      </c>
      <c r="H386" s="7" t="s">
        <v>473</v>
      </c>
      <c r="I386" s="246">
        <v>200</v>
      </c>
      <c r="J386" s="246">
        <v>6550</v>
      </c>
      <c r="K386" s="558">
        <f>ROUND(I386*J386,0)</f>
        <v>1310000</v>
      </c>
      <c r="L386" s="559" t="s">
        <v>253</v>
      </c>
      <c r="M386" s="559" t="s">
        <v>177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/>
      <c r="AB386" s="209"/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15"/>
        <v>6</v>
      </c>
      <c r="C387" s="182">
        <f t="shared" si="16"/>
        <v>41794</v>
      </c>
      <c r="D387" s="182" t="s">
        <v>911</v>
      </c>
      <c r="E387" s="189">
        <v>41794</v>
      </c>
      <c r="F387" s="187" t="s">
        <v>377</v>
      </c>
      <c r="G387" s="560" t="s">
        <v>514</v>
      </c>
      <c r="H387" s="7" t="s">
        <v>473</v>
      </c>
      <c r="I387" s="246">
        <v>200</v>
      </c>
      <c r="J387" s="246">
        <v>6800</v>
      </c>
      <c r="K387" s="558">
        <f>ROUND(I387*J387,0)</f>
        <v>1360000</v>
      </c>
      <c r="L387" s="559" t="s">
        <v>253</v>
      </c>
      <c r="M387" s="559" t="s">
        <v>177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/>
      <c r="AB387" s="209"/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15"/>
        <v>6</v>
      </c>
      <c r="C388" s="182">
        <f t="shared" si="16"/>
        <v>41794</v>
      </c>
      <c r="D388" s="182" t="s">
        <v>911</v>
      </c>
      <c r="E388" s="189">
        <v>41794</v>
      </c>
      <c r="F388" s="187" t="s">
        <v>391</v>
      </c>
      <c r="G388" s="560" t="s">
        <v>514</v>
      </c>
      <c r="H388" s="7" t="s">
        <v>473</v>
      </c>
      <c r="I388" s="246"/>
      <c r="J388" s="246"/>
      <c r="K388" s="558">
        <v>810125</v>
      </c>
      <c r="L388" s="559" t="s">
        <v>253</v>
      </c>
      <c r="M388" s="559" t="s">
        <v>364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15"/>
        <v>6</v>
      </c>
      <c r="C389" s="182">
        <f t="shared" si="16"/>
        <v>41794</v>
      </c>
      <c r="D389" s="182" t="s">
        <v>1388</v>
      </c>
      <c r="E389" s="189">
        <v>41794</v>
      </c>
      <c r="F389" s="190" t="s">
        <v>865</v>
      </c>
      <c r="G389" s="560" t="s">
        <v>1443</v>
      </c>
      <c r="H389" s="7" t="s">
        <v>473</v>
      </c>
      <c r="I389" s="246"/>
      <c r="J389" s="246"/>
      <c r="K389" s="558">
        <v>17496380</v>
      </c>
      <c r="L389" s="559" t="s">
        <v>47</v>
      </c>
      <c r="M389" s="559" t="s">
        <v>253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>x</v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15"/>
        <v>6</v>
      </c>
      <c r="C390" s="182">
        <f t="shared" si="16"/>
        <v>41795</v>
      </c>
      <c r="D390" s="182" t="s">
        <v>912</v>
      </c>
      <c r="E390" s="37">
        <v>41795</v>
      </c>
      <c r="F390" s="40" t="s">
        <v>515</v>
      </c>
      <c r="G390" s="455" t="s">
        <v>516</v>
      </c>
      <c r="H390" s="45" t="s">
        <v>517</v>
      </c>
      <c r="I390" s="246">
        <v>190</v>
      </c>
      <c r="J390" s="246">
        <v>24000</v>
      </c>
      <c r="K390" s="558">
        <f>ROUND(I390*J390,0)</f>
        <v>4560000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15"/>
        <v>6</v>
      </c>
      <c r="C391" s="182">
        <f t="shared" si="16"/>
        <v>41795</v>
      </c>
      <c r="D391" s="182" t="s">
        <v>912</v>
      </c>
      <c r="E391" s="37">
        <v>41795</v>
      </c>
      <c r="F391" s="40" t="s">
        <v>518</v>
      </c>
      <c r="G391" s="455" t="s">
        <v>516</v>
      </c>
      <c r="H391" s="45" t="s">
        <v>517</v>
      </c>
      <c r="I391" s="246">
        <v>190</v>
      </c>
      <c r="J391" s="246">
        <v>26000</v>
      </c>
      <c r="K391" s="558">
        <f>ROUND(I391*J391,0)</f>
        <v>4940000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15"/>
        <v>6</v>
      </c>
      <c r="C392" s="182">
        <f t="shared" si="16"/>
        <v>41795</v>
      </c>
      <c r="D392" s="182" t="s">
        <v>912</v>
      </c>
      <c r="E392" s="37">
        <v>41795</v>
      </c>
      <c r="F392" s="40" t="s">
        <v>391</v>
      </c>
      <c r="G392" s="457" t="s">
        <v>516</v>
      </c>
      <c r="H392" s="44" t="s">
        <v>517</v>
      </c>
      <c r="I392" s="246"/>
      <c r="J392" s="246"/>
      <c r="K392" s="558">
        <v>950000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15"/>
        <v>6</v>
      </c>
      <c r="C393" s="182">
        <f t="shared" si="16"/>
        <v>41795</v>
      </c>
      <c r="D393" s="182" t="s">
        <v>1389</v>
      </c>
      <c r="E393" s="37">
        <v>41795</v>
      </c>
      <c r="F393" s="190" t="s">
        <v>865</v>
      </c>
      <c r="G393" s="457" t="s">
        <v>516</v>
      </c>
      <c r="H393" s="44" t="s">
        <v>517</v>
      </c>
      <c r="I393" s="246"/>
      <c r="J393" s="246"/>
      <c r="K393" s="558">
        <f>SUM(K390:K392)</f>
        <v>10450000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</row>
    <row r="394" spans="1:30" s="209" customFormat="1" ht="15.75" customHeight="1">
      <c r="A394" s="202" t="str">
        <f>IF(B394&lt;&gt;"",IF(AND(B394&gt;=_TM1,B394&lt;=_TM2,OR(TH!L394="1111",TH!M394="1111")),TH!D394,""),"")</f>
        <v/>
      </c>
      <c r="B394" s="36">
        <f t="shared" si="15"/>
        <v>6</v>
      </c>
      <c r="C394" s="182">
        <f t="shared" si="16"/>
        <v>41795</v>
      </c>
      <c r="D394" s="182" t="s">
        <v>913</v>
      </c>
      <c r="E394" s="37">
        <v>41795</v>
      </c>
      <c r="F394" s="40" t="s">
        <v>519</v>
      </c>
      <c r="G394" s="457" t="s">
        <v>520</v>
      </c>
      <c r="H394" s="44" t="s">
        <v>521</v>
      </c>
      <c r="I394" s="247">
        <v>100</v>
      </c>
      <c r="J394" s="248">
        <v>9000</v>
      </c>
      <c r="K394" s="558">
        <f>ROUND(I394*J394,0)</f>
        <v>900000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C394" s="550"/>
      <c r="AD394" s="550"/>
    </row>
    <row r="395" spans="1:30" s="209" customFormat="1" ht="15.75" customHeight="1">
      <c r="A395" s="202" t="str">
        <f>IF(B395&lt;&gt;"",IF(AND(B395&gt;=_TM1,B395&lt;=_TM2,OR(TH!L395="1111",TH!M395="1111")),TH!D395,""),"")</f>
        <v/>
      </c>
      <c r="B395" s="36">
        <f t="shared" si="15"/>
        <v>6</v>
      </c>
      <c r="C395" s="182">
        <f t="shared" si="16"/>
        <v>41795</v>
      </c>
      <c r="D395" s="182" t="s">
        <v>913</v>
      </c>
      <c r="E395" s="37">
        <v>41795</v>
      </c>
      <c r="F395" s="40" t="s">
        <v>522</v>
      </c>
      <c r="G395" s="457" t="s">
        <v>520</v>
      </c>
      <c r="H395" s="44" t="s">
        <v>521</v>
      </c>
      <c r="I395" s="247">
        <v>200</v>
      </c>
      <c r="J395" s="247">
        <v>6400</v>
      </c>
      <c r="K395" s="558">
        <f>ROUND(I395*J395,0)</f>
        <v>1280000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D395" s="550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15"/>
        <v>6</v>
      </c>
      <c r="C396" s="182">
        <f t="shared" si="16"/>
        <v>41795</v>
      </c>
      <c r="D396" s="182" t="s">
        <v>913</v>
      </c>
      <c r="E396" s="182">
        <v>41795</v>
      </c>
      <c r="F396" s="286" t="s">
        <v>391</v>
      </c>
      <c r="G396" s="560" t="s">
        <v>520</v>
      </c>
      <c r="H396" s="7" t="s">
        <v>521</v>
      </c>
      <c r="I396" s="246"/>
      <c r="J396" s="246"/>
      <c r="K396" s="558">
        <v>218000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  <c r="AC396" s="209"/>
      <c r="AD396" s="20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15"/>
        <v>6</v>
      </c>
      <c r="C397" s="37">
        <f t="shared" si="16"/>
        <v>41795</v>
      </c>
      <c r="D397" s="37" t="s">
        <v>1398</v>
      </c>
      <c r="E397" s="37">
        <v>41795</v>
      </c>
      <c r="F397" s="190" t="s">
        <v>368</v>
      </c>
      <c r="G397" s="458" t="s">
        <v>648</v>
      </c>
      <c r="H397" s="7" t="s">
        <v>969</v>
      </c>
      <c r="I397" s="246"/>
      <c r="J397" s="246"/>
      <c r="K397" s="558">
        <v>4070000</v>
      </c>
      <c r="L397" s="39" t="s">
        <v>167</v>
      </c>
      <c r="M397" s="39" t="s">
        <v>47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>x</v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>
        <v>2</v>
      </c>
      <c r="AB397" s="209"/>
      <c r="AC397" s="209"/>
      <c r="AD397" s="209"/>
    </row>
    <row r="398" spans="1:30" s="550" customFormat="1" ht="15.75" customHeight="1">
      <c r="A398" s="202" t="str">
        <f>IF(B398&lt;&gt;"",IF(AND(B398&gt;=_TM1,B398&lt;=_TM2,OR(TH!L398="1111",TH!M398="1111")),TH!D398,""),"")</f>
        <v/>
      </c>
      <c r="B398" s="36">
        <f t="shared" si="15"/>
        <v>6</v>
      </c>
      <c r="C398" s="37">
        <f t="shared" si="16"/>
        <v>41795</v>
      </c>
      <c r="D398" s="37" t="s">
        <v>1398</v>
      </c>
      <c r="E398" s="37">
        <v>41795</v>
      </c>
      <c r="F398" s="190" t="s">
        <v>970</v>
      </c>
      <c r="G398" s="458" t="s">
        <v>648</v>
      </c>
      <c r="H398" s="7" t="s">
        <v>969</v>
      </c>
      <c r="I398" s="246"/>
      <c r="J398" s="246"/>
      <c r="K398" s="558">
        <v>407000</v>
      </c>
      <c r="L398" s="39" t="s">
        <v>9</v>
      </c>
      <c r="M398" s="39" t="s">
        <v>47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>x</v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>
        <v>2</v>
      </c>
      <c r="AB398" s="209"/>
      <c r="AC398" s="209"/>
      <c r="AD398" s="209"/>
    </row>
    <row r="399" spans="1:30" s="550" customFormat="1" ht="15.75" customHeight="1">
      <c r="A399" s="202" t="str">
        <f>IF(B399&lt;&gt;"",IF(AND(B399&gt;=_TM1,B399&lt;=_TM2,OR(TH!L399="1111",TH!M399="1111")),TH!D399,""),"")</f>
        <v/>
      </c>
      <c r="B399" s="36">
        <f t="shared" si="15"/>
        <v>6</v>
      </c>
      <c r="C399" s="37">
        <f t="shared" si="16"/>
        <v>41796</v>
      </c>
      <c r="D399" s="37" t="s">
        <v>357</v>
      </c>
      <c r="E399" s="37">
        <v>41796</v>
      </c>
      <c r="F399" s="40" t="s">
        <v>1157</v>
      </c>
      <c r="G399" s="457" t="s">
        <v>1156</v>
      </c>
      <c r="H399" s="7" t="s">
        <v>1155</v>
      </c>
      <c r="I399" s="246"/>
      <c r="J399" s="246"/>
      <c r="K399" s="558">
        <v>2500000</v>
      </c>
      <c r="L399" s="39" t="s">
        <v>83</v>
      </c>
      <c r="M399" s="39" t="s">
        <v>47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>x</v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>
        <v>2</v>
      </c>
      <c r="AB399" s="209"/>
      <c r="AC399" s="209"/>
      <c r="AD399" s="209"/>
    </row>
    <row r="400" spans="1:30" s="209" customFormat="1" ht="15.75" customHeight="1">
      <c r="A400" s="202" t="str">
        <f>IF(B400&lt;&gt;"",IF(AND(B400&gt;=_TM1,B400&lt;=_TM2,OR(TH!L400="1111",TH!M400="1111")),TH!D400,""),"")</f>
        <v/>
      </c>
      <c r="B400" s="36">
        <f t="shared" si="15"/>
        <v>6</v>
      </c>
      <c r="C400" s="37">
        <f t="shared" si="16"/>
        <v>41796</v>
      </c>
      <c r="D400" s="37" t="s">
        <v>357</v>
      </c>
      <c r="E400" s="37">
        <v>41796</v>
      </c>
      <c r="F400" s="40" t="s">
        <v>1158</v>
      </c>
      <c r="G400" s="457" t="s">
        <v>1156</v>
      </c>
      <c r="H400" s="7" t="s">
        <v>1155</v>
      </c>
      <c r="I400" s="246"/>
      <c r="J400" s="246"/>
      <c r="K400" s="558">
        <v>250000</v>
      </c>
      <c r="L400" s="39" t="s">
        <v>9</v>
      </c>
      <c r="M400" s="39" t="s">
        <v>47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>x</v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>
        <v>2</v>
      </c>
    </row>
    <row r="401" spans="1:30" s="209" customFormat="1" ht="15.75" customHeight="1">
      <c r="A401" s="202" t="str">
        <f>IF(B401&lt;&gt;"",IF(AND(B401&gt;=_TM1,B401&lt;=_TM2,OR(TH!L401="1111",TH!M401="1111")),TH!D401,""),"")</f>
        <v/>
      </c>
      <c r="B401" s="36">
        <f t="shared" si="15"/>
        <v>6</v>
      </c>
      <c r="C401" s="182">
        <f t="shared" si="16"/>
        <v>41801</v>
      </c>
      <c r="D401" s="182" t="s">
        <v>863</v>
      </c>
      <c r="E401" s="189">
        <v>41801</v>
      </c>
      <c r="F401" s="190" t="s">
        <v>865</v>
      </c>
      <c r="G401" s="458" t="s">
        <v>326</v>
      </c>
      <c r="H401" s="7" t="s">
        <v>877</v>
      </c>
      <c r="I401" s="246"/>
      <c r="J401" s="246"/>
      <c r="K401" s="558">
        <v>22330000</v>
      </c>
      <c r="L401" s="192" t="s">
        <v>24</v>
      </c>
      <c r="M401" s="192" t="s">
        <v>253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/>
      <c r="AD401" s="550"/>
    </row>
    <row r="402" spans="1:30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15"/>
        <v>6</v>
      </c>
      <c r="C402" s="37">
        <f t="shared" si="16"/>
        <v>41801</v>
      </c>
      <c r="D402" s="37" t="s">
        <v>870</v>
      </c>
      <c r="E402" s="37">
        <v>41801</v>
      </c>
      <c r="F402" s="40" t="s">
        <v>1266</v>
      </c>
      <c r="G402" s="40" t="s">
        <v>1237</v>
      </c>
      <c r="H402" s="7"/>
      <c r="I402" s="246"/>
      <c r="J402" s="246"/>
      <c r="K402" s="558">
        <v>15000</v>
      </c>
      <c r="L402" s="39" t="s">
        <v>83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>x</v>
      </c>
      <c r="V402" s="52" t="str">
        <f>IF(OR(TH!L402=TH!$V$7,M402=TH!$V$7),"x","")</f>
        <v>x</v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/>
    </row>
    <row r="403" spans="1:30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15"/>
        <v>6</v>
      </c>
      <c r="C403" s="37">
        <f t="shared" si="16"/>
        <v>41801</v>
      </c>
      <c r="D403" s="37" t="s">
        <v>863</v>
      </c>
      <c r="E403" s="37">
        <v>41801</v>
      </c>
      <c r="F403" s="40" t="s">
        <v>1267</v>
      </c>
      <c r="G403" s="40" t="s">
        <v>1237</v>
      </c>
      <c r="H403" s="7" t="s">
        <v>1268</v>
      </c>
      <c r="I403" s="246"/>
      <c r="J403" s="246"/>
      <c r="K403" s="558">
        <v>98560000</v>
      </c>
      <c r="L403" s="39" t="s">
        <v>24</v>
      </c>
      <c r="M403" s="39" t="s">
        <v>1243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>x</v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/>
    </row>
    <row r="404" spans="1:30" s="550" customFormat="1" ht="15.75" customHeight="1">
      <c r="A404" s="202" t="str">
        <f>IF(B404&lt;&gt;"",IF(AND(B404&gt;=_TM1,B404&lt;=_TM2,OR(TH!L404="1111",TH!M404="1111")),TH!D404,""),"")</f>
        <v/>
      </c>
      <c r="B404" s="36">
        <f t="shared" ref="B404:B467" si="18">IF(C404&lt;&gt;"",MONTH(C404),"")</f>
        <v>6</v>
      </c>
      <c r="C404" s="37">
        <f t="shared" ref="C404:C467" si="19">E404</f>
        <v>41801</v>
      </c>
      <c r="D404" s="37" t="s">
        <v>1390</v>
      </c>
      <c r="E404" s="37">
        <v>41801</v>
      </c>
      <c r="F404" s="40" t="s">
        <v>1264</v>
      </c>
      <c r="G404" s="40" t="s">
        <v>1237</v>
      </c>
      <c r="H404" s="7" t="s">
        <v>868</v>
      </c>
      <c r="I404" s="246"/>
      <c r="J404" s="246"/>
      <c r="K404" s="558">
        <v>98560000</v>
      </c>
      <c r="L404" s="39" t="s">
        <v>47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>x</v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>x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/>
      <c r="AB404" s="209"/>
      <c r="AC404" s="209"/>
      <c r="AD404" s="209"/>
    </row>
    <row r="405" spans="1:30" s="550" customFormat="1" ht="15.75" customHeight="1">
      <c r="A405" s="202" t="str">
        <f>IF(B405&lt;&gt;"",IF(AND(B405&gt;=_TM1,B405&lt;=_TM2,OR(TH!L405="1111",TH!M405="1111")),TH!D405,""),"")</f>
        <v/>
      </c>
      <c r="B405" s="36">
        <f t="shared" si="18"/>
        <v>6</v>
      </c>
      <c r="C405" s="37">
        <f t="shared" si="19"/>
        <v>41801</v>
      </c>
      <c r="D405" s="37" t="s">
        <v>870</v>
      </c>
      <c r="E405" s="37">
        <v>41801</v>
      </c>
      <c r="F405" s="40" t="s">
        <v>871</v>
      </c>
      <c r="G405" s="40" t="s">
        <v>1237</v>
      </c>
      <c r="H405" s="7"/>
      <c r="I405" s="246"/>
      <c r="J405" s="246"/>
      <c r="K405" s="558">
        <v>11000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>x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B405" s="209"/>
      <c r="AC405" s="209"/>
      <c r="AD405" s="209"/>
    </row>
    <row r="406" spans="1:30" s="550" customFormat="1" ht="15.75" customHeight="1">
      <c r="A406" s="202" t="str">
        <f>IF(B406&lt;&gt;"",IF(AND(B406&gt;=_TM1,B406&lt;=_TM2,OR(TH!L406="1111",TH!M406="1111")),TH!D406,""),"")</f>
        <v/>
      </c>
      <c r="B406" s="36">
        <f t="shared" si="18"/>
        <v>6</v>
      </c>
      <c r="C406" s="182">
        <f t="shared" si="19"/>
        <v>41806</v>
      </c>
      <c r="D406" s="182" t="s">
        <v>914</v>
      </c>
      <c r="E406" s="182">
        <v>41806</v>
      </c>
      <c r="F406" s="187" t="s">
        <v>525</v>
      </c>
      <c r="G406" s="458" t="s">
        <v>526</v>
      </c>
      <c r="H406" s="7" t="s">
        <v>425</v>
      </c>
      <c r="I406" s="246">
        <v>398</v>
      </c>
      <c r="J406" s="246">
        <v>25000</v>
      </c>
      <c r="K406" s="558">
        <f>ROUND(I406*J406,0)</f>
        <v>9950000</v>
      </c>
      <c r="L406" s="559" t="s">
        <v>253</v>
      </c>
      <c r="M406" s="559" t="s">
        <v>177</v>
      </c>
      <c r="N406" s="52" t="str">
        <f>IF(AND('331-CT'!$E$7=TH!H406,OR(L406="331",M406="331")),"331",IF(AND(OR(L406="131",M406="131"),H406='131-CT'!$E$7),"131",""))</f>
        <v>131</v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/>
      <c r="AB406" s="209"/>
      <c r="AC406" s="209"/>
      <c r="AD406" s="209"/>
    </row>
    <row r="407" spans="1:30" s="550" customFormat="1" ht="15.75" customHeight="1">
      <c r="A407" s="202" t="str">
        <f>IF(B407&lt;&gt;"",IF(AND(B407&gt;=_TM1,B407&lt;=_TM2,OR(TH!L407="1111",TH!M407="1111")),TH!D407,""),"")</f>
        <v/>
      </c>
      <c r="B407" s="36">
        <f t="shared" si="18"/>
        <v>6</v>
      </c>
      <c r="C407" s="182">
        <f t="shared" si="19"/>
        <v>41806</v>
      </c>
      <c r="D407" s="182" t="s">
        <v>914</v>
      </c>
      <c r="E407" s="182">
        <v>41806</v>
      </c>
      <c r="F407" s="187" t="s">
        <v>391</v>
      </c>
      <c r="G407" s="458" t="s">
        <v>526</v>
      </c>
      <c r="H407" s="7" t="s">
        <v>425</v>
      </c>
      <c r="I407" s="246"/>
      <c r="J407" s="246"/>
      <c r="K407" s="558">
        <v>995000</v>
      </c>
      <c r="L407" s="559" t="s">
        <v>253</v>
      </c>
      <c r="M407" s="559" t="s">
        <v>364</v>
      </c>
      <c r="N407" s="52" t="str">
        <f>IF(AND('331-CT'!$E$7=TH!H407,OR(L407="331",M407="331")),"331",IF(AND(OR(L407="131",M407="131"),H407='131-CT'!$E$7),"131",""))</f>
        <v>131</v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/>
      <c r="AC407" s="209"/>
      <c r="AD407" s="209"/>
    </row>
    <row r="408" spans="1:30" s="550" customFormat="1" ht="15.75" customHeight="1">
      <c r="A408" s="202" t="str">
        <f>IF(B408&lt;&gt;"",IF(AND(B408&gt;=_TM1,B408&lt;=_TM2,OR(TH!L408="1111",TH!M408="1111")),TH!D408,""),"")</f>
        <v/>
      </c>
      <c r="B408" s="36">
        <f t="shared" si="18"/>
        <v>6</v>
      </c>
      <c r="C408" s="182">
        <f t="shared" si="19"/>
        <v>41806</v>
      </c>
      <c r="D408" s="182" t="s">
        <v>1391</v>
      </c>
      <c r="E408" s="182">
        <v>41806</v>
      </c>
      <c r="F408" s="190" t="s">
        <v>865</v>
      </c>
      <c r="G408" s="458" t="s">
        <v>526</v>
      </c>
      <c r="H408" s="7" t="s">
        <v>425</v>
      </c>
      <c r="I408" s="246"/>
      <c r="J408" s="246"/>
      <c r="K408" s="558">
        <v>10945000</v>
      </c>
      <c r="L408" s="559" t="s">
        <v>47</v>
      </c>
      <c r="M408" s="559" t="s">
        <v>253</v>
      </c>
      <c r="N408" s="52" t="str">
        <f>IF(AND('331-CT'!$E$7=TH!H408,OR(L408="331",M408="331")),"331",IF(AND(OR(L408="131",M408="131"),H408='131-CT'!$E$7),"131",""))</f>
        <v>131</v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>x</v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  <c r="AC408" s="209"/>
      <c r="AD408" s="20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si="18"/>
        <v>6</v>
      </c>
      <c r="C409" s="182">
        <f t="shared" si="19"/>
        <v>41806</v>
      </c>
      <c r="D409" s="182" t="s">
        <v>863</v>
      </c>
      <c r="E409" s="189">
        <v>41806</v>
      </c>
      <c r="F409" s="190" t="s">
        <v>865</v>
      </c>
      <c r="G409" s="458" t="s">
        <v>326</v>
      </c>
      <c r="H409" s="7" t="s">
        <v>879</v>
      </c>
      <c r="I409" s="246"/>
      <c r="J409" s="246"/>
      <c r="K409" s="558">
        <v>13006400</v>
      </c>
      <c r="L409" s="192" t="s">
        <v>24</v>
      </c>
      <c r="M409" s="192" t="s">
        <v>253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18"/>
        <v>6</v>
      </c>
      <c r="C410" s="182">
        <f t="shared" si="19"/>
        <v>41807</v>
      </c>
      <c r="D410" s="182" t="s">
        <v>915</v>
      </c>
      <c r="E410" s="182">
        <v>41807</v>
      </c>
      <c r="F410" s="187" t="s">
        <v>523</v>
      </c>
      <c r="G410" s="455" t="s">
        <v>527</v>
      </c>
      <c r="H410" s="7" t="s">
        <v>878</v>
      </c>
      <c r="I410" s="247">
        <v>150</v>
      </c>
      <c r="J410" s="246">
        <v>10500</v>
      </c>
      <c r="K410" s="558">
        <f>ROUND(I410*J410,0)</f>
        <v>1575000</v>
      </c>
      <c r="L410" s="559" t="s">
        <v>253</v>
      </c>
      <c r="M410" s="559" t="s">
        <v>177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/>
      <c r="AB410" s="209"/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si="18"/>
        <v>6</v>
      </c>
      <c r="C411" s="182">
        <f t="shared" si="19"/>
        <v>41807</v>
      </c>
      <c r="D411" s="182" t="s">
        <v>915</v>
      </c>
      <c r="E411" s="182">
        <v>41807</v>
      </c>
      <c r="F411" s="187" t="s">
        <v>391</v>
      </c>
      <c r="G411" s="455" t="s">
        <v>527</v>
      </c>
      <c r="H411" s="7" t="s">
        <v>878</v>
      </c>
      <c r="I411" s="247"/>
      <c r="J411" s="246"/>
      <c r="K411" s="558">
        <v>157500</v>
      </c>
      <c r="L411" s="559" t="s">
        <v>253</v>
      </c>
      <c r="M411" s="559" t="s">
        <v>364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/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18"/>
        <v>6</v>
      </c>
      <c r="C412" s="37">
        <f t="shared" si="19"/>
        <v>41807</v>
      </c>
      <c r="D412" s="37" t="s">
        <v>1401</v>
      </c>
      <c r="E412" s="37">
        <v>41807</v>
      </c>
      <c r="F412" s="40" t="s">
        <v>1101</v>
      </c>
      <c r="G412" s="457" t="s">
        <v>1102</v>
      </c>
      <c r="H412" s="7" t="s">
        <v>1103</v>
      </c>
      <c r="I412" s="246"/>
      <c r="J412" s="246"/>
      <c r="K412" s="558">
        <v>1950000</v>
      </c>
      <c r="L412" s="39" t="s">
        <v>83</v>
      </c>
      <c r="M412" s="39" t="s">
        <v>47</v>
      </c>
      <c r="N412" s="52" t="str">
        <f>IF(AND('331-CT'!$E$7=TH!H412,OR(L412="331",M412="331")),"331",IF(AND(OR(L412="131",M412="131"),H412='131-CT'!$E$7),"131",""))</f>
        <v/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>x</v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>x</v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>
        <v>2</v>
      </c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18"/>
        <v>6</v>
      </c>
      <c r="C413" s="182">
        <f t="shared" si="19"/>
        <v>41810</v>
      </c>
      <c r="D413" s="182" t="s">
        <v>916</v>
      </c>
      <c r="E413" s="182">
        <v>41810</v>
      </c>
      <c r="F413" s="187" t="s">
        <v>465</v>
      </c>
      <c r="G413" s="560" t="s">
        <v>528</v>
      </c>
      <c r="H413" s="7" t="s">
        <v>878</v>
      </c>
      <c r="I413" s="246">
        <v>542</v>
      </c>
      <c r="J413" s="246">
        <v>8600</v>
      </c>
      <c r="K413" s="558">
        <f>ROUND(I413*J413,0)</f>
        <v>4661200</v>
      </c>
      <c r="L413" s="559" t="s">
        <v>253</v>
      </c>
      <c r="M413" s="559" t="s">
        <v>177</v>
      </c>
      <c r="N413" s="52" t="str">
        <f>IF(AND('331-CT'!$E$7=TH!H413,OR(L413="331",M413="331")),"331",IF(AND(OR(L413="131",M413="131"),H413='131-CT'!$E$7),"131",""))</f>
        <v/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B413" s="209"/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18"/>
        <v>6</v>
      </c>
      <c r="C414" s="182">
        <f t="shared" si="19"/>
        <v>41810</v>
      </c>
      <c r="D414" s="182" t="s">
        <v>916</v>
      </c>
      <c r="E414" s="182">
        <v>41810</v>
      </c>
      <c r="F414" s="187" t="s">
        <v>391</v>
      </c>
      <c r="G414" s="560" t="s">
        <v>528</v>
      </c>
      <c r="H414" s="7" t="s">
        <v>878</v>
      </c>
      <c r="I414" s="246"/>
      <c r="J414" s="246"/>
      <c r="K414" s="558">
        <v>466120</v>
      </c>
      <c r="L414" s="559" t="s">
        <v>253</v>
      </c>
      <c r="M414" s="559" t="s">
        <v>364</v>
      </c>
      <c r="N414" s="52" t="str">
        <f>IF(AND('331-CT'!$E$7=TH!H414,OR(L414="331",M414="331")),"331",IF(AND(OR(L414="131",M414="131"),H414='131-CT'!$E$7),"131",""))</f>
        <v/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18"/>
        <v>6</v>
      </c>
      <c r="C415" s="182">
        <f t="shared" si="19"/>
        <v>41810</v>
      </c>
      <c r="D415" s="182" t="s">
        <v>1402</v>
      </c>
      <c r="E415" s="189">
        <v>41810</v>
      </c>
      <c r="F415" s="190" t="s">
        <v>872</v>
      </c>
      <c r="G415" s="458" t="s">
        <v>326</v>
      </c>
      <c r="H415" s="191" t="s">
        <v>868</v>
      </c>
      <c r="I415" s="246"/>
      <c r="J415" s="246"/>
      <c r="K415" s="38">
        <v>9000</v>
      </c>
      <c r="L415" s="192" t="s">
        <v>24</v>
      </c>
      <c r="M415" s="192" t="s">
        <v>47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>x</v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  <c r="AD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18"/>
        <v>6</v>
      </c>
      <c r="C416" s="182">
        <f t="shared" si="19"/>
        <v>41810</v>
      </c>
      <c r="D416" s="182" t="s">
        <v>863</v>
      </c>
      <c r="E416" s="708">
        <v>41810</v>
      </c>
      <c r="F416" s="190" t="s">
        <v>865</v>
      </c>
      <c r="G416" s="458" t="s">
        <v>326</v>
      </c>
      <c r="H416" s="7" t="s">
        <v>878</v>
      </c>
      <c r="I416" s="249"/>
      <c r="J416" s="249"/>
      <c r="K416" s="558">
        <v>18826500</v>
      </c>
      <c r="L416" s="192" t="s">
        <v>24</v>
      </c>
      <c r="M416" s="192" t="s">
        <v>253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18"/>
        <v>6</v>
      </c>
      <c r="C417" s="182">
        <f t="shared" si="19"/>
        <v>41810</v>
      </c>
      <c r="D417" s="182" t="s">
        <v>1394</v>
      </c>
      <c r="E417" s="708">
        <v>41810</v>
      </c>
      <c r="F417" s="190" t="s">
        <v>867</v>
      </c>
      <c r="G417" s="458" t="s">
        <v>326</v>
      </c>
      <c r="H417" s="191" t="s">
        <v>868</v>
      </c>
      <c r="I417" s="246"/>
      <c r="J417" s="246"/>
      <c r="K417" s="558">
        <v>5500000</v>
      </c>
      <c r="L417" s="192" t="s">
        <v>47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>x</v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B417" s="20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18"/>
        <v>6</v>
      </c>
      <c r="C418" s="182">
        <f t="shared" si="19"/>
        <v>41810</v>
      </c>
      <c r="D418" s="182" t="s">
        <v>870</v>
      </c>
      <c r="E418" s="708">
        <v>41810</v>
      </c>
      <c r="F418" s="187" t="s">
        <v>874</v>
      </c>
      <c r="G418" s="458" t="s">
        <v>326</v>
      </c>
      <c r="H418" s="7"/>
      <c r="I418" s="246"/>
      <c r="J418" s="246"/>
      <c r="K418" s="558">
        <v>10000000</v>
      </c>
      <c r="L418" s="192" t="s">
        <v>56</v>
      </c>
      <c r="M418" s="192" t="s">
        <v>24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18"/>
        <v>6</v>
      </c>
      <c r="C419" s="182">
        <f t="shared" si="19"/>
        <v>41810</v>
      </c>
      <c r="D419" s="182" t="s">
        <v>870</v>
      </c>
      <c r="E419" s="708">
        <v>41810</v>
      </c>
      <c r="F419" s="187" t="s">
        <v>874</v>
      </c>
      <c r="G419" s="458" t="s">
        <v>326</v>
      </c>
      <c r="H419" s="7"/>
      <c r="I419" s="246"/>
      <c r="J419" s="246"/>
      <c r="K419" s="558">
        <v>20000000</v>
      </c>
      <c r="L419" s="192" t="s">
        <v>56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18"/>
        <v>6</v>
      </c>
      <c r="C420" s="182">
        <f t="shared" si="19"/>
        <v>41810</v>
      </c>
      <c r="D420" s="182" t="s">
        <v>870</v>
      </c>
      <c r="E420" s="708">
        <v>41810</v>
      </c>
      <c r="F420" s="187" t="s">
        <v>871</v>
      </c>
      <c r="G420" s="458" t="s">
        <v>326</v>
      </c>
      <c r="H420" s="7"/>
      <c r="I420" s="246"/>
      <c r="J420" s="246"/>
      <c r="K420" s="558">
        <v>15000</v>
      </c>
      <c r="L420" s="192" t="s">
        <v>83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>x</v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B420" s="20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18"/>
        <v>6</v>
      </c>
      <c r="C421" s="182">
        <f t="shared" si="19"/>
        <v>41810</v>
      </c>
      <c r="D421" s="182" t="s">
        <v>870</v>
      </c>
      <c r="E421" s="708">
        <v>41810</v>
      </c>
      <c r="F421" s="187" t="s">
        <v>871</v>
      </c>
      <c r="G421" s="458" t="s">
        <v>326</v>
      </c>
      <c r="H421" s="7"/>
      <c r="I421" s="246"/>
      <c r="J421" s="246"/>
      <c r="K421" s="558">
        <v>15000</v>
      </c>
      <c r="L421" s="192" t="s">
        <v>83</v>
      </c>
      <c r="M421" s="192" t="s">
        <v>24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18"/>
        <v>6</v>
      </c>
      <c r="C422" s="182">
        <f t="shared" si="19"/>
        <v>41813</v>
      </c>
      <c r="D422" s="182" t="s">
        <v>917</v>
      </c>
      <c r="E422" s="37">
        <v>41813</v>
      </c>
      <c r="F422" s="40" t="s">
        <v>430</v>
      </c>
      <c r="G422" s="455" t="s">
        <v>529</v>
      </c>
      <c r="H422" s="45" t="s">
        <v>432</v>
      </c>
      <c r="I422" s="246">
        <v>984</v>
      </c>
      <c r="J422" s="246">
        <v>8740</v>
      </c>
      <c r="K422" s="558">
        <f>ROUND(I422*J422,0)</f>
        <v>8600160</v>
      </c>
      <c r="L422" s="559" t="s">
        <v>253</v>
      </c>
      <c r="M422" s="559" t="s">
        <v>177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  <c r="AD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18"/>
        <v>6</v>
      </c>
      <c r="C423" s="182">
        <f t="shared" si="19"/>
        <v>41813</v>
      </c>
      <c r="D423" s="182" t="s">
        <v>917</v>
      </c>
      <c r="E423" s="37">
        <v>41813</v>
      </c>
      <c r="F423" s="40" t="s">
        <v>391</v>
      </c>
      <c r="G423" s="455" t="s">
        <v>529</v>
      </c>
      <c r="H423" s="45" t="s">
        <v>432</v>
      </c>
      <c r="I423" s="246"/>
      <c r="J423" s="246"/>
      <c r="K423" s="38">
        <v>860016</v>
      </c>
      <c r="L423" s="559" t="s">
        <v>253</v>
      </c>
      <c r="M423" s="559" t="s">
        <v>364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18"/>
        <v>6</v>
      </c>
      <c r="C424" s="182">
        <f t="shared" si="19"/>
        <v>41813</v>
      </c>
      <c r="D424" s="182" t="s">
        <v>1395</v>
      </c>
      <c r="E424" s="37">
        <v>41813</v>
      </c>
      <c r="F424" s="190" t="s">
        <v>865</v>
      </c>
      <c r="G424" s="455" t="s">
        <v>1449</v>
      </c>
      <c r="H424" s="45" t="s">
        <v>432</v>
      </c>
      <c r="I424" s="246"/>
      <c r="J424" s="246"/>
      <c r="K424" s="38">
        <v>19218386</v>
      </c>
      <c r="L424" s="559" t="s">
        <v>47</v>
      </c>
      <c r="M424" s="559" t="s">
        <v>253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>x</v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18"/>
        <v>6</v>
      </c>
      <c r="C425" s="182">
        <f t="shared" si="19"/>
        <v>41813</v>
      </c>
      <c r="D425" s="182" t="s">
        <v>863</v>
      </c>
      <c r="E425" s="708">
        <v>41813</v>
      </c>
      <c r="F425" s="190" t="s">
        <v>873</v>
      </c>
      <c r="G425" s="458" t="s">
        <v>326</v>
      </c>
      <c r="H425" s="7"/>
      <c r="I425" s="246"/>
      <c r="J425" s="246"/>
      <c r="K425" s="558">
        <v>10000000</v>
      </c>
      <c r="L425" s="192" t="s">
        <v>24</v>
      </c>
      <c r="M425" s="192" t="s">
        <v>56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18"/>
        <v>6</v>
      </c>
      <c r="C426" s="37">
        <f t="shared" si="19"/>
        <v>41813</v>
      </c>
      <c r="D426" s="37" t="s">
        <v>358</v>
      </c>
      <c r="E426" s="37">
        <v>41813</v>
      </c>
      <c r="F426" s="190" t="s">
        <v>368</v>
      </c>
      <c r="G426" s="458" t="s">
        <v>686</v>
      </c>
      <c r="H426" s="7" t="s">
        <v>969</v>
      </c>
      <c r="I426" s="246"/>
      <c r="J426" s="246"/>
      <c r="K426" s="558">
        <v>3580000</v>
      </c>
      <c r="L426" s="39" t="s">
        <v>167</v>
      </c>
      <c r="M426" s="39" t="s">
        <v>47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si="18"/>
        <v>6</v>
      </c>
      <c r="C427" s="37">
        <f t="shared" si="19"/>
        <v>41813</v>
      </c>
      <c r="D427" s="37" t="s">
        <v>358</v>
      </c>
      <c r="E427" s="37">
        <v>41813</v>
      </c>
      <c r="F427" s="190" t="s">
        <v>970</v>
      </c>
      <c r="G427" s="458" t="s">
        <v>686</v>
      </c>
      <c r="H427" s="7" t="s">
        <v>969</v>
      </c>
      <c r="I427" s="246"/>
      <c r="J427" s="246"/>
      <c r="K427" s="558">
        <v>358000</v>
      </c>
      <c r="L427" s="39" t="s">
        <v>9</v>
      </c>
      <c r="M427" s="39" t="s">
        <v>47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18"/>
        <v>6</v>
      </c>
      <c r="C428" s="182">
        <f t="shared" si="19"/>
        <v>41814</v>
      </c>
      <c r="D428" s="182" t="s">
        <v>918</v>
      </c>
      <c r="E428" s="37">
        <v>41814</v>
      </c>
      <c r="F428" s="40" t="s">
        <v>530</v>
      </c>
      <c r="G428" s="455" t="s">
        <v>531</v>
      </c>
      <c r="H428" s="45" t="s">
        <v>532</v>
      </c>
      <c r="I428" s="247">
        <v>396</v>
      </c>
      <c r="J428" s="246">
        <v>17600</v>
      </c>
      <c r="K428" s="558">
        <f>ROUND(I428*J428,0)</f>
        <v>6969600</v>
      </c>
      <c r="L428" s="559" t="s">
        <v>253</v>
      </c>
      <c r="M428" s="559" t="s">
        <v>177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/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si="18"/>
        <v>6</v>
      </c>
      <c r="C429" s="182">
        <f t="shared" si="19"/>
        <v>41814</v>
      </c>
      <c r="D429" s="182" t="s">
        <v>918</v>
      </c>
      <c r="E429" s="182">
        <v>41814</v>
      </c>
      <c r="F429" s="187" t="s">
        <v>533</v>
      </c>
      <c r="G429" s="560" t="s">
        <v>531</v>
      </c>
      <c r="H429" s="7" t="s">
        <v>532</v>
      </c>
      <c r="I429" s="246">
        <v>100</v>
      </c>
      <c r="J429" s="246">
        <v>16500</v>
      </c>
      <c r="K429" s="558">
        <f>ROUND(I429*J429,0)</f>
        <v>1650000</v>
      </c>
      <c r="L429" s="559" t="s">
        <v>253</v>
      </c>
      <c r="M429" s="559" t="s">
        <v>177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/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18"/>
        <v>6</v>
      </c>
      <c r="C430" s="182">
        <f t="shared" si="19"/>
        <v>41814</v>
      </c>
      <c r="D430" s="182" t="s">
        <v>918</v>
      </c>
      <c r="E430" s="182">
        <v>41814</v>
      </c>
      <c r="F430" s="187" t="s">
        <v>391</v>
      </c>
      <c r="G430" s="458" t="s">
        <v>531</v>
      </c>
      <c r="H430" s="7" t="s">
        <v>532</v>
      </c>
      <c r="I430" s="246"/>
      <c r="J430" s="246"/>
      <c r="K430" s="558">
        <v>861960</v>
      </c>
      <c r="L430" s="559" t="s">
        <v>253</v>
      </c>
      <c r="M430" s="559" t="s">
        <v>364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18"/>
        <v>6</v>
      </c>
      <c r="C431" s="182">
        <f t="shared" si="19"/>
        <v>41814</v>
      </c>
      <c r="D431" s="182" t="s">
        <v>1396</v>
      </c>
      <c r="E431" s="182">
        <v>41814</v>
      </c>
      <c r="F431" s="190" t="s">
        <v>865</v>
      </c>
      <c r="G431" s="458" t="s">
        <v>531</v>
      </c>
      <c r="H431" s="7" t="s">
        <v>532</v>
      </c>
      <c r="I431" s="246"/>
      <c r="J431" s="246"/>
      <c r="K431" s="558">
        <v>9481560</v>
      </c>
      <c r="L431" s="559" t="s">
        <v>47</v>
      </c>
      <c r="M431" s="559" t="s">
        <v>253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>x</v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18"/>
        <v>6</v>
      </c>
      <c r="C432" s="182">
        <f t="shared" si="19"/>
        <v>41814</v>
      </c>
      <c r="D432" s="182" t="s">
        <v>863</v>
      </c>
      <c r="E432" s="708">
        <v>41814</v>
      </c>
      <c r="F432" s="190" t="s">
        <v>865</v>
      </c>
      <c r="G432" s="458" t="s">
        <v>326</v>
      </c>
      <c r="H432" s="45" t="s">
        <v>440</v>
      </c>
      <c r="I432" s="246"/>
      <c r="J432" s="246"/>
      <c r="K432" s="38">
        <v>7656000</v>
      </c>
      <c r="L432" s="192" t="s">
        <v>24</v>
      </c>
      <c r="M432" s="192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B432" s="20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18"/>
        <v>6</v>
      </c>
      <c r="C433" s="182">
        <f t="shared" si="19"/>
        <v>41814</v>
      </c>
      <c r="D433" s="182" t="s">
        <v>1406</v>
      </c>
      <c r="E433" s="708">
        <v>41814</v>
      </c>
      <c r="F433" s="190" t="s">
        <v>872</v>
      </c>
      <c r="G433" s="458" t="s">
        <v>326</v>
      </c>
      <c r="H433" s="191" t="s">
        <v>868</v>
      </c>
      <c r="I433" s="246"/>
      <c r="J433" s="246"/>
      <c r="K433" s="558">
        <v>10000000</v>
      </c>
      <c r="L433" s="192" t="s">
        <v>24</v>
      </c>
      <c r="M433" s="192" t="s">
        <v>47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>x</v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  <c r="AD433" s="209"/>
    </row>
    <row r="434" spans="1:30" s="209" customFormat="1" ht="15.75" customHeight="1">
      <c r="A434" s="202" t="str">
        <f>IF(B434&lt;&gt;"",IF(AND(B434&gt;=_TM1,B434&lt;=_TM2,OR(TH!L434="1111",TH!M434="1111")),TH!D434,""),"")</f>
        <v/>
      </c>
      <c r="B434" s="36">
        <f t="shared" si="18"/>
        <v>6</v>
      </c>
      <c r="C434" s="182">
        <f t="shared" si="19"/>
        <v>41814</v>
      </c>
      <c r="D434" s="182" t="s">
        <v>1397</v>
      </c>
      <c r="E434" s="708">
        <v>41814</v>
      </c>
      <c r="F434" s="190" t="s">
        <v>867</v>
      </c>
      <c r="G434" s="458" t="s">
        <v>326</v>
      </c>
      <c r="H434" s="191" t="s">
        <v>868</v>
      </c>
      <c r="I434" s="246"/>
      <c r="J434" s="246"/>
      <c r="K434" s="558">
        <v>36300000</v>
      </c>
      <c r="L434" s="192" t="s">
        <v>47</v>
      </c>
      <c r="M434" s="192" t="s">
        <v>24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>x</v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/>
    </row>
    <row r="435" spans="1:30" s="209" customFormat="1" ht="15.75" customHeight="1">
      <c r="A435" s="202" t="str">
        <f>IF(B435&lt;&gt;"",IF(AND(B435&gt;=_TM1,B435&lt;=_TM2,OR(TH!L435="1111",TH!M435="1111")),TH!D435,""),"")</f>
        <v/>
      </c>
      <c r="B435" s="36">
        <f t="shared" si="18"/>
        <v>6</v>
      </c>
      <c r="C435" s="182">
        <f t="shared" si="19"/>
        <v>41814</v>
      </c>
      <c r="D435" s="182" t="s">
        <v>870</v>
      </c>
      <c r="E435" s="708">
        <v>41814</v>
      </c>
      <c r="F435" s="190" t="s">
        <v>864</v>
      </c>
      <c r="G435" s="458" t="s">
        <v>326</v>
      </c>
      <c r="H435" s="7" t="s">
        <v>1115</v>
      </c>
      <c r="I435" s="246"/>
      <c r="J435" s="246"/>
      <c r="K435" s="558">
        <v>10000000</v>
      </c>
      <c r="L435" s="192" t="s">
        <v>8</v>
      </c>
      <c r="M435" s="192" t="s">
        <v>24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/>
    </row>
    <row r="436" spans="1:30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18"/>
        <v>6</v>
      </c>
      <c r="C436" s="182">
        <f t="shared" si="19"/>
        <v>41814</v>
      </c>
      <c r="D436" s="182" t="s">
        <v>870</v>
      </c>
      <c r="E436" s="708">
        <v>41814</v>
      </c>
      <c r="F436" s="187" t="s">
        <v>871</v>
      </c>
      <c r="G436" s="458" t="s">
        <v>326</v>
      </c>
      <c r="H436" s="7"/>
      <c r="I436" s="246"/>
      <c r="J436" s="246"/>
      <c r="K436" s="558">
        <v>15000</v>
      </c>
      <c r="L436" s="192" t="s">
        <v>83</v>
      </c>
      <c r="M436" s="192" t="s">
        <v>24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>x</v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18"/>
        <v>6</v>
      </c>
      <c r="C437" s="182">
        <f t="shared" si="19"/>
        <v>41814</v>
      </c>
      <c r="D437" s="182" t="s">
        <v>870</v>
      </c>
      <c r="E437" s="708">
        <v>41814</v>
      </c>
      <c r="F437" s="187" t="s">
        <v>871</v>
      </c>
      <c r="G437" s="458" t="s">
        <v>326</v>
      </c>
      <c r="H437" s="7"/>
      <c r="I437" s="246"/>
      <c r="J437" s="246"/>
      <c r="K437" s="558">
        <v>15000</v>
      </c>
      <c r="L437" s="192" t="s">
        <v>83</v>
      </c>
      <c r="M437" s="192" t="s">
        <v>24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18"/>
        <v>6</v>
      </c>
      <c r="C438" s="182">
        <f t="shared" si="19"/>
        <v>41814</v>
      </c>
      <c r="D438" s="182" t="s">
        <v>870</v>
      </c>
      <c r="E438" s="708">
        <v>41814</v>
      </c>
      <c r="F438" s="187" t="s">
        <v>875</v>
      </c>
      <c r="G438" s="458" t="s">
        <v>326</v>
      </c>
      <c r="H438" s="7"/>
      <c r="I438" s="246"/>
      <c r="J438" s="246"/>
      <c r="K438" s="558">
        <v>15000</v>
      </c>
      <c r="L438" s="192" t="s">
        <v>83</v>
      </c>
      <c r="M438" s="192" t="s">
        <v>24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B438" s="20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18"/>
        <v>6</v>
      </c>
      <c r="C439" s="37">
        <f t="shared" si="19"/>
        <v>41814</v>
      </c>
      <c r="D439" s="37" t="s">
        <v>1408</v>
      </c>
      <c r="E439" s="37">
        <v>41814</v>
      </c>
      <c r="F439" s="187" t="s">
        <v>962</v>
      </c>
      <c r="G439" s="458" t="s">
        <v>1159</v>
      </c>
      <c r="H439" s="7" t="s">
        <v>964</v>
      </c>
      <c r="I439" s="246"/>
      <c r="J439" s="246"/>
      <c r="K439" s="558">
        <v>1247712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>x</v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>
        <v>2</v>
      </c>
      <c r="AB439" s="20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18"/>
        <v>6</v>
      </c>
      <c r="C440" s="37">
        <f t="shared" si="19"/>
        <v>41814</v>
      </c>
      <c r="D440" s="37" t="s">
        <v>1408</v>
      </c>
      <c r="E440" s="37">
        <v>41814</v>
      </c>
      <c r="F440" s="187" t="s">
        <v>963</v>
      </c>
      <c r="G440" s="458" t="s">
        <v>1159</v>
      </c>
      <c r="H440" s="7" t="s">
        <v>964</v>
      </c>
      <c r="I440" s="246"/>
      <c r="J440" s="246"/>
      <c r="K440" s="558">
        <v>124771</v>
      </c>
      <c r="L440" s="39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>x</v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>
        <v>2</v>
      </c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18"/>
        <v>6</v>
      </c>
      <c r="C441" s="182">
        <f t="shared" si="19"/>
        <v>41815</v>
      </c>
      <c r="D441" s="182" t="s">
        <v>919</v>
      </c>
      <c r="E441" s="182">
        <v>41815</v>
      </c>
      <c r="F441" s="187" t="s">
        <v>534</v>
      </c>
      <c r="G441" s="458" t="s">
        <v>535</v>
      </c>
      <c r="H441" s="7" t="s">
        <v>396</v>
      </c>
      <c r="I441" s="246">
        <v>541</v>
      </c>
      <c r="J441" s="246">
        <v>12150</v>
      </c>
      <c r="K441" s="558">
        <f>ROUND(I441*J441,0)</f>
        <v>6573150</v>
      </c>
      <c r="L441" s="559" t="s">
        <v>253</v>
      </c>
      <c r="M441" s="559" t="s">
        <v>177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550" customFormat="1" ht="15.75" customHeight="1">
      <c r="A442" s="202" t="str">
        <f>IF(B442&lt;&gt;"",IF(AND(B442&gt;=_TM1,B442&lt;=_TM2,OR(TH!L442="1111",TH!M442="1111")),TH!D442,""),"")</f>
        <v/>
      </c>
      <c r="B442" s="36">
        <f t="shared" si="18"/>
        <v>6</v>
      </c>
      <c r="C442" s="182">
        <f t="shared" si="19"/>
        <v>41815</v>
      </c>
      <c r="D442" s="182" t="s">
        <v>919</v>
      </c>
      <c r="E442" s="182">
        <v>41815</v>
      </c>
      <c r="F442" s="187" t="s">
        <v>391</v>
      </c>
      <c r="G442" s="560" t="s">
        <v>535</v>
      </c>
      <c r="H442" s="7" t="s">
        <v>396</v>
      </c>
      <c r="I442" s="246"/>
      <c r="J442" s="246"/>
      <c r="K442" s="558">
        <v>657315</v>
      </c>
      <c r="L442" s="559" t="s">
        <v>253</v>
      </c>
      <c r="M442" s="559" t="s">
        <v>364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  <c r="AC442" s="209"/>
      <c r="AD442" s="20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18"/>
        <v>6</v>
      </c>
      <c r="C443" s="182">
        <f t="shared" si="19"/>
        <v>41815</v>
      </c>
      <c r="D443" s="182" t="s">
        <v>1399</v>
      </c>
      <c r="E443" s="182">
        <v>41815</v>
      </c>
      <c r="F443" s="190" t="s">
        <v>865</v>
      </c>
      <c r="G443" s="560" t="s">
        <v>535</v>
      </c>
      <c r="H443" s="7" t="s">
        <v>396</v>
      </c>
      <c r="I443" s="246"/>
      <c r="J443" s="246"/>
      <c r="K443" s="558">
        <v>7230465</v>
      </c>
      <c r="L443" s="559" t="s">
        <v>47</v>
      </c>
      <c r="M443" s="559" t="s">
        <v>253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>x</v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  <c r="AB443" s="550"/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si="18"/>
        <v>6</v>
      </c>
      <c r="C444" s="182">
        <f t="shared" si="19"/>
        <v>41815</v>
      </c>
      <c r="D444" s="182" t="s">
        <v>863</v>
      </c>
      <c r="E444" s="708">
        <v>41815</v>
      </c>
      <c r="F444" s="190" t="s">
        <v>866</v>
      </c>
      <c r="G444" s="458" t="s">
        <v>326</v>
      </c>
      <c r="H444" s="7"/>
      <c r="I444" s="246"/>
      <c r="J444" s="246"/>
      <c r="K444" s="558">
        <v>10834</v>
      </c>
      <c r="L444" s="192" t="s">
        <v>24</v>
      </c>
      <c r="M444" s="192" t="s">
        <v>40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/>
    </row>
    <row r="445" spans="1:30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18"/>
        <v>6</v>
      </c>
      <c r="C445" s="37">
        <f t="shared" si="19"/>
        <v>41815</v>
      </c>
      <c r="D445" s="37" t="s">
        <v>1410</v>
      </c>
      <c r="E445" s="189">
        <v>41815</v>
      </c>
      <c r="F445" s="190" t="s">
        <v>1239</v>
      </c>
      <c r="G445" s="40" t="s">
        <v>1237</v>
      </c>
      <c r="H445" s="191" t="s">
        <v>1269</v>
      </c>
      <c r="I445" s="246"/>
      <c r="J445" s="246"/>
      <c r="K445" s="558">
        <v>11704000</v>
      </c>
      <c r="L445" s="39" t="s">
        <v>24</v>
      </c>
      <c r="M445" s="192" t="s">
        <v>47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>x</v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>x</v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18"/>
        <v>6</v>
      </c>
      <c r="C446" s="37">
        <f t="shared" si="19"/>
        <v>41815</v>
      </c>
      <c r="D446" s="37" t="s">
        <v>870</v>
      </c>
      <c r="E446" s="189">
        <v>41815</v>
      </c>
      <c r="F446" s="190" t="s">
        <v>1270</v>
      </c>
      <c r="G446" s="40" t="s">
        <v>1237</v>
      </c>
      <c r="H446" s="7" t="s">
        <v>1258</v>
      </c>
      <c r="I446" s="247"/>
      <c r="J446" s="247"/>
      <c r="K446" s="558">
        <v>939167</v>
      </c>
      <c r="L446" s="39" t="s">
        <v>81</v>
      </c>
      <c r="M446" s="192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>x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/>
    </row>
    <row r="447" spans="1:30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18"/>
        <v>6</v>
      </c>
      <c r="C447" s="37">
        <f t="shared" si="19"/>
        <v>41815</v>
      </c>
      <c r="D447" s="37" t="s">
        <v>870</v>
      </c>
      <c r="E447" s="189">
        <v>41815</v>
      </c>
      <c r="F447" s="190" t="s">
        <v>1270</v>
      </c>
      <c r="G447" s="40" t="s">
        <v>1237</v>
      </c>
      <c r="H447" s="7" t="s">
        <v>1271</v>
      </c>
      <c r="I447" s="246"/>
      <c r="J447" s="246"/>
      <c r="K447" s="558">
        <v>10763889</v>
      </c>
      <c r="L447" s="39" t="s">
        <v>81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>x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18"/>
        <v>6</v>
      </c>
      <c r="C448" s="182">
        <f t="shared" si="19"/>
        <v>41818</v>
      </c>
      <c r="D448" s="182" t="s">
        <v>920</v>
      </c>
      <c r="E448" s="182">
        <v>41818</v>
      </c>
      <c r="F448" s="187" t="s">
        <v>388</v>
      </c>
      <c r="G448" s="560" t="s">
        <v>536</v>
      </c>
      <c r="H448" s="7" t="s">
        <v>390</v>
      </c>
      <c r="I448" s="246">
        <v>2917</v>
      </c>
      <c r="J448" s="246">
        <v>5500</v>
      </c>
      <c r="K448" s="558">
        <f>ROUND(I448*J448,0)</f>
        <v>16043500</v>
      </c>
      <c r="L448" s="559" t="s">
        <v>253</v>
      </c>
      <c r="M448" s="559" t="s">
        <v>177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/>
      <c r="AB448" s="209"/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si="18"/>
        <v>6</v>
      </c>
      <c r="C449" s="182">
        <f t="shared" si="19"/>
        <v>41818</v>
      </c>
      <c r="D449" s="182" t="s">
        <v>920</v>
      </c>
      <c r="E449" s="182">
        <v>41818</v>
      </c>
      <c r="F449" s="187" t="s">
        <v>391</v>
      </c>
      <c r="G449" s="560" t="s">
        <v>536</v>
      </c>
      <c r="H449" s="7" t="s">
        <v>390</v>
      </c>
      <c r="I449" s="246"/>
      <c r="J449" s="246"/>
      <c r="K449" s="558">
        <v>1604350</v>
      </c>
      <c r="L449" s="559" t="s">
        <v>253</v>
      </c>
      <c r="M449" s="559" t="s">
        <v>364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/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18"/>
        <v>6</v>
      </c>
      <c r="C450" s="182">
        <f t="shared" si="19"/>
        <v>41818</v>
      </c>
      <c r="D450" s="182" t="s">
        <v>1400</v>
      </c>
      <c r="E450" s="182">
        <v>41818</v>
      </c>
      <c r="F450" s="190" t="s">
        <v>865</v>
      </c>
      <c r="G450" s="560" t="s">
        <v>536</v>
      </c>
      <c r="H450" s="7" t="s">
        <v>390</v>
      </c>
      <c r="I450" s="246"/>
      <c r="J450" s="246"/>
      <c r="K450" s="558">
        <f>K448+K449</f>
        <v>17647850</v>
      </c>
      <c r="L450" s="559" t="s">
        <v>47</v>
      </c>
      <c r="M450" s="559" t="s">
        <v>253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>x</v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/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18"/>
        <v>6</v>
      </c>
      <c r="C451" s="875">
        <f t="shared" si="19"/>
        <v>41820</v>
      </c>
      <c r="D451" s="875" t="s">
        <v>327</v>
      </c>
      <c r="E451" s="875">
        <v>41820</v>
      </c>
      <c r="F451" s="876" t="s">
        <v>1333</v>
      </c>
      <c r="G451" s="877"/>
      <c r="H451" s="878"/>
      <c r="I451" s="879"/>
      <c r="J451" s="879"/>
      <c r="K451" s="880">
        <v>5850000</v>
      </c>
      <c r="L451" s="881" t="s">
        <v>83</v>
      </c>
      <c r="M451" s="881" t="s">
        <v>256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196"/>
      <c r="AB451" s="196"/>
      <c r="AC451" s="196"/>
      <c r="AD451" s="196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18"/>
        <v>6</v>
      </c>
      <c r="C452" s="875">
        <f t="shared" si="19"/>
        <v>41820</v>
      </c>
      <c r="D452" s="875" t="s">
        <v>327</v>
      </c>
      <c r="E452" s="875">
        <v>41820</v>
      </c>
      <c r="F452" s="876" t="s">
        <v>1334</v>
      </c>
      <c r="G452" s="877"/>
      <c r="H452" s="878"/>
      <c r="I452" s="879"/>
      <c r="J452" s="879"/>
      <c r="K452" s="880">
        <v>5150000</v>
      </c>
      <c r="L452" s="881" t="s">
        <v>167</v>
      </c>
      <c r="M452" s="881" t="s">
        <v>256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196"/>
      <c r="AB452" s="196"/>
      <c r="AC452" s="196"/>
      <c r="AD452" s="196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18"/>
        <v>6</v>
      </c>
      <c r="C453" s="875">
        <f t="shared" si="19"/>
        <v>41820</v>
      </c>
      <c r="D453" s="875" t="s">
        <v>1412</v>
      </c>
      <c r="E453" s="875">
        <v>41820</v>
      </c>
      <c r="F453" s="876" t="str">
        <f>"Thanh toán tiền lương tháng "&amp;MONTH(E453)&amp;"/"&amp;YEAR(E453)</f>
        <v>Thanh toán tiền lương tháng 6/2014</v>
      </c>
      <c r="G453" s="877"/>
      <c r="H453" s="878" t="s">
        <v>868</v>
      </c>
      <c r="I453" s="879"/>
      <c r="J453" s="879"/>
      <c r="K453" s="880">
        <f>K451+K452</f>
        <v>11000000</v>
      </c>
      <c r="L453" s="881" t="s">
        <v>256</v>
      </c>
      <c r="M453" s="881" t="s">
        <v>47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196"/>
      <c r="AB453" s="196"/>
      <c r="AC453" s="196"/>
      <c r="AD453" s="196"/>
    </row>
    <row r="454" spans="1:30" s="550" customFormat="1" ht="15.75" customHeight="1">
      <c r="A454" s="202" t="str">
        <f>IF(B454&lt;&gt;"",IF(AND(B454&gt;=_TM1,B454&lt;=_TM2,OR(TH!L454="1111",TH!M454="1111")),TH!D454,""),"")</f>
        <v/>
      </c>
      <c r="B454" s="36">
        <f t="shared" si="18"/>
        <v>6</v>
      </c>
      <c r="C454" s="182">
        <f t="shared" si="19"/>
        <v>41820</v>
      </c>
      <c r="D454" s="182" t="s">
        <v>921</v>
      </c>
      <c r="E454" s="182">
        <v>41820</v>
      </c>
      <c r="F454" s="187" t="s">
        <v>537</v>
      </c>
      <c r="G454" s="560" t="s">
        <v>538</v>
      </c>
      <c r="H454" s="7" t="s">
        <v>409</v>
      </c>
      <c r="I454" s="246">
        <v>550</v>
      </c>
      <c r="J454" s="246">
        <v>10500</v>
      </c>
      <c r="K454" s="558">
        <f>ROUND(I454*J454,0)</f>
        <v>5775000</v>
      </c>
      <c r="L454" s="559" t="s">
        <v>253</v>
      </c>
      <c r="M454" s="559" t="s">
        <v>177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209"/>
      <c r="AC454" s="209"/>
      <c r="AD454" s="209"/>
    </row>
    <row r="455" spans="1:30" s="550" customFormat="1" ht="15.75" customHeight="1">
      <c r="A455" s="202" t="str">
        <f>IF(B455&lt;&gt;"",IF(AND(B455&gt;=_TM1,B455&lt;=_TM2,OR(TH!L455="1111",TH!M455="1111")),TH!D455,""),"")</f>
        <v/>
      </c>
      <c r="B455" s="36">
        <f t="shared" si="18"/>
        <v>6</v>
      </c>
      <c r="C455" s="182">
        <f t="shared" si="19"/>
        <v>41820</v>
      </c>
      <c r="D455" s="182" t="s">
        <v>921</v>
      </c>
      <c r="E455" s="182">
        <v>41820</v>
      </c>
      <c r="F455" s="187" t="s">
        <v>407</v>
      </c>
      <c r="G455" s="560" t="s">
        <v>538</v>
      </c>
      <c r="H455" s="7" t="s">
        <v>409</v>
      </c>
      <c r="I455" s="246">
        <v>500</v>
      </c>
      <c r="J455" s="246">
        <v>10500</v>
      </c>
      <c r="K455" s="558">
        <f>ROUND(I455*J455,0)</f>
        <v>5250000</v>
      </c>
      <c r="L455" s="559" t="s">
        <v>253</v>
      </c>
      <c r="M455" s="559" t="s">
        <v>177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  <c r="AB455" s="209"/>
      <c r="AC455" s="209"/>
      <c r="AD455" s="209"/>
    </row>
    <row r="456" spans="1:30" s="550" customFormat="1" ht="15.75" customHeight="1">
      <c r="A456" s="202" t="str">
        <f>IF(B456&lt;&gt;"",IF(AND(B456&gt;=_TM1,B456&lt;=_TM2,OR(TH!L456="1111",TH!M456="1111")),TH!D456,""),"")</f>
        <v/>
      </c>
      <c r="B456" s="36">
        <f t="shared" si="18"/>
        <v>6</v>
      </c>
      <c r="C456" s="182">
        <f t="shared" si="19"/>
        <v>41820</v>
      </c>
      <c r="D456" s="182" t="s">
        <v>921</v>
      </c>
      <c r="E456" s="182">
        <v>41820</v>
      </c>
      <c r="F456" s="187" t="s">
        <v>391</v>
      </c>
      <c r="G456" s="458" t="s">
        <v>538</v>
      </c>
      <c r="H456" s="7" t="s">
        <v>409</v>
      </c>
      <c r="I456" s="246"/>
      <c r="J456" s="246"/>
      <c r="K456" s="558">
        <v>1102500</v>
      </c>
      <c r="L456" s="559" t="s">
        <v>253</v>
      </c>
      <c r="M456" s="559" t="s">
        <v>364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  <c r="AC456" s="209"/>
      <c r="AD456" s="209"/>
    </row>
    <row r="457" spans="1:30" s="550" customFormat="1" ht="15.75" customHeight="1">
      <c r="A457" s="202" t="str">
        <f>IF(B457&lt;&gt;"",IF(AND(B457&gt;=_TM1,B457&lt;=_TM2,OR(TH!L457="1111",TH!M457="1111")),TH!D457,""),"")</f>
        <v/>
      </c>
      <c r="B457" s="36">
        <f t="shared" si="18"/>
        <v>6</v>
      </c>
      <c r="C457" s="182">
        <f t="shared" si="19"/>
        <v>41820</v>
      </c>
      <c r="D457" s="182" t="s">
        <v>1403</v>
      </c>
      <c r="E457" s="182">
        <v>41820</v>
      </c>
      <c r="F457" s="190" t="s">
        <v>865</v>
      </c>
      <c r="G457" s="458" t="s">
        <v>1453</v>
      </c>
      <c r="H457" s="7" t="s">
        <v>409</v>
      </c>
      <c r="I457" s="246"/>
      <c r="J457" s="246"/>
      <c r="K457" s="558">
        <v>17856300</v>
      </c>
      <c r="L457" s="559" t="s">
        <v>47</v>
      </c>
      <c r="M457" s="559" t="s">
        <v>253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>x</v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  <c r="AC457" s="209"/>
      <c r="AD457" s="209"/>
    </row>
    <row r="458" spans="1:30" s="550" customFormat="1" ht="15.75" customHeight="1">
      <c r="A458" s="202" t="str">
        <f>IF(B458&lt;&gt;"",IF(AND(B458&gt;=_TM1,B458&lt;=_TM2,OR(TH!L458="1111",TH!M458="1111")),TH!D458,""),"")</f>
        <v/>
      </c>
      <c r="B458" s="36">
        <f t="shared" si="18"/>
        <v>6</v>
      </c>
      <c r="C458" s="182">
        <f t="shared" si="19"/>
        <v>41820</v>
      </c>
      <c r="D458" s="182" t="s">
        <v>922</v>
      </c>
      <c r="E458" s="182">
        <v>41820</v>
      </c>
      <c r="F458" s="187" t="s">
        <v>539</v>
      </c>
      <c r="G458" s="560" t="s">
        <v>540</v>
      </c>
      <c r="H458" s="7" t="s">
        <v>878</v>
      </c>
      <c r="I458" s="246">
        <v>203</v>
      </c>
      <c r="J458" s="246">
        <v>9800</v>
      </c>
      <c r="K458" s="558">
        <f>ROUND(I458*J458,0)</f>
        <v>1989400</v>
      </c>
      <c r="L458" s="559" t="s">
        <v>253</v>
      </c>
      <c r="M458" s="559" t="s">
        <v>177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  <c r="AB458" s="209"/>
      <c r="AD458" s="20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18"/>
        <v>6</v>
      </c>
      <c r="C459" s="182">
        <f t="shared" si="19"/>
        <v>41820</v>
      </c>
      <c r="D459" s="182" t="s">
        <v>922</v>
      </c>
      <c r="E459" s="37">
        <v>41820</v>
      </c>
      <c r="F459" s="187" t="s">
        <v>458</v>
      </c>
      <c r="G459" s="457" t="s">
        <v>540</v>
      </c>
      <c r="H459" s="7" t="s">
        <v>878</v>
      </c>
      <c r="I459" s="246">
        <v>205</v>
      </c>
      <c r="J459" s="248">
        <v>6400</v>
      </c>
      <c r="K459" s="558">
        <f>ROUND(I459*J459,0)</f>
        <v>1312000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18"/>
        <v>6</v>
      </c>
      <c r="C460" s="182">
        <f t="shared" si="19"/>
        <v>41820</v>
      </c>
      <c r="D460" s="182" t="s">
        <v>922</v>
      </c>
      <c r="E460" s="37">
        <v>41820</v>
      </c>
      <c r="F460" s="187" t="s">
        <v>391</v>
      </c>
      <c r="G460" s="457" t="s">
        <v>540</v>
      </c>
      <c r="H460" s="7" t="s">
        <v>878</v>
      </c>
      <c r="I460" s="246"/>
      <c r="J460" s="246"/>
      <c r="K460" s="558">
        <v>330140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18"/>
        <v>6</v>
      </c>
      <c r="C461" s="182">
        <f t="shared" si="19"/>
        <v>41820</v>
      </c>
      <c r="D461" s="182" t="s">
        <v>863</v>
      </c>
      <c r="E461" s="708">
        <v>41820</v>
      </c>
      <c r="F461" s="190" t="s">
        <v>865</v>
      </c>
      <c r="G461" s="458" t="s">
        <v>326</v>
      </c>
      <c r="H461" s="7" t="s">
        <v>879</v>
      </c>
      <c r="I461" s="246"/>
      <c r="J461" s="246"/>
      <c r="K461" s="558">
        <v>6664075</v>
      </c>
      <c r="L461" s="192" t="s">
        <v>24</v>
      </c>
      <c r="M461" s="192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B461" s="20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18"/>
        <v>6</v>
      </c>
      <c r="C462" s="189">
        <f t="shared" si="19"/>
        <v>41820</v>
      </c>
      <c r="D462" s="189" t="s">
        <v>1188</v>
      </c>
      <c r="E462" s="189">
        <v>41820</v>
      </c>
      <c r="F462" s="286" t="s">
        <v>1046</v>
      </c>
      <c r="G462" s="458" t="s">
        <v>1045</v>
      </c>
      <c r="H462" s="7" t="s">
        <v>1044</v>
      </c>
      <c r="I462" s="246">
        <v>10230</v>
      </c>
      <c r="J462" s="246">
        <v>8500</v>
      </c>
      <c r="K462" s="558">
        <f>ROUND(I462*J462,0)</f>
        <v>86955000</v>
      </c>
      <c r="L462" s="39" t="s">
        <v>159</v>
      </c>
      <c r="M462" s="39" t="s">
        <v>8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>x</v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69">
        <v>2</v>
      </c>
      <c r="AB462" s="209"/>
      <c r="AC462" s="209"/>
      <c r="AD462" s="209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18"/>
        <v>6</v>
      </c>
      <c r="C463" s="189">
        <f t="shared" si="19"/>
        <v>41820</v>
      </c>
      <c r="D463" s="189" t="s">
        <v>1188</v>
      </c>
      <c r="E463" s="189">
        <v>41820</v>
      </c>
      <c r="F463" s="286" t="s">
        <v>1047</v>
      </c>
      <c r="G463" s="458" t="s">
        <v>1045</v>
      </c>
      <c r="H463" s="7" t="s">
        <v>1044</v>
      </c>
      <c r="I463" s="246"/>
      <c r="J463" s="246"/>
      <c r="K463" s="558">
        <v>8695500</v>
      </c>
      <c r="L463" s="39" t="s">
        <v>9</v>
      </c>
      <c r="M463" s="39" t="s">
        <v>8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69">
        <v>2</v>
      </c>
      <c r="AB463" s="209"/>
      <c r="AC463" s="209"/>
      <c r="AD463" s="209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18"/>
        <v>6</v>
      </c>
      <c r="C464" s="37">
        <f t="shared" si="19"/>
        <v>41820</v>
      </c>
      <c r="D464" s="37" t="s">
        <v>863</v>
      </c>
      <c r="E464" s="189">
        <v>41820</v>
      </c>
      <c r="F464" s="190" t="s">
        <v>866</v>
      </c>
      <c r="G464" s="40" t="s">
        <v>1237</v>
      </c>
      <c r="H464" s="7"/>
      <c r="I464" s="246"/>
      <c r="J464" s="246"/>
      <c r="K464" s="558">
        <v>600</v>
      </c>
      <c r="L464" s="39" t="s">
        <v>24</v>
      </c>
      <c r="M464" s="39" t="s">
        <v>40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>x</v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69"/>
      <c r="AB464" s="209"/>
      <c r="AC464" s="209"/>
      <c r="AD464" s="209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18"/>
        <v>7</v>
      </c>
      <c r="C465" s="875">
        <f t="shared" si="19"/>
        <v>41821</v>
      </c>
      <c r="D465" s="875" t="s">
        <v>327</v>
      </c>
      <c r="E465" s="875">
        <v>41821</v>
      </c>
      <c r="F465" s="876" t="s">
        <v>1332</v>
      </c>
      <c r="G465" s="883"/>
      <c r="H465" s="878"/>
      <c r="I465" s="879"/>
      <c r="J465" s="879"/>
      <c r="K465" s="880">
        <v>30750000</v>
      </c>
      <c r="L465" s="881" t="s">
        <v>167</v>
      </c>
      <c r="M465" s="881" t="s">
        <v>254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2"/>
      <c r="AB465" s="882"/>
      <c r="AC465" s="882"/>
      <c r="AD465" s="882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18"/>
        <v>7</v>
      </c>
      <c r="C466" s="189">
        <f t="shared" si="19"/>
        <v>41821</v>
      </c>
      <c r="D466" s="189" t="s">
        <v>1178</v>
      </c>
      <c r="E466" s="189">
        <v>41821</v>
      </c>
      <c r="F466" s="187" t="s">
        <v>330</v>
      </c>
      <c r="G466" s="458" t="s">
        <v>980</v>
      </c>
      <c r="H466" s="7" t="s">
        <v>350</v>
      </c>
      <c r="I466" s="246">
        <v>24</v>
      </c>
      <c r="J466" s="246">
        <v>45000</v>
      </c>
      <c r="K466" s="558">
        <f>ROUND(I466*J466,0)</f>
        <v>1080000</v>
      </c>
      <c r="L466" s="39" t="s">
        <v>161</v>
      </c>
      <c r="M466" s="39" t="s">
        <v>8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769">
        <v>3</v>
      </c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18"/>
        <v>7</v>
      </c>
      <c r="C467" s="189">
        <f t="shared" si="19"/>
        <v>41821</v>
      </c>
      <c r="D467" s="189" t="s">
        <v>1178</v>
      </c>
      <c r="E467" s="189">
        <v>41821</v>
      </c>
      <c r="F467" s="187" t="s">
        <v>979</v>
      </c>
      <c r="G467" s="458" t="s">
        <v>980</v>
      </c>
      <c r="H467" s="7" t="s">
        <v>350</v>
      </c>
      <c r="I467" s="246"/>
      <c r="J467" s="246"/>
      <c r="K467" s="558">
        <v>108000</v>
      </c>
      <c r="L467" s="39" t="s">
        <v>9</v>
      </c>
      <c r="M467" s="39" t="s">
        <v>8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769">
        <v>3</v>
      </c>
      <c r="AB467" s="209"/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ref="B468:B531" si="20">IF(C468&lt;&gt;"",MONTH(C468),"")</f>
        <v>7</v>
      </c>
      <c r="C468" s="189">
        <f t="shared" ref="C468:C531" si="21">E468</f>
        <v>41821</v>
      </c>
      <c r="D468" s="189" t="s">
        <v>1356</v>
      </c>
      <c r="E468" s="189">
        <v>41821</v>
      </c>
      <c r="F468" s="190" t="s">
        <v>864</v>
      </c>
      <c r="G468" s="458" t="s">
        <v>980</v>
      </c>
      <c r="H468" s="7" t="s">
        <v>350</v>
      </c>
      <c r="I468" s="246"/>
      <c r="J468" s="246"/>
      <c r="K468" s="558">
        <v>1188000</v>
      </c>
      <c r="L468" s="39" t="s">
        <v>8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769"/>
      <c r="AB468" s="20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0"/>
        <v>7</v>
      </c>
      <c r="C469" s="189">
        <f t="shared" si="21"/>
        <v>41821</v>
      </c>
      <c r="D469" s="189" t="s">
        <v>1357</v>
      </c>
      <c r="E469" s="37">
        <v>41821</v>
      </c>
      <c r="F469" s="187" t="s">
        <v>1355</v>
      </c>
      <c r="G469" s="560"/>
      <c r="H469" s="45" t="s">
        <v>1032</v>
      </c>
      <c r="I469" s="246"/>
      <c r="J469" s="246"/>
      <c r="K469" s="770">
        <v>731479</v>
      </c>
      <c r="L469" s="559" t="s">
        <v>87</v>
      </c>
      <c r="M469" s="559" t="s">
        <v>47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>x</v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76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0"/>
        <v>7</v>
      </c>
      <c r="C470" s="189">
        <f t="shared" si="21"/>
        <v>41821</v>
      </c>
      <c r="D470" s="189" t="s">
        <v>1357</v>
      </c>
      <c r="E470" s="37">
        <v>41821</v>
      </c>
      <c r="F470" s="187" t="s">
        <v>1034</v>
      </c>
      <c r="G470" s="458"/>
      <c r="H470" s="45" t="s">
        <v>1032</v>
      </c>
      <c r="I470" s="246"/>
      <c r="J470" s="246"/>
      <c r="K470" s="558">
        <f>12002098+1654715</f>
        <v>13656813</v>
      </c>
      <c r="L470" s="559" t="s">
        <v>17</v>
      </c>
      <c r="M470" s="559" t="s">
        <v>47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>x</v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769"/>
      <c r="AB470" s="209"/>
      <c r="AC470" s="209"/>
      <c r="AD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0"/>
        <v>7</v>
      </c>
      <c r="C471" s="189">
        <f t="shared" si="21"/>
        <v>41821</v>
      </c>
      <c r="D471" s="189" t="s">
        <v>1357</v>
      </c>
      <c r="E471" s="37">
        <v>41821</v>
      </c>
      <c r="F471" s="190" t="s">
        <v>1035</v>
      </c>
      <c r="G471" s="458"/>
      <c r="H471" s="45" t="s">
        <v>1032</v>
      </c>
      <c r="I471" s="246"/>
      <c r="J471" s="246"/>
      <c r="K471" s="558">
        <v>1611708</v>
      </c>
      <c r="L471" s="559" t="s">
        <v>87</v>
      </c>
      <c r="M471" s="559" t="s">
        <v>47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>x</v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769"/>
      <c r="AB471" s="209"/>
      <c r="AC471" s="209"/>
      <c r="AD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0"/>
        <v>7</v>
      </c>
      <c r="C472" s="37">
        <f t="shared" si="21"/>
        <v>41823</v>
      </c>
      <c r="D472" s="189" t="s">
        <v>1179</v>
      </c>
      <c r="E472" s="689">
        <v>41823</v>
      </c>
      <c r="F472" s="286" t="s">
        <v>1046</v>
      </c>
      <c r="G472" s="457" t="s">
        <v>1052</v>
      </c>
      <c r="H472" s="7" t="s">
        <v>1048</v>
      </c>
      <c r="I472" s="246">
        <v>7379</v>
      </c>
      <c r="J472" s="246">
        <v>7500</v>
      </c>
      <c r="K472" s="558">
        <f>ROUND(I472*J472,0)</f>
        <v>55342500</v>
      </c>
      <c r="L472" s="39" t="s">
        <v>159</v>
      </c>
      <c r="M472" s="39" t="s">
        <v>8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>x</v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769">
        <v>3</v>
      </c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0"/>
        <v>7</v>
      </c>
      <c r="C473" s="37">
        <f t="shared" si="21"/>
        <v>41823</v>
      </c>
      <c r="D473" s="189" t="s">
        <v>1179</v>
      </c>
      <c r="E473" s="689">
        <v>41823</v>
      </c>
      <c r="F473" s="286" t="s">
        <v>1046</v>
      </c>
      <c r="G473" s="457" t="s">
        <v>1052</v>
      </c>
      <c r="H473" s="7" t="s">
        <v>1048</v>
      </c>
      <c r="I473" s="246">
        <v>5973</v>
      </c>
      <c r="J473" s="246">
        <v>7200</v>
      </c>
      <c r="K473" s="558">
        <f>ROUND(I473*J473,0)</f>
        <v>43005600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769">
        <v>3</v>
      </c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0"/>
        <v>7</v>
      </c>
      <c r="C474" s="37">
        <f t="shared" si="21"/>
        <v>41823</v>
      </c>
      <c r="D474" s="189" t="s">
        <v>1179</v>
      </c>
      <c r="E474" s="689">
        <v>41823</v>
      </c>
      <c r="F474" s="286" t="s">
        <v>1047</v>
      </c>
      <c r="G474" s="457" t="s">
        <v>1052</v>
      </c>
      <c r="H474" s="7" t="s">
        <v>1048</v>
      </c>
      <c r="I474" s="246"/>
      <c r="J474" s="246"/>
      <c r="K474" s="558">
        <v>9834810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769">
        <v>3</v>
      </c>
      <c r="AB474" s="209"/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0"/>
        <v>7</v>
      </c>
      <c r="C475" s="37">
        <f t="shared" si="21"/>
        <v>41826</v>
      </c>
      <c r="D475" s="189" t="s">
        <v>1180</v>
      </c>
      <c r="E475" s="689">
        <v>41826</v>
      </c>
      <c r="F475" s="286" t="s">
        <v>1046</v>
      </c>
      <c r="G475" s="458" t="s">
        <v>1054</v>
      </c>
      <c r="H475" s="7" t="s">
        <v>1044</v>
      </c>
      <c r="I475" s="246">
        <v>9665</v>
      </c>
      <c r="J475" s="246">
        <v>8500</v>
      </c>
      <c r="K475" s="558">
        <f>ROUND(I475*J475,0)</f>
        <v>82152500</v>
      </c>
      <c r="L475" s="39" t="s">
        <v>159</v>
      </c>
      <c r="M475" s="39" t="s">
        <v>8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>x</v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769">
        <v>3</v>
      </c>
      <c r="AB475" s="209"/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0"/>
        <v>7</v>
      </c>
      <c r="C476" s="37">
        <f t="shared" si="21"/>
        <v>41826</v>
      </c>
      <c r="D476" s="189" t="s">
        <v>1180</v>
      </c>
      <c r="E476" s="689">
        <v>41826</v>
      </c>
      <c r="F476" s="286" t="s">
        <v>1047</v>
      </c>
      <c r="G476" s="458" t="s">
        <v>1054</v>
      </c>
      <c r="H476" s="7" t="s">
        <v>1044</v>
      </c>
      <c r="I476" s="246"/>
      <c r="J476" s="246"/>
      <c r="K476" s="558">
        <v>8215250</v>
      </c>
      <c r="L476" s="39" t="s">
        <v>9</v>
      </c>
      <c r="M476" s="39" t="s">
        <v>8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769">
        <v>3</v>
      </c>
      <c r="AB476" s="209"/>
      <c r="AC476" s="209"/>
      <c r="AD476" s="209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0"/>
        <v>7</v>
      </c>
      <c r="C477" s="37">
        <f t="shared" si="21"/>
        <v>41827</v>
      </c>
      <c r="D477" s="189" t="s">
        <v>1181</v>
      </c>
      <c r="E477" s="689">
        <v>41827</v>
      </c>
      <c r="F477" s="286" t="s">
        <v>1050</v>
      </c>
      <c r="G477" s="457" t="s">
        <v>1049</v>
      </c>
      <c r="H477" s="7" t="s">
        <v>1048</v>
      </c>
      <c r="I477" s="246">
        <v>10578</v>
      </c>
      <c r="J477" s="246">
        <v>9500</v>
      </c>
      <c r="K477" s="558">
        <f>ROUND(I477*J477,0)</f>
        <v>100491000</v>
      </c>
      <c r="L477" s="39" t="s">
        <v>159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0"/>
        <v>7</v>
      </c>
      <c r="C478" s="37">
        <f t="shared" si="21"/>
        <v>41827</v>
      </c>
      <c r="D478" s="189" t="s">
        <v>1181</v>
      </c>
      <c r="E478" s="689">
        <v>41827</v>
      </c>
      <c r="F478" s="40" t="s">
        <v>1051</v>
      </c>
      <c r="G478" s="457" t="s">
        <v>1049</v>
      </c>
      <c r="H478" s="7" t="s">
        <v>1048</v>
      </c>
      <c r="I478" s="246">
        <v>2730</v>
      </c>
      <c r="J478" s="246">
        <v>9200</v>
      </c>
      <c r="K478" s="558">
        <f>ROUND(I478*J478,0)</f>
        <v>25116000</v>
      </c>
      <c r="L478" s="39" t="s">
        <v>159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si="20"/>
        <v>7</v>
      </c>
      <c r="C479" s="37">
        <f t="shared" si="21"/>
        <v>41827</v>
      </c>
      <c r="D479" s="189" t="s">
        <v>1181</v>
      </c>
      <c r="E479" s="689">
        <v>41827</v>
      </c>
      <c r="F479" s="40" t="s">
        <v>649</v>
      </c>
      <c r="G479" s="457" t="s">
        <v>1049</v>
      </c>
      <c r="H479" s="7" t="s">
        <v>1048</v>
      </c>
      <c r="I479" s="246"/>
      <c r="J479" s="246"/>
      <c r="K479" s="558">
        <v>12560700</v>
      </c>
      <c r="L479" s="39" t="s">
        <v>9</v>
      </c>
      <c r="M479" s="39" t="s">
        <v>8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>
        <v>3</v>
      </c>
      <c r="AB479" s="209"/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20"/>
        <v>7</v>
      </c>
      <c r="C480" s="182">
        <f t="shared" si="21"/>
        <v>41829</v>
      </c>
      <c r="D480" s="182" t="s">
        <v>1358</v>
      </c>
      <c r="E480" s="182">
        <v>41829</v>
      </c>
      <c r="F480" s="190" t="s">
        <v>872</v>
      </c>
      <c r="G480" s="458" t="s">
        <v>326</v>
      </c>
      <c r="H480" s="191" t="s">
        <v>868</v>
      </c>
      <c r="I480" s="246"/>
      <c r="J480" s="246"/>
      <c r="K480" s="558">
        <v>3300000</v>
      </c>
      <c r="L480" s="192" t="s">
        <v>24</v>
      </c>
      <c r="M480" s="192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  <c r="AB480" s="209"/>
      <c r="AC480" s="209"/>
      <c r="AD480" s="20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20"/>
        <v>7</v>
      </c>
      <c r="C481" s="189">
        <f t="shared" si="21"/>
        <v>41829</v>
      </c>
      <c r="D481" s="189" t="s">
        <v>870</v>
      </c>
      <c r="E481" s="182">
        <v>41829</v>
      </c>
      <c r="F481" s="190" t="s">
        <v>864</v>
      </c>
      <c r="G481" s="458" t="s">
        <v>326</v>
      </c>
      <c r="H481" s="7" t="s">
        <v>1110</v>
      </c>
      <c r="I481" s="246"/>
      <c r="J481" s="246"/>
      <c r="K481" s="558">
        <v>10000000</v>
      </c>
      <c r="L481" s="192" t="s">
        <v>8</v>
      </c>
      <c r="M481" s="192" t="s">
        <v>24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20"/>
        <v>7</v>
      </c>
      <c r="C482" s="189">
        <f t="shared" si="21"/>
        <v>41829</v>
      </c>
      <c r="D482" s="189" t="s">
        <v>870</v>
      </c>
      <c r="E482" s="182">
        <v>41829</v>
      </c>
      <c r="F482" s="187" t="s">
        <v>875</v>
      </c>
      <c r="G482" s="458" t="s">
        <v>326</v>
      </c>
      <c r="H482" s="7"/>
      <c r="I482" s="246"/>
      <c r="J482" s="246"/>
      <c r="K482" s="558">
        <v>15000</v>
      </c>
      <c r="L482" s="192" t="s">
        <v>83</v>
      </c>
      <c r="M482" s="192" t="s">
        <v>24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>x</v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209" customFormat="1" ht="15.75" customHeight="1">
      <c r="A483" s="202" t="str">
        <f>IF(B483&lt;&gt;"",IF(AND(B483&gt;=_TM1,B483&lt;=_TM2,OR(TH!L483="1111",TH!M483="1111")),TH!D483,""),"")</f>
        <v/>
      </c>
      <c r="B483" s="36">
        <f t="shared" si="20"/>
        <v>7</v>
      </c>
      <c r="C483" s="189">
        <f t="shared" si="21"/>
        <v>41829</v>
      </c>
      <c r="D483" s="189" t="s">
        <v>870</v>
      </c>
      <c r="E483" s="182">
        <v>41829</v>
      </c>
      <c r="F483" s="187" t="s">
        <v>871</v>
      </c>
      <c r="G483" s="458" t="s">
        <v>326</v>
      </c>
      <c r="H483" s="7"/>
      <c r="I483" s="246"/>
      <c r="J483" s="246"/>
      <c r="K483" s="558">
        <v>20000</v>
      </c>
      <c r="L483" s="192" t="s">
        <v>83</v>
      </c>
      <c r="M483" s="192" t="s">
        <v>24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>x</v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/>
    </row>
    <row r="484" spans="1:30" s="209" customFormat="1" ht="15.75" customHeight="1">
      <c r="A484" s="202" t="str">
        <f>IF(B484&lt;&gt;"",IF(AND(B484&gt;=_TM1,B484&lt;=_TM2,OR(TH!L484="1111",TH!M484="1111")),TH!D484,""),"")</f>
        <v/>
      </c>
      <c r="B484" s="36">
        <f t="shared" si="20"/>
        <v>7</v>
      </c>
      <c r="C484" s="37">
        <f t="shared" si="21"/>
        <v>41830</v>
      </c>
      <c r="D484" s="189" t="s">
        <v>1182</v>
      </c>
      <c r="E484" s="689">
        <v>41830</v>
      </c>
      <c r="F484" s="286" t="s">
        <v>1046</v>
      </c>
      <c r="G484" s="458" t="s">
        <v>1055</v>
      </c>
      <c r="H484" s="7" t="s">
        <v>1044</v>
      </c>
      <c r="I484" s="246">
        <v>15247</v>
      </c>
      <c r="J484" s="246">
        <v>8500</v>
      </c>
      <c r="K484" s="558">
        <f>ROUND(I484*J484,0)</f>
        <v>129599500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20"/>
        <v>7</v>
      </c>
      <c r="C485" s="37">
        <f t="shared" si="21"/>
        <v>41830</v>
      </c>
      <c r="D485" s="189" t="s">
        <v>1182</v>
      </c>
      <c r="E485" s="689">
        <v>41830</v>
      </c>
      <c r="F485" s="286" t="s">
        <v>1047</v>
      </c>
      <c r="G485" s="458" t="s">
        <v>1055</v>
      </c>
      <c r="H485" s="7" t="s">
        <v>1044</v>
      </c>
      <c r="I485" s="246"/>
      <c r="J485" s="246"/>
      <c r="K485" s="558">
        <v>12959950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20"/>
        <v>7</v>
      </c>
      <c r="C486" s="182">
        <f t="shared" si="21"/>
        <v>41831</v>
      </c>
      <c r="D486" s="182" t="s">
        <v>881</v>
      </c>
      <c r="E486" s="37">
        <v>41831</v>
      </c>
      <c r="F486" s="187" t="s">
        <v>486</v>
      </c>
      <c r="G486" s="457" t="s">
        <v>541</v>
      </c>
      <c r="H486" s="7" t="s">
        <v>879</v>
      </c>
      <c r="I486" s="246">
        <v>570</v>
      </c>
      <c r="J486" s="246">
        <v>8400</v>
      </c>
      <c r="K486" s="558">
        <f>ROUND(I486*J486,0)</f>
        <v>4788000</v>
      </c>
      <c r="L486" s="559" t="s">
        <v>253</v>
      </c>
      <c r="M486" s="559" t="s">
        <v>177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/>
      <c r="AB486" s="209"/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20"/>
        <v>7</v>
      </c>
      <c r="C487" s="182">
        <f t="shared" si="21"/>
        <v>41831</v>
      </c>
      <c r="D487" s="182" t="s">
        <v>881</v>
      </c>
      <c r="E487" s="37">
        <v>41831</v>
      </c>
      <c r="F487" s="187" t="s">
        <v>486</v>
      </c>
      <c r="G487" s="457" t="s">
        <v>541</v>
      </c>
      <c r="H487" s="7" t="s">
        <v>879</v>
      </c>
      <c r="I487" s="246">
        <v>564</v>
      </c>
      <c r="J487" s="246">
        <v>12000</v>
      </c>
      <c r="K487" s="558">
        <f>ROUND(I487*J487,0)</f>
        <v>6768000</v>
      </c>
      <c r="L487" s="559" t="s">
        <v>253</v>
      </c>
      <c r="M487" s="559" t="s">
        <v>177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/>
      <c r="AB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20"/>
        <v>7</v>
      </c>
      <c r="C488" s="182">
        <f t="shared" si="21"/>
        <v>41831</v>
      </c>
      <c r="D488" s="182" t="s">
        <v>881</v>
      </c>
      <c r="E488" s="37">
        <v>41831</v>
      </c>
      <c r="F488" s="187" t="s">
        <v>391</v>
      </c>
      <c r="G488" s="457" t="s">
        <v>541</v>
      </c>
      <c r="H488" s="7" t="s">
        <v>879</v>
      </c>
      <c r="I488" s="246"/>
      <c r="J488" s="246"/>
      <c r="K488" s="38">
        <v>1155600</v>
      </c>
      <c r="L488" s="559" t="s">
        <v>253</v>
      </c>
      <c r="M488" s="559" t="s">
        <v>364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/>
      <c r="AC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20"/>
        <v>7</v>
      </c>
      <c r="C489" s="182">
        <f t="shared" si="21"/>
        <v>41832</v>
      </c>
      <c r="D489" s="182" t="s">
        <v>882</v>
      </c>
      <c r="E489" s="37">
        <v>41832</v>
      </c>
      <c r="F489" s="187" t="s">
        <v>542</v>
      </c>
      <c r="G489" s="457" t="s">
        <v>543</v>
      </c>
      <c r="H489" s="7" t="s">
        <v>396</v>
      </c>
      <c r="I489" s="246">
        <v>393</v>
      </c>
      <c r="J489" s="246">
        <v>10500</v>
      </c>
      <c r="K489" s="558">
        <f>ROUND(I489*J489,0)</f>
        <v>4126500</v>
      </c>
      <c r="L489" s="559" t="s">
        <v>253</v>
      </c>
      <c r="M489" s="559" t="s">
        <v>177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/>
      <c r="AB489" s="209"/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20"/>
        <v>7</v>
      </c>
      <c r="C490" s="182">
        <f t="shared" si="21"/>
        <v>41832</v>
      </c>
      <c r="D490" s="182" t="s">
        <v>882</v>
      </c>
      <c r="E490" s="37">
        <v>41832</v>
      </c>
      <c r="F490" s="187" t="s">
        <v>544</v>
      </c>
      <c r="G490" s="457" t="s">
        <v>543</v>
      </c>
      <c r="H490" s="7" t="s">
        <v>396</v>
      </c>
      <c r="I490" s="246">
        <v>480</v>
      </c>
      <c r="J490" s="246">
        <v>12800</v>
      </c>
      <c r="K490" s="558">
        <f>ROUND(I490*J490,0)</f>
        <v>6144000</v>
      </c>
      <c r="L490" s="559" t="s">
        <v>253</v>
      </c>
      <c r="M490" s="559" t="s">
        <v>177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/>
      <c r="AB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20"/>
        <v>7</v>
      </c>
      <c r="C491" s="182">
        <f t="shared" si="21"/>
        <v>41832</v>
      </c>
      <c r="D491" s="182" t="s">
        <v>882</v>
      </c>
      <c r="E491" s="37">
        <v>41832</v>
      </c>
      <c r="F491" s="187" t="s">
        <v>545</v>
      </c>
      <c r="G491" s="457" t="s">
        <v>543</v>
      </c>
      <c r="H491" s="7" t="s">
        <v>396</v>
      </c>
      <c r="I491" s="246">
        <v>219</v>
      </c>
      <c r="J491" s="246">
        <v>12700</v>
      </c>
      <c r="K491" s="558">
        <f>ROUND(I491*J491,0)</f>
        <v>2781300</v>
      </c>
      <c r="L491" s="559" t="s">
        <v>253</v>
      </c>
      <c r="M491" s="559" t="s">
        <v>177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</row>
    <row r="492" spans="1:30" s="209" customFormat="1" ht="15.75" customHeight="1">
      <c r="A492" s="202" t="str">
        <f>IF(B492&lt;&gt;"",IF(AND(B492&gt;=_TM1,B492&lt;=_TM2,OR(TH!L492="1111",TH!M492="1111")),TH!D492,""),"")</f>
        <v/>
      </c>
      <c r="B492" s="36">
        <f t="shared" si="20"/>
        <v>7</v>
      </c>
      <c r="C492" s="182">
        <f t="shared" si="21"/>
        <v>41832</v>
      </c>
      <c r="D492" s="182" t="s">
        <v>882</v>
      </c>
      <c r="E492" s="37">
        <v>41832</v>
      </c>
      <c r="F492" s="187" t="s">
        <v>391</v>
      </c>
      <c r="G492" s="457" t="s">
        <v>543</v>
      </c>
      <c r="H492" s="7" t="s">
        <v>396</v>
      </c>
      <c r="I492" s="246"/>
      <c r="J492" s="246"/>
      <c r="K492" s="558">
        <v>1305180</v>
      </c>
      <c r="L492" s="559" t="s">
        <v>253</v>
      </c>
      <c r="M492" s="559" t="s">
        <v>364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550"/>
      <c r="AC492" s="550"/>
      <c r="AD492" s="550"/>
    </row>
    <row r="493" spans="1:30" s="209" customFormat="1" ht="15.75" customHeight="1">
      <c r="A493" s="202" t="str">
        <f>IF(B493&lt;&gt;"",IF(AND(B493&gt;=_TM1,B493&lt;=_TM2,OR(TH!L493="1111",TH!M493="1111")),TH!D493,""),"")</f>
        <v/>
      </c>
      <c r="B493" s="36">
        <f t="shared" si="20"/>
        <v>7</v>
      </c>
      <c r="C493" s="182">
        <f t="shared" si="21"/>
        <v>41832</v>
      </c>
      <c r="D493" s="182" t="s">
        <v>351</v>
      </c>
      <c r="E493" s="37">
        <v>41832</v>
      </c>
      <c r="F493" s="190" t="s">
        <v>865</v>
      </c>
      <c r="G493" s="457" t="s">
        <v>543</v>
      </c>
      <c r="H493" s="7" t="s">
        <v>396</v>
      </c>
      <c r="I493" s="246"/>
      <c r="J493" s="246"/>
      <c r="K493" s="558">
        <v>14356980</v>
      </c>
      <c r="L493" s="559" t="s">
        <v>47</v>
      </c>
      <c r="M493" s="559" t="s">
        <v>253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>x</v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/>
      <c r="AB493" s="550"/>
      <c r="AC493" s="550"/>
      <c r="AD493" s="550"/>
    </row>
    <row r="494" spans="1:30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0"/>
        <v>7</v>
      </c>
      <c r="C494" s="189">
        <f t="shared" si="21"/>
        <v>41832</v>
      </c>
      <c r="D494" s="189" t="s">
        <v>1183</v>
      </c>
      <c r="E494" s="189">
        <v>41832</v>
      </c>
      <c r="F494" s="190" t="s">
        <v>983</v>
      </c>
      <c r="G494" s="458" t="s">
        <v>982</v>
      </c>
      <c r="H494" s="7" t="s">
        <v>981</v>
      </c>
      <c r="I494" s="246">
        <v>1777</v>
      </c>
      <c r="J494" s="246">
        <v>9450</v>
      </c>
      <c r="K494" s="558">
        <f>ROUND(I494*J494,0)</f>
        <v>16792650</v>
      </c>
      <c r="L494" s="39" t="s">
        <v>159</v>
      </c>
      <c r="M494" s="39" t="s">
        <v>8</v>
      </c>
      <c r="N494" s="52" t="str">
        <f>IF(AND('331-CT'!$E$7=TH!H494,OR(L494="331",M494="331")),"331",IF(AND(OR(L494="131",M494="131"),H494='131-CT'!$E$7),"131",""))</f>
        <v>331</v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3</v>
      </c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0"/>
        <v>7</v>
      </c>
      <c r="C495" s="189">
        <f t="shared" si="21"/>
        <v>41832</v>
      </c>
      <c r="D495" s="189" t="s">
        <v>1183</v>
      </c>
      <c r="E495" s="189">
        <v>41832</v>
      </c>
      <c r="F495" s="190" t="s">
        <v>984</v>
      </c>
      <c r="G495" s="458" t="s">
        <v>982</v>
      </c>
      <c r="H495" s="7" t="s">
        <v>981</v>
      </c>
      <c r="I495" s="246"/>
      <c r="J495" s="246"/>
      <c r="K495" s="558">
        <v>1679265</v>
      </c>
      <c r="L495" s="39" t="s">
        <v>9</v>
      </c>
      <c r="M495" s="39" t="s">
        <v>8</v>
      </c>
      <c r="N495" s="52" t="str">
        <f>IF(AND('331-CT'!$E$7=TH!H495,OR(L495="331",M495="331")),"331",IF(AND(OR(L495="131",M495="131"),H495='131-CT'!$E$7),"131",""))</f>
        <v>331</v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3</v>
      </c>
    </row>
    <row r="496" spans="1:30" s="550" customFormat="1" ht="15.75" customHeight="1">
      <c r="A496" s="202" t="str">
        <f>IF(B496&lt;&gt;"",IF(AND(B496&gt;=_TM1,B496&lt;=_TM2,OR(TH!L496="1111",TH!M496="1111")),TH!D496,""),"")</f>
        <v/>
      </c>
      <c r="B496" s="36">
        <f t="shared" si="20"/>
        <v>7</v>
      </c>
      <c r="C496" s="189">
        <f t="shared" si="21"/>
        <v>41832</v>
      </c>
      <c r="D496" s="189" t="s">
        <v>1359</v>
      </c>
      <c r="E496" s="189">
        <v>41832</v>
      </c>
      <c r="F496" s="190" t="s">
        <v>864</v>
      </c>
      <c r="G496" s="458" t="s">
        <v>982</v>
      </c>
      <c r="H496" s="7" t="s">
        <v>981</v>
      </c>
      <c r="I496" s="246"/>
      <c r="J496" s="246"/>
      <c r="K496" s="558">
        <v>18471915</v>
      </c>
      <c r="L496" s="39" t="s">
        <v>8</v>
      </c>
      <c r="M496" s="39" t="s">
        <v>47</v>
      </c>
      <c r="N496" s="52" t="str">
        <f>IF(AND('331-CT'!$E$7=TH!H496,OR(L496="331",M496="331")),"331",IF(AND(OR(L496="131",M496="131"),H496='131-CT'!$E$7),"131",""))</f>
        <v>331</v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/>
      <c r="AB496" s="209"/>
      <c r="AC496" s="209"/>
      <c r="AD496" s="209"/>
    </row>
    <row r="497" spans="1:30" s="550" customFormat="1" ht="15.75" customHeight="1">
      <c r="A497" s="202" t="str">
        <f>IF(B497&lt;&gt;"",IF(AND(B497&gt;=_TM1,B497&lt;=_TM2,OR(TH!L497="1111",TH!M497="1111")),TH!D497,""),"")</f>
        <v/>
      </c>
      <c r="B497" s="36">
        <f t="shared" si="20"/>
        <v>7</v>
      </c>
      <c r="C497" s="182">
        <f t="shared" si="21"/>
        <v>41834</v>
      </c>
      <c r="D497" s="182" t="s">
        <v>883</v>
      </c>
      <c r="E497" s="37">
        <v>41834</v>
      </c>
      <c r="F497" s="187" t="s">
        <v>546</v>
      </c>
      <c r="G497" s="457" t="s">
        <v>547</v>
      </c>
      <c r="H497" s="7" t="s">
        <v>396</v>
      </c>
      <c r="I497" s="247">
        <v>300</v>
      </c>
      <c r="J497" s="247">
        <v>11619</v>
      </c>
      <c r="K497" s="558">
        <f>ROUND(I497*J497,0)</f>
        <v>3485700</v>
      </c>
      <c r="L497" s="559" t="s">
        <v>253</v>
      </c>
      <c r="M497" s="559" t="s">
        <v>177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/>
      <c r="AB497" s="209"/>
      <c r="AC497" s="209"/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20"/>
        <v>7</v>
      </c>
      <c r="C498" s="182">
        <f t="shared" si="21"/>
        <v>41834</v>
      </c>
      <c r="D498" s="182" t="s">
        <v>883</v>
      </c>
      <c r="E498" s="37">
        <v>41834</v>
      </c>
      <c r="F498" s="187" t="s">
        <v>548</v>
      </c>
      <c r="G498" s="457" t="s">
        <v>547</v>
      </c>
      <c r="H498" s="7" t="s">
        <v>396</v>
      </c>
      <c r="I498" s="247">
        <v>720</v>
      </c>
      <c r="J498" s="247">
        <v>12050</v>
      </c>
      <c r="K498" s="558">
        <f>ROUND(I498*J498,0)</f>
        <v>8676000</v>
      </c>
      <c r="L498" s="559" t="s">
        <v>253</v>
      </c>
      <c r="M498" s="559" t="s">
        <v>177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/>
      <c r="AB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20"/>
        <v>7</v>
      </c>
      <c r="C499" s="182">
        <f t="shared" si="21"/>
        <v>41834</v>
      </c>
      <c r="D499" s="182" t="s">
        <v>883</v>
      </c>
      <c r="E499" s="37">
        <v>41834</v>
      </c>
      <c r="F499" s="187" t="s">
        <v>391</v>
      </c>
      <c r="G499" s="457" t="s">
        <v>547</v>
      </c>
      <c r="H499" s="7" t="s">
        <v>396</v>
      </c>
      <c r="I499" s="246"/>
      <c r="J499" s="246"/>
      <c r="K499" s="558">
        <v>1216170</v>
      </c>
      <c r="L499" s="559" t="s">
        <v>253</v>
      </c>
      <c r="M499" s="559" t="s">
        <v>364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C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20"/>
        <v>7</v>
      </c>
      <c r="C500" s="182">
        <f t="shared" si="21"/>
        <v>41834</v>
      </c>
      <c r="D500" s="182" t="s">
        <v>884</v>
      </c>
      <c r="E500" s="37">
        <v>41834</v>
      </c>
      <c r="F500" s="187" t="s">
        <v>407</v>
      </c>
      <c r="G500" s="457" t="s">
        <v>549</v>
      </c>
      <c r="H500" s="7" t="s">
        <v>409</v>
      </c>
      <c r="I500" s="246">
        <v>522</v>
      </c>
      <c r="J500" s="246">
        <v>10500</v>
      </c>
      <c r="K500" s="558">
        <f>ROUND(I500*J500,0)</f>
        <v>5481000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20"/>
        <v>7</v>
      </c>
      <c r="C501" s="182">
        <f t="shared" si="21"/>
        <v>41834</v>
      </c>
      <c r="D501" s="182" t="s">
        <v>884</v>
      </c>
      <c r="E501" s="189">
        <v>41834</v>
      </c>
      <c r="F501" s="286" t="s">
        <v>545</v>
      </c>
      <c r="G501" s="458" t="s">
        <v>549</v>
      </c>
      <c r="H501" s="7" t="s">
        <v>409</v>
      </c>
      <c r="I501" s="246">
        <v>525</v>
      </c>
      <c r="J501" s="246">
        <v>9500</v>
      </c>
      <c r="K501" s="558">
        <f>ROUND(I501*J501,0)</f>
        <v>4987500</v>
      </c>
      <c r="L501" s="559" t="s">
        <v>253</v>
      </c>
      <c r="M501" s="559" t="s">
        <v>177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B501" s="209"/>
      <c r="AC501" s="209"/>
      <c r="AD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20"/>
        <v>7</v>
      </c>
      <c r="C502" s="182">
        <f t="shared" si="21"/>
        <v>41834</v>
      </c>
      <c r="D502" s="182" t="s">
        <v>884</v>
      </c>
      <c r="E502" s="189">
        <v>41834</v>
      </c>
      <c r="F502" s="187" t="s">
        <v>391</v>
      </c>
      <c r="G502" s="458" t="s">
        <v>549</v>
      </c>
      <c r="H502" s="7" t="s">
        <v>409</v>
      </c>
      <c r="I502" s="246"/>
      <c r="J502" s="246"/>
      <c r="K502" s="558">
        <v>1046850</v>
      </c>
      <c r="L502" s="559" t="s">
        <v>253</v>
      </c>
      <c r="M502" s="559" t="s">
        <v>364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C502" s="209"/>
      <c r="AD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20"/>
        <v>7</v>
      </c>
      <c r="C503" s="182">
        <f t="shared" si="21"/>
        <v>41834</v>
      </c>
      <c r="D503" s="182" t="s">
        <v>352</v>
      </c>
      <c r="E503" s="189">
        <v>41834</v>
      </c>
      <c r="F503" s="190" t="s">
        <v>865</v>
      </c>
      <c r="G503" s="458" t="s">
        <v>549</v>
      </c>
      <c r="H503" s="7" t="s">
        <v>409</v>
      </c>
      <c r="I503" s="246"/>
      <c r="J503" s="246"/>
      <c r="K503" s="558">
        <v>11515350</v>
      </c>
      <c r="L503" s="559" t="s">
        <v>47</v>
      </c>
      <c r="M503" s="559" t="s">
        <v>253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>x</v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C503" s="209"/>
      <c r="AD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20"/>
        <v>7</v>
      </c>
      <c r="C504" s="182">
        <f t="shared" si="21"/>
        <v>41834</v>
      </c>
      <c r="D504" s="182" t="s">
        <v>885</v>
      </c>
      <c r="E504" s="189">
        <v>41834</v>
      </c>
      <c r="F504" s="286" t="s">
        <v>479</v>
      </c>
      <c r="G504" s="458" t="s">
        <v>550</v>
      </c>
      <c r="H504" s="7" t="s">
        <v>878</v>
      </c>
      <c r="I504" s="246">
        <v>214</v>
      </c>
      <c r="J504" s="246">
        <v>9400</v>
      </c>
      <c r="K504" s="558">
        <f>ROUND(I504*J504,0)</f>
        <v>2011600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  <c r="AC504" s="209"/>
      <c r="AD504" s="209"/>
    </row>
    <row r="505" spans="1:30" s="550" customFormat="1" ht="15.75" customHeight="1">
      <c r="A505" s="202" t="str">
        <f>IF(B505&lt;&gt;"",IF(AND(B505&gt;=_TM1,B505&lt;=_TM2,OR(TH!L505="1111",TH!M505="1111")),TH!D505,""),"")</f>
        <v/>
      </c>
      <c r="B505" s="36">
        <f t="shared" si="20"/>
        <v>7</v>
      </c>
      <c r="C505" s="182">
        <f t="shared" si="21"/>
        <v>41834</v>
      </c>
      <c r="D505" s="182" t="s">
        <v>885</v>
      </c>
      <c r="E505" s="189">
        <v>41834</v>
      </c>
      <c r="F505" s="187" t="s">
        <v>457</v>
      </c>
      <c r="G505" s="458" t="s">
        <v>550</v>
      </c>
      <c r="H505" s="7" t="s">
        <v>878</v>
      </c>
      <c r="I505" s="247">
        <v>133</v>
      </c>
      <c r="J505" s="246">
        <v>9300</v>
      </c>
      <c r="K505" s="558">
        <f>ROUND(I505*J505,0)</f>
        <v>1236900</v>
      </c>
      <c r="L505" s="559" t="s">
        <v>253</v>
      </c>
      <c r="M505" s="559" t="s">
        <v>177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209"/>
      <c r="AC505" s="209"/>
      <c r="AD505" s="209"/>
    </row>
    <row r="506" spans="1:30" s="550" customFormat="1" ht="15.75" customHeight="1">
      <c r="A506" s="202" t="str">
        <f>IF(B506&lt;&gt;"",IF(AND(B506&gt;=_TM1,B506&lt;=_TM2,OR(TH!L506="1111",TH!M506="1111")),TH!D506,""),"")</f>
        <v/>
      </c>
      <c r="B506" s="36">
        <f t="shared" si="20"/>
        <v>7</v>
      </c>
      <c r="C506" s="182">
        <f t="shared" si="21"/>
        <v>41834</v>
      </c>
      <c r="D506" s="182" t="s">
        <v>885</v>
      </c>
      <c r="E506" s="189">
        <v>41834</v>
      </c>
      <c r="F506" s="187" t="s">
        <v>391</v>
      </c>
      <c r="G506" s="458" t="s">
        <v>550</v>
      </c>
      <c r="H506" s="7" t="s">
        <v>878</v>
      </c>
      <c r="I506" s="246"/>
      <c r="J506" s="246"/>
      <c r="K506" s="558">
        <v>324850</v>
      </c>
      <c r="L506" s="559" t="s">
        <v>253</v>
      </c>
      <c r="M506" s="559" t="s">
        <v>364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C506" s="209"/>
      <c r="AD506" s="209"/>
    </row>
    <row r="507" spans="1:30" s="550" customFormat="1" ht="15.75" customHeight="1">
      <c r="A507" s="202" t="str">
        <f>IF(B507&lt;&gt;"",IF(AND(B507&gt;=_TM1,B507&lt;=_TM2,OR(TH!L507="1111",TH!M507="1111")),TH!D507,""),"")</f>
        <v/>
      </c>
      <c r="B507" s="36">
        <f t="shared" si="20"/>
        <v>7</v>
      </c>
      <c r="C507" s="37">
        <f t="shared" si="21"/>
        <v>41834</v>
      </c>
      <c r="D507" s="189" t="s">
        <v>1184</v>
      </c>
      <c r="E507" s="689">
        <v>41834</v>
      </c>
      <c r="F507" s="286" t="s">
        <v>1050</v>
      </c>
      <c r="G507" s="457" t="s">
        <v>1053</v>
      </c>
      <c r="H507" s="7" t="s">
        <v>1048</v>
      </c>
      <c r="I507" s="246">
        <v>1629</v>
      </c>
      <c r="J507" s="246">
        <v>9500</v>
      </c>
      <c r="K507" s="558">
        <f>ROUND(I507*J507,0)</f>
        <v>15475500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/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  <c r="AB507" s="209"/>
      <c r="AC507" s="209"/>
      <c r="AD507" s="209"/>
    </row>
    <row r="508" spans="1:30" s="550" customFormat="1" ht="15.75" customHeight="1">
      <c r="A508" s="202" t="str">
        <f>IF(B508&lt;&gt;"",IF(AND(B508&gt;=_TM1,B508&lt;=_TM2,OR(TH!L508="1111",TH!M508="1111")),TH!D508,""),"")</f>
        <v/>
      </c>
      <c r="B508" s="36">
        <f t="shared" si="20"/>
        <v>7</v>
      </c>
      <c r="C508" s="37">
        <f t="shared" si="21"/>
        <v>41834</v>
      </c>
      <c r="D508" s="189" t="s">
        <v>1184</v>
      </c>
      <c r="E508" s="689">
        <v>41834</v>
      </c>
      <c r="F508" s="286" t="s">
        <v>1046</v>
      </c>
      <c r="G508" s="457" t="s">
        <v>1053</v>
      </c>
      <c r="H508" s="7" t="s">
        <v>1048</v>
      </c>
      <c r="I508" s="246">
        <v>1663</v>
      </c>
      <c r="J508" s="246">
        <v>7200</v>
      </c>
      <c r="K508" s="558">
        <f>ROUND(I508*J508,0)</f>
        <v>11973600</v>
      </c>
      <c r="L508" s="39" t="s">
        <v>159</v>
      </c>
      <c r="M508" s="39" t="s">
        <v>8</v>
      </c>
      <c r="N508" s="52" t="str">
        <f>IF(AND('331-CT'!$E$7=TH!H508,OR(L508="331",M508="331")),"331",IF(AND(OR(L508="131",M508="131"),H508='131-CT'!$E$7),"131",""))</f>
        <v/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>x</v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  <c r="AB508" s="209"/>
      <c r="AC508" s="209"/>
      <c r="AD508" s="209"/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20"/>
        <v>7</v>
      </c>
      <c r="C509" s="37">
        <f t="shared" si="21"/>
        <v>41834</v>
      </c>
      <c r="D509" s="189" t="s">
        <v>1184</v>
      </c>
      <c r="E509" s="689">
        <v>41834</v>
      </c>
      <c r="F509" s="286" t="s">
        <v>1046</v>
      </c>
      <c r="G509" s="457" t="s">
        <v>1053</v>
      </c>
      <c r="H509" s="7" t="s">
        <v>1048</v>
      </c>
      <c r="I509" s="246">
        <v>1821</v>
      </c>
      <c r="J509" s="246">
        <v>7500</v>
      </c>
      <c r="K509" s="558">
        <f>ROUND(I509*J509,0)</f>
        <v>13657500</v>
      </c>
      <c r="L509" s="39" t="s">
        <v>159</v>
      </c>
      <c r="M509" s="39" t="s">
        <v>8</v>
      </c>
      <c r="N509" s="52" t="str">
        <f>IF(AND('331-CT'!$E$7=TH!H509,OR(L509="331",M509="331")),"331",IF(AND(OR(L509="131",M509="131"),H509='131-CT'!$E$7),"131",""))</f>
        <v/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>x</v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>
        <v>3</v>
      </c>
      <c r="AB509" s="209"/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20"/>
        <v>7</v>
      </c>
      <c r="C510" s="37">
        <f t="shared" si="21"/>
        <v>41834</v>
      </c>
      <c r="D510" s="189" t="s">
        <v>1184</v>
      </c>
      <c r="E510" s="689">
        <v>41834</v>
      </c>
      <c r="F510" s="40" t="s">
        <v>649</v>
      </c>
      <c r="G510" s="457" t="s">
        <v>1053</v>
      </c>
      <c r="H510" s="7" t="s">
        <v>1048</v>
      </c>
      <c r="I510" s="246"/>
      <c r="J510" s="246"/>
      <c r="K510" s="558">
        <v>4110660</v>
      </c>
      <c r="L510" s="39" t="s">
        <v>9</v>
      </c>
      <c r="M510" s="39" t="s">
        <v>8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>
        <v>3</v>
      </c>
      <c r="AB510" s="209"/>
      <c r="AC510" s="209"/>
      <c r="AD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20"/>
        <v>7</v>
      </c>
      <c r="C511" s="37">
        <f t="shared" si="21"/>
        <v>41834</v>
      </c>
      <c r="D511" s="189" t="s">
        <v>1185</v>
      </c>
      <c r="E511" s="689">
        <v>41834</v>
      </c>
      <c r="F511" s="190" t="s">
        <v>983</v>
      </c>
      <c r="G511" s="458" t="s">
        <v>1056</v>
      </c>
      <c r="H511" s="7" t="s">
        <v>981</v>
      </c>
      <c r="I511" s="246">
        <v>4879</v>
      </c>
      <c r="J511" s="246">
        <v>9600</v>
      </c>
      <c r="K511" s="558">
        <f>ROUND(I511*J511,0)</f>
        <v>46838400</v>
      </c>
      <c r="L511" s="39" t="s">
        <v>159</v>
      </c>
      <c r="M511" s="39" t="s">
        <v>8</v>
      </c>
      <c r="N511" s="52" t="str">
        <f>IF(AND('331-CT'!$E$7=TH!H511,OR(L511="331",M511="331")),"331",IF(AND(OR(L511="131",M511="131"),H511='131-CT'!$E$7),"131",""))</f>
        <v>331</v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>
        <v>3</v>
      </c>
      <c r="AB511" s="209"/>
      <c r="AC511" s="209"/>
      <c r="AD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20"/>
        <v>7</v>
      </c>
      <c r="C512" s="37">
        <f t="shared" si="21"/>
        <v>41834</v>
      </c>
      <c r="D512" s="189" t="s">
        <v>1185</v>
      </c>
      <c r="E512" s="689">
        <v>41834</v>
      </c>
      <c r="F512" s="190" t="s">
        <v>984</v>
      </c>
      <c r="G512" s="458" t="s">
        <v>1056</v>
      </c>
      <c r="H512" s="7" t="s">
        <v>981</v>
      </c>
      <c r="I512" s="246"/>
      <c r="J512" s="246"/>
      <c r="K512" s="558">
        <v>4683840</v>
      </c>
      <c r="L512" s="39" t="s">
        <v>9</v>
      </c>
      <c r="M512" s="39" t="s">
        <v>8</v>
      </c>
      <c r="N512" s="52" t="str">
        <f>IF(AND('331-CT'!$E$7=TH!H512,OR(L512="331",M512="331")),"331",IF(AND(OR(L512="131",M512="131"),H512='131-CT'!$E$7),"131",""))</f>
        <v>331</v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>
        <v>3</v>
      </c>
      <c r="AB512" s="209"/>
      <c r="AC512" s="209"/>
      <c r="AD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20"/>
        <v>7</v>
      </c>
      <c r="C513" s="37">
        <f t="shared" si="21"/>
        <v>41835</v>
      </c>
      <c r="D513" s="189" t="s">
        <v>1186</v>
      </c>
      <c r="E513" s="182">
        <v>41835</v>
      </c>
      <c r="F513" s="286" t="s">
        <v>1046</v>
      </c>
      <c r="G513" s="458" t="s">
        <v>1058</v>
      </c>
      <c r="H513" s="7" t="s">
        <v>1044</v>
      </c>
      <c r="I513" s="246">
        <v>9240</v>
      </c>
      <c r="J513" s="246">
        <v>8500</v>
      </c>
      <c r="K513" s="558">
        <f>ROUND(I513*J513,0)</f>
        <v>78540000</v>
      </c>
      <c r="L513" s="39" t="s">
        <v>159</v>
      </c>
      <c r="M513" s="39" t="s">
        <v>8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>x</v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>
        <v>3</v>
      </c>
      <c r="AB513" s="209"/>
      <c r="AC513" s="209"/>
      <c r="AD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20"/>
        <v>7</v>
      </c>
      <c r="C514" s="37">
        <f t="shared" si="21"/>
        <v>41835</v>
      </c>
      <c r="D514" s="189" t="s">
        <v>1186</v>
      </c>
      <c r="E514" s="182">
        <v>41835</v>
      </c>
      <c r="F514" s="286" t="s">
        <v>1047</v>
      </c>
      <c r="G514" s="458" t="s">
        <v>1058</v>
      </c>
      <c r="H514" s="7" t="s">
        <v>1044</v>
      </c>
      <c r="I514" s="246"/>
      <c r="J514" s="246"/>
      <c r="K514" s="558">
        <v>7854000</v>
      </c>
      <c r="L514" s="39" t="s">
        <v>9</v>
      </c>
      <c r="M514" s="39" t="s">
        <v>8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>
        <v>3</v>
      </c>
      <c r="AB514" s="209"/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20"/>
        <v>7</v>
      </c>
      <c r="C515" s="182">
        <f t="shared" si="21"/>
        <v>41836</v>
      </c>
      <c r="D515" s="182" t="s">
        <v>863</v>
      </c>
      <c r="E515" s="182">
        <v>41836</v>
      </c>
      <c r="F515" s="190" t="s">
        <v>865</v>
      </c>
      <c r="G515" s="458" t="s">
        <v>326</v>
      </c>
      <c r="H515" s="7" t="s">
        <v>878</v>
      </c>
      <c r="I515" s="246"/>
      <c r="J515" s="246"/>
      <c r="K515" s="558">
        <v>16698220</v>
      </c>
      <c r="L515" s="192" t="s">
        <v>24</v>
      </c>
      <c r="M515" s="192" t="s">
        <v>253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B515" s="20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20"/>
        <v>7</v>
      </c>
      <c r="C516" s="189">
        <f t="shared" si="21"/>
        <v>41836</v>
      </c>
      <c r="D516" s="189" t="s">
        <v>1360</v>
      </c>
      <c r="E516" s="189">
        <v>41836</v>
      </c>
      <c r="F516" s="187" t="s">
        <v>960</v>
      </c>
      <c r="G516" s="458" t="s">
        <v>985</v>
      </c>
      <c r="H516" s="7" t="s">
        <v>959</v>
      </c>
      <c r="I516" s="246"/>
      <c r="J516" s="246"/>
      <c r="K516" s="558">
        <f>654373+201215+205950</f>
        <v>1061538</v>
      </c>
      <c r="L516" s="39" t="s">
        <v>83</v>
      </c>
      <c r="M516" s="39" t="s">
        <v>47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>x</v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>x</v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>
        <v>3</v>
      </c>
      <c r="AB516" s="20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20"/>
        <v>7</v>
      </c>
      <c r="C517" s="189">
        <f t="shared" si="21"/>
        <v>41836</v>
      </c>
      <c r="D517" s="189" t="s">
        <v>1360</v>
      </c>
      <c r="E517" s="189">
        <v>41836</v>
      </c>
      <c r="F517" s="187" t="s">
        <v>961</v>
      </c>
      <c r="G517" s="458" t="s">
        <v>985</v>
      </c>
      <c r="H517" s="7" t="s">
        <v>959</v>
      </c>
      <c r="I517" s="246"/>
      <c r="J517" s="246"/>
      <c r="K517" s="558">
        <f>65437+20122+20595</f>
        <v>106154</v>
      </c>
      <c r="L517" s="39" t="s">
        <v>9</v>
      </c>
      <c r="M517" s="39" t="s">
        <v>47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>x</v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>
        <v>3</v>
      </c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20"/>
        <v>7</v>
      </c>
      <c r="C518" s="37">
        <f t="shared" si="21"/>
        <v>41836</v>
      </c>
      <c r="D518" s="189" t="s">
        <v>1187</v>
      </c>
      <c r="E518" s="182">
        <v>41836</v>
      </c>
      <c r="F518" s="190" t="s">
        <v>983</v>
      </c>
      <c r="G518" s="458" t="s">
        <v>1057</v>
      </c>
      <c r="H518" s="7" t="s">
        <v>981</v>
      </c>
      <c r="I518" s="246">
        <v>5508</v>
      </c>
      <c r="J518" s="246">
        <v>9600</v>
      </c>
      <c r="K518" s="558">
        <f>ROUND(I518*J518,0)</f>
        <v>52876800</v>
      </c>
      <c r="L518" s="39" t="s">
        <v>159</v>
      </c>
      <c r="M518" s="39" t="s">
        <v>8</v>
      </c>
      <c r="N518" s="52" t="str">
        <f>IF(AND('331-CT'!$E$7=TH!H518,OR(L518="331",M518="331")),"331",IF(AND(OR(L518="131",M518="131"),H518='131-CT'!$E$7),"131",""))</f>
        <v>331</v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>
        <v>3</v>
      </c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20"/>
        <v>7</v>
      </c>
      <c r="C519" s="37">
        <f t="shared" si="21"/>
        <v>41836</v>
      </c>
      <c r="D519" s="189" t="s">
        <v>1187</v>
      </c>
      <c r="E519" s="182">
        <v>41836</v>
      </c>
      <c r="F519" s="190" t="s">
        <v>984</v>
      </c>
      <c r="G519" s="458" t="s">
        <v>1057</v>
      </c>
      <c r="H519" s="7" t="s">
        <v>981</v>
      </c>
      <c r="I519" s="246"/>
      <c r="J519" s="246"/>
      <c r="K519" s="558">
        <v>5287680</v>
      </c>
      <c r="L519" s="39" t="s">
        <v>9</v>
      </c>
      <c r="M519" s="39" t="s">
        <v>8</v>
      </c>
      <c r="N519" s="52" t="str">
        <f>IF(AND('331-CT'!$E$7=TH!H519,OR(L519="331",M519="331")),"331",IF(AND(OR(L519="131",M519="131"),H519='131-CT'!$E$7),"131",""))</f>
        <v>331</v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>
        <v>3</v>
      </c>
      <c r="AB519" s="20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20"/>
        <v>7</v>
      </c>
      <c r="C520" s="182">
        <f t="shared" si="21"/>
        <v>41837</v>
      </c>
      <c r="D520" s="182" t="s">
        <v>886</v>
      </c>
      <c r="E520" s="182">
        <v>41837</v>
      </c>
      <c r="F520" s="187" t="s">
        <v>551</v>
      </c>
      <c r="G520" s="560" t="s">
        <v>552</v>
      </c>
      <c r="H520" s="44" t="s">
        <v>553</v>
      </c>
      <c r="I520" s="246">
        <v>115</v>
      </c>
      <c r="J520" s="246">
        <v>10140</v>
      </c>
      <c r="K520" s="558">
        <f>ROUND(I520*J520,0)</f>
        <v>1166100</v>
      </c>
      <c r="L520" s="559" t="s">
        <v>253</v>
      </c>
      <c r="M520" s="559" t="s">
        <v>177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/>
      <c r="AB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20"/>
        <v>7</v>
      </c>
      <c r="C521" s="182">
        <f t="shared" si="21"/>
        <v>41837</v>
      </c>
      <c r="D521" s="182" t="s">
        <v>886</v>
      </c>
      <c r="E521" s="37">
        <v>41837</v>
      </c>
      <c r="F521" s="40" t="s">
        <v>554</v>
      </c>
      <c r="G521" s="455" t="s">
        <v>552</v>
      </c>
      <c r="H521" s="45" t="s">
        <v>553</v>
      </c>
      <c r="I521" s="246">
        <v>15</v>
      </c>
      <c r="J521" s="246">
        <v>13490</v>
      </c>
      <c r="K521" s="558">
        <f>ROUND(I521*J521,0)</f>
        <v>202350</v>
      </c>
      <c r="L521" s="559" t="s">
        <v>253</v>
      </c>
      <c r="M521" s="559" t="s">
        <v>177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/>
      <c r="AB521" s="209"/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20"/>
        <v>7</v>
      </c>
      <c r="C522" s="182">
        <f t="shared" si="21"/>
        <v>41837</v>
      </c>
      <c r="D522" s="182" t="s">
        <v>886</v>
      </c>
      <c r="E522" s="37">
        <v>41837</v>
      </c>
      <c r="F522" s="40" t="s">
        <v>555</v>
      </c>
      <c r="G522" s="455" t="s">
        <v>552</v>
      </c>
      <c r="H522" s="45" t="s">
        <v>553</v>
      </c>
      <c r="I522" s="247">
        <v>40</v>
      </c>
      <c r="J522" s="246">
        <v>9000</v>
      </c>
      <c r="K522" s="558">
        <f>ROUND(I522*J522,0)</f>
        <v>360000</v>
      </c>
      <c r="L522" s="559" t="s">
        <v>253</v>
      </c>
      <c r="M522" s="559" t="s">
        <v>177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/>
      <c r="AB522" s="209"/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20"/>
        <v>7</v>
      </c>
      <c r="C523" s="182">
        <f t="shared" si="21"/>
        <v>41837</v>
      </c>
      <c r="D523" s="182" t="s">
        <v>886</v>
      </c>
      <c r="E523" s="37">
        <v>41837</v>
      </c>
      <c r="F523" s="40" t="s">
        <v>556</v>
      </c>
      <c r="G523" s="455" t="s">
        <v>552</v>
      </c>
      <c r="H523" s="45" t="s">
        <v>553</v>
      </c>
      <c r="I523" s="247">
        <v>720</v>
      </c>
      <c r="J523" s="246">
        <v>10940</v>
      </c>
      <c r="K523" s="558">
        <f>ROUND(I523*J523,0)</f>
        <v>7876800</v>
      </c>
      <c r="L523" s="559" t="s">
        <v>253</v>
      </c>
      <c r="M523" s="559" t="s">
        <v>177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/>
      <c r="AB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20"/>
        <v>7</v>
      </c>
      <c r="C524" s="182">
        <f t="shared" si="21"/>
        <v>41837</v>
      </c>
      <c r="D524" s="182" t="s">
        <v>886</v>
      </c>
      <c r="E524" s="37">
        <v>41837</v>
      </c>
      <c r="F524" s="40" t="s">
        <v>557</v>
      </c>
      <c r="G524" s="455" t="s">
        <v>552</v>
      </c>
      <c r="H524" s="45" t="s">
        <v>553</v>
      </c>
      <c r="I524" s="247">
        <v>370</v>
      </c>
      <c r="J524" s="246">
        <v>10040</v>
      </c>
      <c r="K524" s="558">
        <f>ROUND(I524*J524,0)</f>
        <v>3714800</v>
      </c>
      <c r="L524" s="559" t="s">
        <v>253</v>
      </c>
      <c r="M524" s="559" t="s">
        <v>177</v>
      </c>
      <c r="N524" s="52" t="str">
        <f>IF(AND('331-CT'!$E$7=TH!H524,OR(L524="331",M524="331")),"331",IF(AND(OR(L524="131",M524="131"),H524='131-CT'!$E$7),"131",""))</f>
        <v/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/>
      <c r="AB524" s="209"/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20"/>
        <v>7</v>
      </c>
      <c r="C525" s="182">
        <f t="shared" si="21"/>
        <v>41837</v>
      </c>
      <c r="D525" s="182" t="s">
        <v>886</v>
      </c>
      <c r="E525" s="37">
        <v>41837</v>
      </c>
      <c r="F525" s="40" t="s">
        <v>391</v>
      </c>
      <c r="G525" s="455" t="s">
        <v>552</v>
      </c>
      <c r="H525" s="45" t="s">
        <v>553</v>
      </c>
      <c r="I525" s="247"/>
      <c r="J525" s="246"/>
      <c r="K525" s="38">
        <v>1332005</v>
      </c>
      <c r="L525" s="559" t="s">
        <v>253</v>
      </c>
      <c r="M525" s="559" t="s">
        <v>364</v>
      </c>
      <c r="N525" s="52" t="str">
        <f>IF(AND('331-CT'!$E$7=TH!H525,OR(L525="331",M525="331")),"331",IF(AND(OR(L525="131",M525="131"),H525='131-CT'!$E$7),"131",""))</f>
        <v/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/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20"/>
        <v>7</v>
      </c>
      <c r="C526" s="182">
        <f t="shared" si="21"/>
        <v>41837</v>
      </c>
      <c r="D526" s="182" t="s">
        <v>887</v>
      </c>
      <c r="E526" s="37">
        <v>41837</v>
      </c>
      <c r="F526" s="40" t="s">
        <v>465</v>
      </c>
      <c r="G526" s="457" t="s">
        <v>558</v>
      </c>
      <c r="H526" s="7" t="s">
        <v>878</v>
      </c>
      <c r="I526" s="246">
        <v>500</v>
      </c>
      <c r="J526" s="246">
        <v>8600</v>
      </c>
      <c r="K526" s="558">
        <f>ROUND(I526*J526,0)</f>
        <v>4300000</v>
      </c>
      <c r="L526" s="559" t="s">
        <v>253</v>
      </c>
      <c r="M526" s="559" t="s">
        <v>177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/>
      <c r="AB526" s="209"/>
      <c r="AC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20"/>
        <v>7</v>
      </c>
      <c r="C527" s="182">
        <f t="shared" si="21"/>
        <v>41837</v>
      </c>
      <c r="D527" s="182" t="s">
        <v>887</v>
      </c>
      <c r="E527" s="37">
        <v>41837</v>
      </c>
      <c r="F527" s="40" t="s">
        <v>483</v>
      </c>
      <c r="G527" s="457" t="s">
        <v>558</v>
      </c>
      <c r="H527" s="7" t="s">
        <v>878</v>
      </c>
      <c r="I527" s="246">
        <v>410</v>
      </c>
      <c r="J527" s="246">
        <v>7000</v>
      </c>
      <c r="K527" s="558">
        <f>ROUND(I527*J527,0)</f>
        <v>2870000</v>
      </c>
      <c r="L527" s="559" t="s">
        <v>253</v>
      </c>
      <c r="M527" s="559" t="s">
        <v>177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/>
      <c r="AB527" s="209"/>
    </row>
    <row r="528" spans="1:30" s="209" customFormat="1" ht="15.75" customHeight="1">
      <c r="A528" s="202" t="str">
        <f>IF(B528&lt;&gt;"",IF(AND(B528&gt;=_TM1,B528&lt;=_TM2,OR(TH!L528="1111",TH!M528="1111")),TH!D528,""),"")</f>
        <v/>
      </c>
      <c r="B528" s="36">
        <f t="shared" si="20"/>
        <v>7</v>
      </c>
      <c r="C528" s="182">
        <f t="shared" si="21"/>
        <v>41837</v>
      </c>
      <c r="D528" s="182" t="s">
        <v>887</v>
      </c>
      <c r="E528" s="182">
        <v>41837</v>
      </c>
      <c r="F528" s="187" t="s">
        <v>454</v>
      </c>
      <c r="G528" s="560" t="s">
        <v>558</v>
      </c>
      <c r="H528" s="7" t="s">
        <v>878</v>
      </c>
      <c r="I528" s="246">
        <v>280</v>
      </c>
      <c r="J528" s="246">
        <v>12900</v>
      </c>
      <c r="K528" s="558">
        <f>ROUND(I528*J528,0)</f>
        <v>3612000</v>
      </c>
      <c r="L528" s="559" t="s">
        <v>253</v>
      </c>
      <c r="M528" s="559" t="s">
        <v>177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C528" s="550"/>
      <c r="AD528" s="550"/>
    </row>
    <row r="529" spans="1:30" s="209" customFormat="1" ht="15.75" customHeight="1">
      <c r="A529" s="202" t="str">
        <f>IF(B529&lt;&gt;"",IF(AND(B529&gt;=_TM1,B529&lt;=_TM2,OR(TH!L529="1111",TH!M529="1111")),TH!D529,""),"")</f>
        <v/>
      </c>
      <c r="B529" s="36">
        <f t="shared" si="20"/>
        <v>7</v>
      </c>
      <c r="C529" s="182">
        <f t="shared" si="21"/>
        <v>41837</v>
      </c>
      <c r="D529" s="182" t="s">
        <v>887</v>
      </c>
      <c r="E529" s="182">
        <v>41837</v>
      </c>
      <c r="F529" s="187" t="s">
        <v>391</v>
      </c>
      <c r="G529" s="560" t="s">
        <v>558</v>
      </c>
      <c r="H529" s="7" t="s">
        <v>878</v>
      </c>
      <c r="I529" s="246"/>
      <c r="J529" s="246"/>
      <c r="K529" s="558">
        <v>1078200</v>
      </c>
      <c r="L529" s="559" t="s">
        <v>253</v>
      </c>
      <c r="M529" s="559" t="s">
        <v>364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/>
      <c r="AB529" s="550"/>
      <c r="AC529" s="550"/>
      <c r="AD529" s="550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20"/>
        <v>7</v>
      </c>
      <c r="C530" s="37">
        <f t="shared" si="21"/>
        <v>41837</v>
      </c>
      <c r="D530" s="189" t="s">
        <v>1188</v>
      </c>
      <c r="E530" s="182">
        <v>41837</v>
      </c>
      <c r="F530" s="190" t="s">
        <v>983</v>
      </c>
      <c r="G530" s="458" t="s">
        <v>1059</v>
      </c>
      <c r="H530" s="7" t="s">
        <v>981</v>
      </c>
      <c r="I530" s="246">
        <v>5195</v>
      </c>
      <c r="J530" s="246">
        <v>9600</v>
      </c>
      <c r="K530" s="558">
        <f>ROUND(I530*J530,0)</f>
        <v>49872000</v>
      </c>
      <c r="L530" s="39" t="s">
        <v>159</v>
      </c>
      <c r="M530" s="39" t="s">
        <v>8</v>
      </c>
      <c r="N530" s="52" t="str">
        <f>IF(AND('331-CT'!$E$7=TH!H530,OR(L530="331",M530="331")),"331",IF(AND(OR(L530="131",M530="131"),H530='131-CT'!$E$7),"131",""))</f>
        <v>331</v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20"/>
        <v>7</v>
      </c>
      <c r="C531" s="37">
        <f t="shared" si="21"/>
        <v>41837</v>
      </c>
      <c r="D531" s="189" t="s">
        <v>1188</v>
      </c>
      <c r="E531" s="182">
        <v>41837</v>
      </c>
      <c r="F531" s="190" t="s">
        <v>984</v>
      </c>
      <c r="G531" s="458" t="s">
        <v>1059</v>
      </c>
      <c r="H531" s="7" t="s">
        <v>981</v>
      </c>
      <c r="I531" s="246"/>
      <c r="J531" s="246"/>
      <c r="K531" s="558">
        <v>4987200</v>
      </c>
      <c r="L531" s="39" t="s">
        <v>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ref="B532:B595" si="22">IF(C532&lt;&gt;"",MONTH(C532),"")</f>
        <v>7</v>
      </c>
      <c r="C532" s="189">
        <f t="shared" ref="C532:C595" si="23">E532</f>
        <v>41838</v>
      </c>
      <c r="D532" s="189" t="s">
        <v>1361</v>
      </c>
      <c r="E532" s="189">
        <v>41838</v>
      </c>
      <c r="F532" s="190" t="s">
        <v>368</v>
      </c>
      <c r="G532" s="458" t="s">
        <v>720</v>
      </c>
      <c r="H532" s="7" t="s">
        <v>969</v>
      </c>
      <c r="I532" s="246"/>
      <c r="J532" s="246"/>
      <c r="K532" s="558">
        <v>4070000</v>
      </c>
      <c r="L532" s="39" t="s">
        <v>167</v>
      </c>
      <c r="M532" s="39" t="s">
        <v>47</v>
      </c>
      <c r="N532" s="52" t="str">
        <f>IF(AND('331-CT'!$E$7=TH!H532,OR(L532="331",M532="331")),"331",IF(AND(OR(L532="131",M532="131"),H532='131-CT'!$E$7),"131",""))</f>
        <v/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>x</v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22"/>
        <v>7</v>
      </c>
      <c r="C533" s="189">
        <f t="shared" si="23"/>
        <v>41838</v>
      </c>
      <c r="D533" s="189" t="s">
        <v>1361</v>
      </c>
      <c r="E533" s="189">
        <v>41838</v>
      </c>
      <c r="F533" s="190" t="s">
        <v>970</v>
      </c>
      <c r="G533" s="458" t="s">
        <v>720</v>
      </c>
      <c r="H533" s="7" t="s">
        <v>969</v>
      </c>
      <c r="I533" s="246"/>
      <c r="J533" s="246"/>
      <c r="K533" s="558">
        <v>407000</v>
      </c>
      <c r="L533" s="39" t="s">
        <v>9</v>
      </c>
      <c r="M533" s="39" t="s">
        <v>47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>
        <v>3</v>
      </c>
      <c r="AB533" s="209"/>
      <c r="AC533" s="209"/>
      <c r="AD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22"/>
        <v>7</v>
      </c>
      <c r="C534" s="189">
        <f t="shared" si="23"/>
        <v>41841</v>
      </c>
      <c r="D534" s="189" t="s">
        <v>356</v>
      </c>
      <c r="E534" s="182">
        <v>41841</v>
      </c>
      <c r="F534" s="190" t="s">
        <v>867</v>
      </c>
      <c r="G534" s="458" t="s">
        <v>326</v>
      </c>
      <c r="H534" s="191" t="s">
        <v>868</v>
      </c>
      <c r="I534" s="246"/>
      <c r="J534" s="246"/>
      <c r="K534" s="558">
        <v>16600000</v>
      </c>
      <c r="L534" s="192" t="s">
        <v>47</v>
      </c>
      <c r="M534" s="192" t="s">
        <v>24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>x</v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22"/>
        <v>7</v>
      </c>
      <c r="C535" s="189">
        <f t="shared" si="23"/>
        <v>41841</v>
      </c>
      <c r="D535" s="189" t="s">
        <v>1189</v>
      </c>
      <c r="E535" s="37">
        <v>41841</v>
      </c>
      <c r="F535" s="190" t="s">
        <v>983</v>
      </c>
      <c r="G535" s="458" t="s">
        <v>1043</v>
      </c>
      <c r="H535" s="7" t="s">
        <v>981</v>
      </c>
      <c r="I535" s="246">
        <v>6242</v>
      </c>
      <c r="J535" s="246">
        <v>9600</v>
      </c>
      <c r="K535" s="558">
        <f>ROUND(I535*J535,0)</f>
        <v>59923200</v>
      </c>
      <c r="L535" s="39" t="s">
        <v>159</v>
      </c>
      <c r="M535" s="39" t="s">
        <v>8</v>
      </c>
      <c r="N535" s="52" t="str">
        <f>IF(AND('331-CT'!$E$7=TH!H535,OR(L535="331",M535="331")),"331",IF(AND(OR(L535="131",M535="131"),H535='131-CT'!$E$7),"131",""))</f>
        <v>331</v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>
        <v>3</v>
      </c>
      <c r="AB535" s="209"/>
      <c r="AC535" s="209"/>
      <c r="AD535" s="209"/>
    </row>
    <row r="536" spans="1:30" s="209" customFormat="1" ht="15.75" customHeight="1">
      <c r="A536" s="202" t="str">
        <f>IF(B536&lt;&gt;"",IF(AND(B536&gt;=_TM1,B536&lt;=_TM2,OR(TH!L536="1111",TH!M536="1111")),TH!D536,""),"")</f>
        <v/>
      </c>
      <c r="B536" s="36">
        <f t="shared" si="22"/>
        <v>7</v>
      </c>
      <c r="C536" s="189">
        <f t="shared" si="23"/>
        <v>41841</v>
      </c>
      <c r="D536" s="189" t="s">
        <v>1189</v>
      </c>
      <c r="E536" s="37">
        <v>41841</v>
      </c>
      <c r="F536" s="190" t="s">
        <v>984</v>
      </c>
      <c r="G536" s="458" t="s">
        <v>1043</v>
      </c>
      <c r="H536" s="7" t="s">
        <v>981</v>
      </c>
      <c r="I536" s="246"/>
      <c r="J536" s="246"/>
      <c r="K536" s="558">
        <v>5992320</v>
      </c>
      <c r="L536" s="39" t="s">
        <v>9</v>
      </c>
      <c r="M536" s="39" t="s">
        <v>8</v>
      </c>
      <c r="N536" s="52" t="str">
        <f>IF(AND('331-CT'!$E$7=TH!H536,OR(L536="331",M536="331")),"331",IF(AND(OR(L536="131",M536="131"),H536='131-CT'!$E$7),"131",""))</f>
        <v>331</v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>
        <v>3</v>
      </c>
    </row>
    <row r="537" spans="1:30" s="209" customFormat="1" ht="15.75" customHeight="1">
      <c r="A537" s="202" t="str">
        <f>IF(B537&lt;&gt;"",IF(AND(B537&gt;=_TM1,B537&lt;=_TM2,OR(TH!L537="1111",TH!M537="1111")),TH!D537,""),"")</f>
        <v/>
      </c>
      <c r="B537" s="36">
        <f t="shared" si="22"/>
        <v>7</v>
      </c>
      <c r="C537" s="37">
        <f t="shared" si="23"/>
        <v>41841</v>
      </c>
      <c r="D537" s="189" t="s">
        <v>1190</v>
      </c>
      <c r="E537" s="182">
        <v>41841</v>
      </c>
      <c r="F537" s="190" t="s">
        <v>983</v>
      </c>
      <c r="G537" s="458" t="s">
        <v>1060</v>
      </c>
      <c r="H537" s="7" t="s">
        <v>981</v>
      </c>
      <c r="I537" s="246">
        <v>3526</v>
      </c>
      <c r="J537" s="246">
        <v>9600</v>
      </c>
      <c r="K537" s="558">
        <f>ROUND(I537*J537,0)</f>
        <v>33849600</v>
      </c>
      <c r="L537" s="39" t="s">
        <v>159</v>
      </c>
      <c r="M537" s="39" t="s">
        <v>8</v>
      </c>
      <c r="N537" s="52" t="str">
        <f>IF(AND('331-CT'!$E$7=TH!H537,OR(L537="331",M537="331")),"331",IF(AND(OR(L537="131",M537="131"),H537='131-CT'!$E$7),"131",""))</f>
        <v>331</v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>
        <v>3</v>
      </c>
    </row>
    <row r="538" spans="1:30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22"/>
        <v>7</v>
      </c>
      <c r="C538" s="37">
        <f t="shared" si="23"/>
        <v>41841</v>
      </c>
      <c r="D538" s="189" t="s">
        <v>1190</v>
      </c>
      <c r="E538" s="182">
        <v>41841</v>
      </c>
      <c r="F538" s="190" t="s">
        <v>984</v>
      </c>
      <c r="G538" s="458" t="s">
        <v>1060</v>
      </c>
      <c r="H538" s="7" t="s">
        <v>981</v>
      </c>
      <c r="I538" s="246"/>
      <c r="J538" s="246"/>
      <c r="K538" s="558">
        <v>3384960</v>
      </c>
      <c r="L538" s="39" t="s">
        <v>9</v>
      </c>
      <c r="M538" s="39" t="s">
        <v>8</v>
      </c>
      <c r="N538" s="52" t="str">
        <f>IF(AND('331-CT'!$E$7=TH!H538,OR(L538="331",M538="331")),"331",IF(AND(OR(L538="131",M538="131"),H538='131-CT'!$E$7),"131",""))</f>
        <v>331</v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>
        <v>3</v>
      </c>
    </row>
    <row r="539" spans="1:30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22"/>
        <v>7</v>
      </c>
      <c r="C539" s="182">
        <f t="shared" si="23"/>
        <v>41842</v>
      </c>
      <c r="D539" s="182" t="s">
        <v>888</v>
      </c>
      <c r="E539" s="182">
        <v>41842</v>
      </c>
      <c r="F539" s="187" t="s">
        <v>392</v>
      </c>
      <c r="G539" s="560" t="s">
        <v>559</v>
      </c>
      <c r="H539" s="7" t="s">
        <v>877</v>
      </c>
      <c r="I539" s="246">
        <v>513</v>
      </c>
      <c r="J539" s="246">
        <v>17300</v>
      </c>
      <c r="K539" s="558">
        <f>ROUND(I539*J539,0)</f>
        <v>8874900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C539" s="550"/>
      <c r="AD539" s="550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22"/>
        <v>7</v>
      </c>
      <c r="C540" s="182">
        <f t="shared" si="23"/>
        <v>41842</v>
      </c>
      <c r="D540" s="182" t="s">
        <v>888</v>
      </c>
      <c r="E540" s="189">
        <v>41842</v>
      </c>
      <c r="F540" s="40" t="s">
        <v>416</v>
      </c>
      <c r="G540" s="458" t="s">
        <v>559</v>
      </c>
      <c r="H540" s="7" t="s">
        <v>877</v>
      </c>
      <c r="I540" s="247">
        <v>1026</v>
      </c>
      <c r="J540" s="247">
        <v>1500</v>
      </c>
      <c r="K540" s="558">
        <f>ROUND(I540*J540,0)</f>
        <v>1539000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  <c r="AC540" s="209"/>
      <c r="AD540" s="209"/>
    </row>
    <row r="541" spans="1:30" s="550" customFormat="1" ht="15.75" customHeight="1">
      <c r="A541" s="202" t="str">
        <f>IF(B541&lt;&gt;"",IF(AND(B541&gt;=_TM1,B541&lt;=_TM2,OR(TH!L541="1111",TH!M541="1111")),TH!D541,""),"")</f>
        <v/>
      </c>
      <c r="B541" s="36">
        <f t="shared" si="22"/>
        <v>7</v>
      </c>
      <c r="C541" s="182">
        <f t="shared" si="23"/>
        <v>41842</v>
      </c>
      <c r="D541" s="182" t="s">
        <v>888</v>
      </c>
      <c r="E541" s="189">
        <v>41842</v>
      </c>
      <c r="F541" s="190" t="s">
        <v>391</v>
      </c>
      <c r="G541" s="458" t="s">
        <v>559</v>
      </c>
      <c r="H541" s="7" t="s">
        <v>877</v>
      </c>
      <c r="I541" s="246"/>
      <c r="J541" s="246"/>
      <c r="K541" s="558">
        <v>1041390</v>
      </c>
      <c r="L541" s="559" t="s">
        <v>253</v>
      </c>
      <c r="M541" s="559" t="s">
        <v>364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209"/>
      <c r="AD541" s="209"/>
    </row>
    <row r="542" spans="1:30" s="550" customFormat="1" ht="15.75" customHeight="1">
      <c r="A542" s="202" t="str">
        <f>IF(B542&lt;&gt;"",IF(AND(B542&gt;=_TM1,B542&lt;=_TM2,OR(TH!L542="1111",TH!M542="1111")),TH!D542,""),"")</f>
        <v/>
      </c>
      <c r="B542" s="36">
        <f t="shared" si="22"/>
        <v>7</v>
      </c>
      <c r="C542" s="182">
        <f t="shared" si="23"/>
        <v>41842</v>
      </c>
      <c r="D542" s="182" t="s">
        <v>889</v>
      </c>
      <c r="E542" s="189">
        <v>41842</v>
      </c>
      <c r="F542" s="187" t="s">
        <v>451</v>
      </c>
      <c r="G542" s="458" t="s">
        <v>560</v>
      </c>
      <c r="H542" s="7" t="s">
        <v>448</v>
      </c>
      <c r="I542" s="246">
        <v>1600</v>
      </c>
      <c r="J542" s="246">
        <v>11000</v>
      </c>
      <c r="K542" s="558">
        <f>ROUND(I542*J542,0)</f>
        <v>17600000</v>
      </c>
      <c r="L542" s="559" t="s">
        <v>253</v>
      </c>
      <c r="M542" s="559" t="s">
        <v>177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209"/>
      <c r="AC542" s="209"/>
      <c r="AD542" s="209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22"/>
        <v>7</v>
      </c>
      <c r="C543" s="182">
        <f t="shared" si="23"/>
        <v>41842</v>
      </c>
      <c r="D543" s="182" t="s">
        <v>889</v>
      </c>
      <c r="E543" s="189">
        <v>41842</v>
      </c>
      <c r="F543" s="190" t="s">
        <v>391</v>
      </c>
      <c r="G543" s="458" t="s">
        <v>560</v>
      </c>
      <c r="H543" s="7" t="s">
        <v>448</v>
      </c>
      <c r="I543" s="246"/>
      <c r="J543" s="246"/>
      <c r="K543" s="558">
        <v>1760000</v>
      </c>
      <c r="L543" s="559" t="s">
        <v>253</v>
      </c>
      <c r="M543" s="559" t="s">
        <v>364</v>
      </c>
      <c r="N543" s="52" t="str">
        <f>IF(AND('331-CT'!$E$7=TH!H543,OR(L543="331",M543="331")),"331",IF(AND(OR(L543="131",M543="131"),H543='131-CT'!$E$7),"131",""))</f>
        <v/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/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22"/>
        <v>7</v>
      </c>
      <c r="C544" s="182">
        <f t="shared" si="23"/>
        <v>41842</v>
      </c>
      <c r="D544" s="182" t="s">
        <v>1362</v>
      </c>
      <c r="E544" s="189">
        <v>41842</v>
      </c>
      <c r="F544" s="190" t="s">
        <v>865</v>
      </c>
      <c r="G544" s="458" t="s">
        <v>560</v>
      </c>
      <c r="H544" s="7" t="s">
        <v>448</v>
      </c>
      <c r="I544" s="246"/>
      <c r="J544" s="246"/>
      <c r="K544" s="558">
        <v>19360000</v>
      </c>
      <c r="L544" s="559" t="s">
        <v>47</v>
      </c>
      <c r="M544" s="559" t="s">
        <v>253</v>
      </c>
      <c r="N544" s="52" t="str">
        <f>IF(AND('331-CT'!$E$7=TH!H544,OR(L544="331",M544="331")),"331",IF(AND(OR(L544="131",M544="131"),H544='131-CT'!$E$7),"131",""))</f>
        <v/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>x</v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/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si="22"/>
        <v>7</v>
      </c>
      <c r="C545" s="189">
        <f t="shared" si="23"/>
        <v>41842</v>
      </c>
      <c r="D545" s="189" t="s">
        <v>1202</v>
      </c>
      <c r="E545" s="189">
        <v>41842</v>
      </c>
      <c r="F545" s="190" t="s">
        <v>988</v>
      </c>
      <c r="G545" s="458" t="s">
        <v>987</v>
      </c>
      <c r="H545" s="7" t="s">
        <v>986</v>
      </c>
      <c r="I545" s="246">
        <v>1500</v>
      </c>
      <c r="J545" s="246">
        <v>11000</v>
      </c>
      <c r="K545" s="558">
        <f>ROUND(I545*J545,0)</f>
        <v>16500000</v>
      </c>
      <c r="L545" s="39" t="s">
        <v>161</v>
      </c>
      <c r="M545" s="39" t="s">
        <v>8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22"/>
        <v>7</v>
      </c>
      <c r="C546" s="189">
        <f t="shared" si="23"/>
        <v>41842</v>
      </c>
      <c r="D546" s="189" t="s">
        <v>1202</v>
      </c>
      <c r="E546" s="189">
        <v>41842</v>
      </c>
      <c r="F546" s="190" t="s">
        <v>989</v>
      </c>
      <c r="G546" s="458" t="s">
        <v>987</v>
      </c>
      <c r="H546" s="7" t="s">
        <v>986</v>
      </c>
      <c r="I546" s="246"/>
      <c r="J546" s="246"/>
      <c r="K546" s="558">
        <v>1650000</v>
      </c>
      <c r="L546" s="39" t="s">
        <v>9</v>
      </c>
      <c r="M546" s="39" t="s">
        <v>8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22"/>
        <v>7</v>
      </c>
      <c r="C547" s="189">
        <f t="shared" si="23"/>
        <v>41842</v>
      </c>
      <c r="D547" s="189" t="s">
        <v>1364</v>
      </c>
      <c r="E547" s="189">
        <v>41842</v>
      </c>
      <c r="F547" s="190" t="s">
        <v>864</v>
      </c>
      <c r="G547" s="458" t="s">
        <v>987</v>
      </c>
      <c r="H547" s="7" t="s">
        <v>986</v>
      </c>
      <c r="I547" s="246"/>
      <c r="J547" s="246"/>
      <c r="K547" s="558">
        <v>18150000</v>
      </c>
      <c r="L547" s="39" t="s">
        <v>8</v>
      </c>
      <c r="M547" s="39" t="s">
        <v>47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>x</v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22"/>
        <v>7</v>
      </c>
      <c r="C548" s="182">
        <f t="shared" si="23"/>
        <v>41843</v>
      </c>
      <c r="D548" s="182" t="s">
        <v>890</v>
      </c>
      <c r="E548" s="189">
        <v>41843</v>
      </c>
      <c r="F548" s="190" t="s">
        <v>471</v>
      </c>
      <c r="G548" s="458" t="s">
        <v>561</v>
      </c>
      <c r="H548" s="7" t="s">
        <v>473</v>
      </c>
      <c r="I548" s="246">
        <v>563</v>
      </c>
      <c r="J548" s="246">
        <v>5900</v>
      </c>
      <c r="K548" s="558">
        <f>ROUND(I548*J548,0)</f>
        <v>3321700</v>
      </c>
      <c r="L548" s="559" t="s">
        <v>253</v>
      </c>
      <c r="M548" s="559" t="s">
        <v>177</v>
      </c>
      <c r="N548" s="52" t="str">
        <f>IF(AND('331-CT'!$E$7=TH!H548,OR(L548="331",M548="331")),"331",IF(AND(OR(L548="131",M548="131"),H548='131-CT'!$E$7),"131",""))</f>
        <v/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/>
      <c r="AB548" s="209"/>
      <c r="AC548" s="209"/>
      <c r="AD548" s="209"/>
    </row>
    <row r="549" spans="1:30" s="550" customFormat="1" ht="15.75" customHeight="1">
      <c r="A549" s="202" t="str">
        <f>IF(B549&lt;&gt;"",IF(AND(B549&gt;=_TM1,B549&lt;=_TM2,OR(TH!L549="1111",TH!M549="1111")),TH!D549,""),"")</f>
        <v/>
      </c>
      <c r="B549" s="36">
        <f t="shared" si="22"/>
        <v>7</v>
      </c>
      <c r="C549" s="182">
        <f t="shared" si="23"/>
        <v>41843</v>
      </c>
      <c r="D549" s="182" t="s">
        <v>890</v>
      </c>
      <c r="E549" s="189">
        <v>41843</v>
      </c>
      <c r="F549" s="190" t="s">
        <v>474</v>
      </c>
      <c r="G549" s="458" t="s">
        <v>561</v>
      </c>
      <c r="H549" s="7" t="s">
        <v>473</v>
      </c>
      <c r="I549" s="246">
        <v>212</v>
      </c>
      <c r="J549" s="246">
        <v>6250</v>
      </c>
      <c r="K549" s="558">
        <f>ROUND(I549*J549,0)</f>
        <v>1325000</v>
      </c>
      <c r="L549" s="559" t="s">
        <v>253</v>
      </c>
      <c r="M549" s="559" t="s">
        <v>177</v>
      </c>
      <c r="N549" s="52" t="str">
        <f>IF(AND('331-CT'!$E$7=TH!H549,OR(L549="331",M549="331")),"331",IF(AND(OR(L549="131",M549="131"),H549='131-CT'!$E$7),"131",""))</f>
        <v/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/>
      <c r="AB549" s="209"/>
      <c r="AC549" s="209"/>
      <c r="AD549" s="209"/>
    </row>
    <row r="550" spans="1:30" s="550" customFormat="1" ht="15.75" customHeight="1">
      <c r="A550" s="202" t="str">
        <f>IF(B550&lt;&gt;"",IF(AND(B550&gt;=_TM1,B550&lt;=_TM2,OR(TH!L550="1111",TH!M550="1111")),TH!D550,""),"")</f>
        <v/>
      </c>
      <c r="B550" s="36">
        <f t="shared" si="22"/>
        <v>7</v>
      </c>
      <c r="C550" s="182">
        <f t="shared" si="23"/>
        <v>41843</v>
      </c>
      <c r="D550" s="182" t="s">
        <v>890</v>
      </c>
      <c r="E550" s="189">
        <v>41843</v>
      </c>
      <c r="F550" s="190" t="s">
        <v>377</v>
      </c>
      <c r="G550" s="458" t="s">
        <v>561</v>
      </c>
      <c r="H550" s="7" t="s">
        <v>473</v>
      </c>
      <c r="I550" s="246">
        <v>197</v>
      </c>
      <c r="J550" s="246">
        <v>6800</v>
      </c>
      <c r="K550" s="558">
        <f>ROUND(I550*J550,0)</f>
        <v>1339600</v>
      </c>
      <c r="L550" s="559" t="s">
        <v>253</v>
      </c>
      <c r="M550" s="559" t="s">
        <v>177</v>
      </c>
      <c r="N550" s="52" t="str">
        <f>IF(AND('331-CT'!$E$7=TH!H550,OR(L550="331",M550="331")),"331",IF(AND(OR(L550="131",M550="131"),H550='131-CT'!$E$7),"131",""))</f>
        <v/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/>
      <c r="AB550" s="209"/>
      <c r="AC550" s="209"/>
      <c r="AD550" s="209"/>
    </row>
    <row r="551" spans="1:30" s="550" customFormat="1" ht="15.75" customHeight="1">
      <c r="A551" s="202" t="str">
        <f>IF(B551&lt;&gt;"",IF(AND(B551&gt;=_TM1,B551&lt;=_TM2,OR(TH!L551="1111",TH!M551="1111")),TH!D551,""),"")</f>
        <v/>
      </c>
      <c r="B551" s="36">
        <f t="shared" si="22"/>
        <v>7</v>
      </c>
      <c r="C551" s="182">
        <f t="shared" si="23"/>
        <v>41843</v>
      </c>
      <c r="D551" s="182" t="s">
        <v>890</v>
      </c>
      <c r="E551" s="189">
        <v>41843</v>
      </c>
      <c r="F551" s="190" t="s">
        <v>475</v>
      </c>
      <c r="G551" s="458" t="s">
        <v>561</v>
      </c>
      <c r="H551" s="7" t="s">
        <v>473</v>
      </c>
      <c r="I551" s="246">
        <v>216</v>
      </c>
      <c r="J551" s="246">
        <v>6550</v>
      </c>
      <c r="K551" s="558">
        <f>ROUND(I551*J551,0)</f>
        <v>1414800</v>
      </c>
      <c r="L551" s="559" t="s">
        <v>253</v>
      </c>
      <c r="M551" s="559" t="s">
        <v>177</v>
      </c>
      <c r="N551" s="52" t="str">
        <f>IF(AND('331-CT'!$E$7=TH!H551,OR(L551="331",M551="331")),"331",IF(AND(OR(L551="131",M551="131"),H551='131-CT'!$E$7),"131",""))</f>
        <v/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/>
      <c r="AB551" s="209"/>
      <c r="AC551" s="209"/>
      <c r="AD551" s="209"/>
    </row>
    <row r="552" spans="1:30" s="550" customFormat="1" ht="15.75" customHeight="1">
      <c r="A552" s="202" t="str">
        <f>IF(B552&lt;&gt;"",IF(AND(B552&gt;=_TM1,B552&lt;=_TM2,OR(TH!L552="1111",TH!M552="1111")),TH!D552,""),"")</f>
        <v/>
      </c>
      <c r="B552" s="36">
        <f t="shared" si="22"/>
        <v>7</v>
      </c>
      <c r="C552" s="182">
        <f t="shared" si="23"/>
        <v>41843</v>
      </c>
      <c r="D552" s="182" t="s">
        <v>890</v>
      </c>
      <c r="E552" s="189">
        <v>41843</v>
      </c>
      <c r="F552" s="190" t="s">
        <v>391</v>
      </c>
      <c r="G552" s="458" t="s">
        <v>561</v>
      </c>
      <c r="H552" s="7" t="s">
        <v>473</v>
      </c>
      <c r="I552" s="246"/>
      <c r="J552" s="246"/>
      <c r="K552" s="558">
        <v>740110</v>
      </c>
      <c r="L552" s="559" t="s">
        <v>253</v>
      </c>
      <c r="M552" s="559" t="s">
        <v>364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209"/>
      <c r="AD552" s="209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22"/>
        <v>7</v>
      </c>
      <c r="C553" s="182">
        <f t="shared" si="23"/>
        <v>41843</v>
      </c>
      <c r="D553" s="182" t="s">
        <v>891</v>
      </c>
      <c r="E553" s="189">
        <v>41843</v>
      </c>
      <c r="F553" s="190" t="s">
        <v>562</v>
      </c>
      <c r="G553" s="458" t="s">
        <v>563</v>
      </c>
      <c r="H553" s="7" t="s">
        <v>521</v>
      </c>
      <c r="I553" s="246">
        <v>413</v>
      </c>
      <c r="J553" s="246">
        <v>17800</v>
      </c>
      <c r="K553" s="558">
        <f>ROUND(I553*J553,0)</f>
        <v>7351400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22"/>
        <v>7</v>
      </c>
      <c r="C554" s="182">
        <f t="shared" si="23"/>
        <v>41843</v>
      </c>
      <c r="D554" s="182" t="s">
        <v>891</v>
      </c>
      <c r="E554" s="189">
        <v>41843</v>
      </c>
      <c r="F554" s="190" t="s">
        <v>391</v>
      </c>
      <c r="G554" s="458" t="s">
        <v>563</v>
      </c>
      <c r="H554" s="7" t="s">
        <v>521</v>
      </c>
      <c r="I554" s="246"/>
      <c r="J554" s="246"/>
      <c r="K554" s="558">
        <v>735140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22"/>
        <v>7</v>
      </c>
      <c r="C555" s="182">
        <f t="shared" si="23"/>
        <v>41843</v>
      </c>
      <c r="D555" s="182" t="s">
        <v>1363</v>
      </c>
      <c r="E555" s="189">
        <v>41843</v>
      </c>
      <c r="F555" s="190" t="s">
        <v>865</v>
      </c>
      <c r="G555" s="458" t="s">
        <v>1442</v>
      </c>
      <c r="H555" s="7" t="s">
        <v>521</v>
      </c>
      <c r="I555" s="246"/>
      <c r="J555" s="246"/>
      <c r="K555" s="558">
        <v>10484540</v>
      </c>
      <c r="L555" s="559" t="s">
        <v>47</v>
      </c>
      <c r="M555" s="559" t="s">
        <v>253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22"/>
        <v>7</v>
      </c>
      <c r="C556" s="182">
        <f t="shared" si="23"/>
        <v>41843</v>
      </c>
      <c r="D556" s="182" t="s">
        <v>892</v>
      </c>
      <c r="E556" s="189">
        <v>41843</v>
      </c>
      <c r="F556" s="190" t="s">
        <v>564</v>
      </c>
      <c r="G556" s="458" t="s">
        <v>565</v>
      </c>
      <c r="H556" s="7" t="s">
        <v>443</v>
      </c>
      <c r="I556" s="246">
        <v>190</v>
      </c>
      <c r="J556" s="246">
        <v>19000</v>
      </c>
      <c r="K556" s="558">
        <f>ROUND(I556*J556,0)</f>
        <v>3610000</v>
      </c>
      <c r="L556" s="559" t="s">
        <v>253</v>
      </c>
      <c r="M556" s="559" t="s">
        <v>177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B556" s="209"/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22"/>
        <v>7</v>
      </c>
      <c r="C557" s="182">
        <f t="shared" si="23"/>
        <v>41843</v>
      </c>
      <c r="D557" s="182" t="s">
        <v>892</v>
      </c>
      <c r="E557" s="189">
        <v>41843</v>
      </c>
      <c r="F557" s="190" t="s">
        <v>391</v>
      </c>
      <c r="G557" s="458" t="s">
        <v>565</v>
      </c>
      <c r="H557" s="7" t="s">
        <v>443</v>
      </c>
      <c r="I557" s="246"/>
      <c r="J557" s="246"/>
      <c r="K557" s="558">
        <v>361000</v>
      </c>
      <c r="L557" s="559" t="s">
        <v>253</v>
      </c>
      <c r="M557" s="559" t="s">
        <v>364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22"/>
        <v>7</v>
      </c>
      <c r="C558" s="182">
        <f t="shared" si="23"/>
        <v>41843</v>
      </c>
      <c r="D558" s="182" t="s">
        <v>893</v>
      </c>
      <c r="E558" s="189">
        <v>41843</v>
      </c>
      <c r="F558" s="190" t="s">
        <v>566</v>
      </c>
      <c r="G558" s="458" t="s">
        <v>567</v>
      </c>
      <c r="H558" s="7" t="s">
        <v>878</v>
      </c>
      <c r="I558" s="246">
        <v>202</v>
      </c>
      <c r="J558" s="246">
        <v>6400</v>
      </c>
      <c r="K558" s="558">
        <f>ROUND(I558*J558,0)</f>
        <v>1292800</v>
      </c>
      <c r="L558" s="559" t="s">
        <v>253</v>
      </c>
      <c r="M558" s="559" t="s">
        <v>177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/>
      <c r="AB558" s="209"/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22"/>
        <v>7</v>
      </c>
      <c r="C559" s="182">
        <f t="shared" si="23"/>
        <v>41843</v>
      </c>
      <c r="D559" s="182" t="s">
        <v>893</v>
      </c>
      <c r="E559" s="189">
        <v>41843</v>
      </c>
      <c r="F559" s="190" t="s">
        <v>568</v>
      </c>
      <c r="G559" s="458" t="s">
        <v>567</v>
      </c>
      <c r="H559" s="7" t="s">
        <v>878</v>
      </c>
      <c r="I559" s="246">
        <v>103</v>
      </c>
      <c r="J559" s="246">
        <v>13500</v>
      </c>
      <c r="K559" s="558">
        <f>ROUND(I559*J559,0)</f>
        <v>1390500</v>
      </c>
      <c r="L559" s="559" t="s">
        <v>253</v>
      </c>
      <c r="M559" s="559" t="s">
        <v>177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/>
      <c r="AB559" s="209"/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22"/>
        <v>7</v>
      </c>
      <c r="C560" s="182">
        <f t="shared" si="23"/>
        <v>41843</v>
      </c>
      <c r="D560" s="182" t="s">
        <v>893</v>
      </c>
      <c r="E560" s="189">
        <v>41843</v>
      </c>
      <c r="F560" s="190" t="s">
        <v>391</v>
      </c>
      <c r="G560" s="458" t="s">
        <v>567</v>
      </c>
      <c r="H560" s="7" t="s">
        <v>878</v>
      </c>
      <c r="I560" s="246"/>
      <c r="J560" s="246"/>
      <c r="K560" s="558">
        <v>268330</v>
      </c>
      <c r="L560" s="559" t="s">
        <v>253</v>
      </c>
      <c r="M560" s="559" t="s">
        <v>364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C560" s="209"/>
      <c r="AD560" s="209"/>
    </row>
    <row r="561" spans="1:30" s="808" customFormat="1" ht="15.75" customHeight="1">
      <c r="A561" s="202" t="str">
        <f>IF(B561&lt;&gt;"",IF(AND(B561&gt;=_TM1,B561&lt;=_TM2,OR(TH!L561="1111",TH!M561="1111")),TH!D561,""),"")</f>
        <v/>
      </c>
      <c r="B561" s="36">
        <f t="shared" si="22"/>
        <v>7</v>
      </c>
      <c r="C561" s="189">
        <f t="shared" si="23"/>
        <v>41844</v>
      </c>
      <c r="D561" s="189" t="s">
        <v>1366</v>
      </c>
      <c r="E561" s="189">
        <v>41844</v>
      </c>
      <c r="F561" s="187" t="s">
        <v>962</v>
      </c>
      <c r="G561" s="458" t="s">
        <v>990</v>
      </c>
      <c r="H561" s="7" t="s">
        <v>964</v>
      </c>
      <c r="I561" s="246"/>
      <c r="J561" s="246"/>
      <c r="K561" s="558">
        <v>853620</v>
      </c>
      <c r="L561" s="39" t="s">
        <v>83</v>
      </c>
      <c r="M561" s="39" t="s">
        <v>47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>x</v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>x</v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>
        <v>3</v>
      </c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22"/>
        <v>7</v>
      </c>
      <c r="C562" s="189">
        <f t="shared" si="23"/>
        <v>41844</v>
      </c>
      <c r="D562" s="189" t="s">
        <v>1366</v>
      </c>
      <c r="E562" s="189">
        <v>41844</v>
      </c>
      <c r="F562" s="187" t="s">
        <v>963</v>
      </c>
      <c r="G562" s="458" t="s">
        <v>990</v>
      </c>
      <c r="H562" s="7" t="s">
        <v>964</v>
      </c>
      <c r="I562" s="246"/>
      <c r="J562" s="246"/>
      <c r="K562" s="558">
        <v>85362</v>
      </c>
      <c r="L562" s="39" t="s">
        <v>9</v>
      </c>
      <c r="M562" s="39" t="s">
        <v>47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>x</v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>
        <v>3</v>
      </c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22"/>
        <v>7</v>
      </c>
      <c r="C563" s="182">
        <f t="shared" si="23"/>
        <v>41845</v>
      </c>
      <c r="D563" s="182" t="s">
        <v>894</v>
      </c>
      <c r="E563" s="189">
        <v>41845</v>
      </c>
      <c r="F563" s="190" t="s">
        <v>569</v>
      </c>
      <c r="G563" s="458" t="s">
        <v>570</v>
      </c>
      <c r="H563" s="7" t="s">
        <v>448</v>
      </c>
      <c r="I563" s="246">
        <v>100</v>
      </c>
      <c r="J563" s="246">
        <v>10500</v>
      </c>
      <c r="K563" s="558">
        <f>ROUND(I563*J563,0)</f>
        <v>1050000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22"/>
        <v>7</v>
      </c>
      <c r="C564" s="182">
        <f t="shared" si="23"/>
        <v>41845</v>
      </c>
      <c r="D564" s="182" t="s">
        <v>894</v>
      </c>
      <c r="E564" s="189">
        <v>41845</v>
      </c>
      <c r="F564" s="190" t="s">
        <v>391</v>
      </c>
      <c r="G564" s="458" t="s">
        <v>570</v>
      </c>
      <c r="H564" s="7" t="s">
        <v>448</v>
      </c>
      <c r="I564" s="246"/>
      <c r="J564" s="246"/>
      <c r="K564" s="558">
        <v>105000</v>
      </c>
      <c r="L564" s="559" t="s">
        <v>253</v>
      </c>
      <c r="M564" s="559" t="s">
        <v>364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22"/>
        <v>7</v>
      </c>
      <c r="C565" s="182">
        <f t="shared" si="23"/>
        <v>41845</v>
      </c>
      <c r="D565" s="182" t="s">
        <v>895</v>
      </c>
      <c r="E565" s="189">
        <v>41845</v>
      </c>
      <c r="F565" s="190" t="s">
        <v>571</v>
      </c>
      <c r="G565" s="458" t="s">
        <v>572</v>
      </c>
      <c r="H565" s="7" t="s">
        <v>573</v>
      </c>
      <c r="I565" s="246">
        <v>371</v>
      </c>
      <c r="J565" s="246">
        <v>13000</v>
      </c>
      <c r="K565" s="558">
        <f>ROUND(I565*J565,0)</f>
        <v>4823000</v>
      </c>
      <c r="L565" s="559" t="s">
        <v>253</v>
      </c>
      <c r="M565" s="559" t="s">
        <v>177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B565" s="209"/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22"/>
        <v>7</v>
      </c>
      <c r="C566" s="182">
        <f t="shared" si="23"/>
        <v>41845</v>
      </c>
      <c r="D566" s="182" t="s">
        <v>895</v>
      </c>
      <c r="E566" s="189">
        <v>41845</v>
      </c>
      <c r="F566" s="190" t="s">
        <v>574</v>
      </c>
      <c r="G566" s="458" t="s">
        <v>572</v>
      </c>
      <c r="H566" s="7" t="s">
        <v>573</v>
      </c>
      <c r="I566" s="246">
        <v>156</v>
      </c>
      <c r="J566" s="246">
        <v>11900</v>
      </c>
      <c r="K566" s="558">
        <f>ROUND(I566*J566,0)</f>
        <v>1856400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22"/>
        <v>7</v>
      </c>
      <c r="C567" s="182">
        <f t="shared" si="23"/>
        <v>41845</v>
      </c>
      <c r="D567" s="182" t="s">
        <v>895</v>
      </c>
      <c r="E567" s="189">
        <v>41845</v>
      </c>
      <c r="F567" s="190" t="s">
        <v>594</v>
      </c>
      <c r="G567" s="458" t="s">
        <v>572</v>
      </c>
      <c r="H567" s="7" t="s">
        <v>573</v>
      </c>
      <c r="I567" s="246">
        <v>1400</v>
      </c>
      <c r="J567" s="246">
        <v>400</v>
      </c>
      <c r="K567" s="558">
        <f>ROUND(I567*J567,0)</f>
        <v>560000</v>
      </c>
      <c r="L567" s="559" t="s">
        <v>253</v>
      </c>
      <c r="M567" s="559" t="s">
        <v>177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B567" s="209"/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22"/>
        <v>7</v>
      </c>
      <c r="C568" s="182">
        <f t="shared" si="23"/>
        <v>41845</v>
      </c>
      <c r="D568" s="182" t="s">
        <v>895</v>
      </c>
      <c r="E568" s="189">
        <v>41845</v>
      </c>
      <c r="F568" s="190" t="s">
        <v>391</v>
      </c>
      <c r="G568" s="458" t="s">
        <v>572</v>
      </c>
      <c r="H568" s="7" t="s">
        <v>573</v>
      </c>
      <c r="I568" s="246"/>
      <c r="J568" s="246"/>
      <c r="K568" s="558">
        <v>723940</v>
      </c>
      <c r="L568" s="559" t="s">
        <v>253</v>
      </c>
      <c r="M568" s="559" t="s">
        <v>364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22"/>
        <v>7</v>
      </c>
      <c r="C569" s="182">
        <f t="shared" si="23"/>
        <v>41845</v>
      </c>
      <c r="D569" s="182" t="s">
        <v>896</v>
      </c>
      <c r="E569" s="189">
        <v>41845</v>
      </c>
      <c r="F569" s="190" t="s">
        <v>575</v>
      </c>
      <c r="G569" s="458" t="s">
        <v>576</v>
      </c>
      <c r="H569" s="7" t="s">
        <v>425</v>
      </c>
      <c r="I569" s="246">
        <v>97</v>
      </c>
      <c r="J569" s="246">
        <v>7900</v>
      </c>
      <c r="K569" s="558">
        <f>ROUND(I569*J569,0)</f>
        <v>766300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>131</v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22"/>
        <v>7</v>
      </c>
      <c r="C570" s="182">
        <f t="shared" si="23"/>
        <v>41845</v>
      </c>
      <c r="D570" s="182" t="s">
        <v>896</v>
      </c>
      <c r="E570" s="189">
        <v>41845</v>
      </c>
      <c r="F570" s="190" t="s">
        <v>391</v>
      </c>
      <c r="G570" s="458" t="s">
        <v>576</v>
      </c>
      <c r="H570" s="7" t="s">
        <v>425</v>
      </c>
      <c r="I570" s="246"/>
      <c r="J570" s="246"/>
      <c r="K570" s="558">
        <v>76630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>131</v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22"/>
        <v>7</v>
      </c>
      <c r="C571" s="182">
        <f t="shared" si="23"/>
        <v>41845</v>
      </c>
      <c r="D571" s="182" t="s">
        <v>863</v>
      </c>
      <c r="E571" s="182">
        <v>41845</v>
      </c>
      <c r="F571" s="190" t="s">
        <v>866</v>
      </c>
      <c r="G571" s="458" t="s">
        <v>326</v>
      </c>
      <c r="H571" s="7"/>
      <c r="I571" s="246"/>
      <c r="J571" s="246"/>
      <c r="K571" s="558">
        <v>4033</v>
      </c>
      <c r="L571" s="192" t="s">
        <v>24</v>
      </c>
      <c r="M571" s="192" t="s">
        <v>40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209" customFormat="1" ht="15.75" customHeight="1">
      <c r="A572" s="202" t="str">
        <f>IF(B572&lt;&gt;"",IF(AND(B572&gt;=_TM1,B572&lt;=_TM2,OR(TH!L572="1111",TH!M572="1111")),TH!D572,""),"")</f>
        <v/>
      </c>
      <c r="B572" s="36">
        <f t="shared" si="22"/>
        <v>7</v>
      </c>
      <c r="C572" s="189">
        <f t="shared" si="23"/>
        <v>41845</v>
      </c>
      <c r="D572" s="189" t="s">
        <v>1370</v>
      </c>
      <c r="E572" s="182">
        <v>41845</v>
      </c>
      <c r="F572" s="187" t="s">
        <v>1034</v>
      </c>
      <c r="G572" s="458"/>
      <c r="H572" s="45" t="s">
        <v>1032</v>
      </c>
      <c r="I572" s="246"/>
      <c r="J572" s="246"/>
      <c r="K572" s="558">
        <v>3000000</v>
      </c>
      <c r="L572" s="559" t="s">
        <v>17</v>
      </c>
      <c r="M572" s="559" t="s">
        <v>47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>x</v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</row>
    <row r="573" spans="1:30" s="209" customFormat="1" ht="15.75" customHeight="1">
      <c r="A573" s="202" t="str">
        <f>IF(B573&lt;&gt;"",IF(AND(B573&gt;=_TM1,B573&lt;=_TM2,OR(TH!L573="1111",TH!M573="1111")),TH!D573,""),"")</f>
        <v/>
      </c>
      <c r="B573" s="36">
        <f t="shared" si="22"/>
        <v>7</v>
      </c>
      <c r="C573" s="37">
        <f t="shared" si="23"/>
        <v>41845</v>
      </c>
      <c r="D573" s="189" t="s">
        <v>1369</v>
      </c>
      <c r="E573" s="189">
        <v>41845</v>
      </c>
      <c r="F573" s="190" t="s">
        <v>1239</v>
      </c>
      <c r="G573" s="40" t="s">
        <v>1237</v>
      </c>
      <c r="H573" s="191" t="s">
        <v>1269</v>
      </c>
      <c r="I573" s="246"/>
      <c r="J573" s="246"/>
      <c r="K573" s="558">
        <v>12841000</v>
      </c>
      <c r="L573" s="39" t="s">
        <v>24</v>
      </c>
      <c r="M573" s="192" t="s">
        <v>47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>x</v>
      </c>
      <c r="S573" s="52" t="str">
        <f>IF(ISERROR(FIND('112'!$M$9,G573,1)),"",IF((AND(FIND('112'!$M$9,G573,1)&gt;=1,$B573&gt;='112'!$N$8,$B573&lt;='112'!$O$8,OR($L573='112'!$I$6,$M573='112'!$I$6))),"x",""))</f>
        <v>x</v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</row>
    <row r="574" spans="1:30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22"/>
        <v>7</v>
      </c>
      <c r="C574" s="37">
        <f t="shared" si="23"/>
        <v>41845</v>
      </c>
      <c r="D574" s="37" t="s">
        <v>870</v>
      </c>
      <c r="E574" s="189">
        <v>41845</v>
      </c>
      <c r="F574" s="190" t="s">
        <v>1270</v>
      </c>
      <c r="G574" s="40" t="s">
        <v>1237</v>
      </c>
      <c r="H574" s="7" t="s">
        <v>1268</v>
      </c>
      <c r="I574" s="247"/>
      <c r="J574" s="247"/>
      <c r="K574" s="558">
        <v>1416800</v>
      </c>
      <c r="L574" s="39" t="s">
        <v>81</v>
      </c>
      <c r="M574" s="192" t="s">
        <v>24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>x</v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/>
    </row>
    <row r="575" spans="1:30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22"/>
        <v>7</v>
      </c>
      <c r="C575" s="37">
        <f t="shared" si="23"/>
        <v>41845</v>
      </c>
      <c r="D575" s="37" t="s">
        <v>870</v>
      </c>
      <c r="E575" s="189">
        <v>41845</v>
      </c>
      <c r="F575" s="190" t="s">
        <v>1270</v>
      </c>
      <c r="G575" s="40" t="s">
        <v>1237</v>
      </c>
      <c r="H575" s="7" t="s">
        <v>1258</v>
      </c>
      <c r="I575" s="246"/>
      <c r="J575" s="246"/>
      <c r="K575" s="558">
        <v>1006250</v>
      </c>
      <c r="L575" s="39" t="s">
        <v>81</v>
      </c>
      <c r="M575" s="192" t="s">
        <v>24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>x</v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/>
    </row>
    <row r="576" spans="1:30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22"/>
        <v>7</v>
      </c>
      <c r="C576" s="37">
        <f t="shared" si="23"/>
        <v>41845</v>
      </c>
      <c r="D576" s="37" t="s">
        <v>870</v>
      </c>
      <c r="E576" s="189">
        <v>41845</v>
      </c>
      <c r="F576" s="190" t="s">
        <v>1270</v>
      </c>
      <c r="G576" s="40" t="s">
        <v>1237</v>
      </c>
      <c r="H576" s="7" t="s">
        <v>1271</v>
      </c>
      <c r="I576" s="247"/>
      <c r="J576" s="247"/>
      <c r="K576" s="558">
        <v>10416666</v>
      </c>
      <c r="L576" s="39" t="s">
        <v>81</v>
      </c>
      <c r="M576" s="192" t="s">
        <v>24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>x</v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</row>
    <row r="577" spans="1:28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22"/>
        <v>7</v>
      </c>
      <c r="C577" s="37">
        <f t="shared" si="23"/>
        <v>41847</v>
      </c>
      <c r="D577" s="189" t="s">
        <v>1191</v>
      </c>
      <c r="E577" s="182">
        <v>41847</v>
      </c>
      <c r="F577" s="286" t="s">
        <v>1046</v>
      </c>
      <c r="G577" s="458" t="s">
        <v>1072</v>
      </c>
      <c r="H577" s="7" t="s">
        <v>1044</v>
      </c>
      <c r="I577" s="246">
        <v>5880</v>
      </c>
      <c r="J577" s="246">
        <v>8500</v>
      </c>
      <c r="K577" s="558">
        <f>ROUND(I577*J577,0)</f>
        <v>49980000</v>
      </c>
      <c r="L577" s="39" t="s">
        <v>159</v>
      </c>
      <c r="M577" s="39" t="s">
        <v>8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>
        <v>3</v>
      </c>
    </row>
    <row r="578" spans="1:28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22"/>
        <v>7</v>
      </c>
      <c r="C578" s="37">
        <f t="shared" si="23"/>
        <v>41847</v>
      </c>
      <c r="D578" s="189" t="s">
        <v>1191</v>
      </c>
      <c r="E578" s="182">
        <v>41847</v>
      </c>
      <c r="F578" s="286" t="s">
        <v>1047</v>
      </c>
      <c r="G578" s="458" t="s">
        <v>1072</v>
      </c>
      <c r="H578" s="7" t="s">
        <v>1044</v>
      </c>
      <c r="I578" s="246"/>
      <c r="J578" s="246"/>
      <c r="K578" s="558">
        <v>4998000</v>
      </c>
      <c r="L578" s="39" t="s">
        <v>9</v>
      </c>
      <c r="M578" s="39" t="s">
        <v>8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>
        <v>3</v>
      </c>
    </row>
    <row r="579" spans="1:28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22"/>
        <v>7</v>
      </c>
      <c r="C579" s="37">
        <f t="shared" si="23"/>
        <v>41848</v>
      </c>
      <c r="D579" s="189" t="s">
        <v>1192</v>
      </c>
      <c r="E579" s="182">
        <v>41848</v>
      </c>
      <c r="F579" s="190" t="s">
        <v>1075</v>
      </c>
      <c r="G579" s="458" t="s">
        <v>1074</v>
      </c>
      <c r="H579" s="191" t="s">
        <v>1073</v>
      </c>
      <c r="I579" s="246">
        <v>2032</v>
      </c>
      <c r="J579" s="246">
        <v>11600</v>
      </c>
      <c r="K579" s="558">
        <f>ROUND(I579*J579,0)</f>
        <v>23571200</v>
      </c>
      <c r="L579" s="39" t="s">
        <v>159</v>
      </c>
      <c r="M579" s="39" t="s">
        <v>8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>
        <v>3</v>
      </c>
    </row>
    <row r="580" spans="1:28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22"/>
        <v>7</v>
      </c>
      <c r="C580" s="37">
        <f t="shared" si="23"/>
        <v>41848</v>
      </c>
      <c r="D580" s="189" t="s">
        <v>1192</v>
      </c>
      <c r="E580" s="182">
        <v>41848</v>
      </c>
      <c r="F580" s="190" t="s">
        <v>1076</v>
      </c>
      <c r="G580" s="458" t="s">
        <v>1074</v>
      </c>
      <c r="H580" s="191" t="s">
        <v>1073</v>
      </c>
      <c r="I580" s="246"/>
      <c r="J580" s="246"/>
      <c r="K580" s="558">
        <v>2357120</v>
      </c>
      <c r="L580" s="39" t="s">
        <v>9</v>
      </c>
      <c r="M580" s="39" t="s">
        <v>8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>
        <v>3</v>
      </c>
    </row>
    <row r="581" spans="1:28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22"/>
        <v>7</v>
      </c>
      <c r="C581" s="182">
        <f t="shared" si="23"/>
        <v>41849</v>
      </c>
      <c r="D581" s="182" t="s">
        <v>897</v>
      </c>
      <c r="E581" s="189">
        <v>41849</v>
      </c>
      <c r="F581" s="190" t="s">
        <v>577</v>
      </c>
      <c r="G581" s="458" t="s">
        <v>578</v>
      </c>
      <c r="H581" s="7" t="s">
        <v>553</v>
      </c>
      <c r="I581" s="246">
        <v>1920</v>
      </c>
      <c r="J581" s="246">
        <v>9000</v>
      </c>
      <c r="K581" s="558">
        <f>ROUND(I581*J581,0)</f>
        <v>17280000</v>
      </c>
      <c r="L581" s="559" t="s">
        <v>253</v>
      </c>
      <c r="M581" s="559" t="s">
        <v>177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</row>
    <row r="582" spans="1:28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22"/>
        <v>7</v>
      </c>
      <c r="C582" s="182">
        <f t="shared" si="23"/>
        <v>41849</v>
      </c>
      <c r="D582" s="182" t="s">
        <v>897</v>
      </c>
      <c r="E582" s="189">
        <v>41849</v>
      </c>
      <c r="F582" s="190" t="s">
        <v>579</v>
      </c>
      <c r="G582" s="458" t="s">
        <v>578</v>
      </c>
      <c r="H582" s="7" t="s">
        <v>553</v>
      </c>
      <c r="I582" s="246">
        <v>560</v>
      </c>
      <c r="J582" s="246">
        <v>12000</v>
      </c>
      <c r="K582" s="558">
        <f>ROUND(I582*J582,0)</f>
        <v>6720000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/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</row>
    <row r="583" spans="1:28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22"/>
        <v>7</v>
      </c>
      <c r="C583" s="182">
        <f t="shared" si="23"/>
        <v>41849</v>
      </c>
      <c r="D583" s="182" t="s">
        <v>897</v>
      </c>
      <c r="E583" s="189">
        <v>41849</v>
      </c>
      <c r="F583" s="190" t="s">
        <v>391</v>
      </c>
      <c r="G583" s="458" t="s">
        <v>578</v>
      </c>
      <c r="H583" s="7" t="s">
        <v>553</v>
      </c>
      <c r="I583" s="246"/>
      <c r="J583" s="246"/>
      <c r="K583" s="558">
        <v>2400000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/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B583" s="550"/>
    </row>
    <row r="584" spans="1:28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22"/>
        <v>7</v>
      </c>
      <c r="C584" s="182">
        <f t="shared" si="23"/>
        <v>41849</v>
      </c>
      <c r="D584" s="182" t="s">
        <v>898</v>
      </c>
      <c r="E584" s="189">
        <v>41849</v>
      </c>
      <c r="F584" s="190" t="s">
        <v>537</v>
      </c>
      <c r="G584" s="458" t="s">
        <v>580</v>
      </c>
      <c r="H584" s="7" t="s">
        <v>409</v>
      </c>
      <c r="I584" s="246">
        <v>515</v>
      </c>
      <c r="J584" s="246">
        <v>10500</v>
      </c>
      <c r="K584" s="558">
        <f>ROUND(I584*J584,0)</f>
        <v>5407500</v>
      </c>
      <c r="L584" s="559" t="s">
        <v>253</v>
      </c>
      <c r="M584" s="559" t="s">
        <v>177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</row>
    <row r="585" spans="1:28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22"/>
        <v>7</v>
      </c>
      <c r="C585" s="182">
        <f t="shared" si="23"/>
        <v>41849</v>
      </c>
      <c r="D585" s="182" t="s">
        <v>898</v>
      </c>
      <c r="E585" s="189">
        <v>41849</v>
      </c>
      <c r="F585" s="190" t="s">
        <v>581</v>
      </c>
      <c r="G585" s="458" t="s">
        <v>580</v>
      </c>
      <c r="H585" s="7" t="s">
        <v>409</v>
      </c>
      <c r="I585" s="246">
        <v>500</v>
      </c>
      <c r="J585" s="246">
        <v>10500</v>
      </c>
      <c r="K585" s="558">
        <f>ROUND(I585*J585,0)</f>
        <v>5250000</v>
      </c>
      <c r="L585" s="559" t="s">
        <v>253</v>
      </c>
      <c r="M585" s="559" t="s">
        <v>177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28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22"/>
        <v>7</v>
      </c>
      <c r="C586" s="182">
        <f t="shared" si="23"/>
        <v>41849</v>
      </c>
      <c r="D586" s="182" t="s">
        <v>898</v>
      </c>
      <c r="E586" s="189">
        <v>41849</v>
      </c>
      <c r="F586" s="190" t="s">
        <v>391</v>
      </c>
      <c r="G586" s="458" t="s">
        <v>580</v>
      </c>
      <c r="H586" s="7" t="s">
        <v>409</v>
      </c>
      <c r="I586" s="246"/>
      <c r="J586" s="246"/>
      <c r="K586" s="558">
        <v>1065750</v>
      </c>
      <c r="L586" s="559" t="s">
        <v>253</v>
      </c>
      <c r="M586" s="559" t="s">
        <v>364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  <c r="AB586" s="550"/>
    </row>
    <row r="587" spans="1:28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22"/>
        <v>7</v>
      </c>
      <c r="C587" s="182">
        <f t="shared" si="23"/>
        <v>41849</v>
      </c>
      <c r="D587" s="182" t="s">
        <v>863</v>
      </c>
      <c r="E587" s="182">
        <v>41849</v>
      </c>
      <c r="F587" s="190" t="s">
        <v>865</v>
      </c>
      <c r="G587" s="458" t="s">
        <v>326</v>
      </c>
      <c r="H587" s="7" t="s">
        <v>877</v>
      </c>
      <c r="I587" s="246"/>
      <c r="J587" s="246"/>
      <c r="K587" s="558">
        <v>11455290</v>
      </c>
      <c r="L587" s="192" t="s">
        <v>24</v>
      </c>
      <c r="M587" s="192" t="s">
        <v>253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28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22"/>
        <v>7</v>
      </c>
      <c r="C588" s="37">
        <f t="shared" si="23"/>
        <v>41849</v>
      </c>
      <c r="D588" s="189" t="s">
        <v>1193</v>
      </c>
      <c r="E588" s="182">
        <v>41849</v>
      </c>
      <c r="F588" s="190" t="s">
        <v>983</v>
      </c>
      <c r="G588" s="458" t="s">
        <v>1077</v>
      </c>
      <c r="H588" s="7" t="s">
        <v>981</v>
      </c>
      <c r="I588" s="246">
        <v>1852</v>
      </c>
      <c r="J588" s="246">
        <v>9600</v>
      </c>
      <c r="K588" s="558">
        <f>ROUND(I588*J588,0)</f>
        <v>17779200</v>
      </c>
      <c r="L588" s="39" t="s">
        <v>159</v>
      </c>
      <c r="M588" s="39" t="s">
        <v>8</v>
      </c>
      <c r="N588" s="52" t="str">
        <f>IF(AND('331-CT'!$E$7=TH!H588,OR(L588="331",M588="331")),"331",IF(AND(OR(L588="131",M588="131"),H588='131-CT'!$E$7),"131",""))</f>
        <v>331</v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>
        <v>3</v>
      </c>
    </row>
    <row r="589" spans="1:28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22"/>
        <v>7</v>
      </c>
      <c r="C589" s="37">
        <f t="shared" si="23"/>
        <v>41849</v>
      </c>
      <c r="D589" s="189" t="s">
        <v>1193</v>
      </c>
      <c r="E589" s="182">
        <v>41849</v>
      </c>
      <c r="F589" s="190" t="s">
        <v>984</v>
      </c>
      <c r="G589" s="458" t="s">
        <v>1077</v>
      </c>
      <c r="H589" s="7" t="s">
        <v>981</v>
      </c>
      <c r="I589" s="246"/>
      <c r="J589" s="246"/>
      <c r="K589" s="558">
        <v>1777920</v>
      </c>
      <c r="L589" s="39" t="s">
        <v>9</v>
      </c>
      <c r="M589" s="39" t="s">
        <v>8</v>
      </c>
      <c r="N589" s="52" t="str">
        <f>IF(AND('331-CT'!$E$7=TH!H589,OR(L589="331",M589="331")),"331",IF(AND(OR(L589="131",M589="131"),H589='131-CT'!$E$7),"131",""))</f>
        <v>331</v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>
        <v>3</v>
      </c>
    </row>
    <row r="590" spans="1:28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22"/>
        <v>7</v>
      </c>
      <c r="C590" s="37">
        <f t="shared" si="23"/>
        <v>41849</v>
      </c>
      <c r="D590" s="189" t="s">
        <v>1372</v>
      </c>
      <c r="E590" s="182">
        <v>41849</v>
      </c>
      <c r="F590" s="190" t="s">
        <v>864</v>
      </c>
      <c r="G590" s="458" t="s">
        <v>1077</v>
      </c>
      <c r="H590" s="7" t="s">
        <v>981</v>
      </c>
      <c r="I590" s="246"/>
      <c r="J590" s="246"/>
      <c r="K590" s="558">
        <v>19557120</v>
      </c>
      <c r="L590" s="39" t="s">
        <v>8</v>
      </c>
      <c r="M590" s="39" t="s">
        <v>47</v>
      </c>
      <c r="N590" s="52" t="str">
        <f>IF(AND('331-CT'!$E$7=TH!H590,OR(L590="331",M590="331")),"331",IF(AND(OR(L590="131",M590="131"),H590='131-CT'!$E$7),"131",""))</f>
        <v>331</v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>x</v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/>
    </row>
    <row r="591" spans="1:28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22"/>
        <v>7</v>
      </c>
      <c r="C591" s="182">
        <f t="shared" si="23"/>
        <v>41850</v>
      </c>
      <c r="D591" s="182" t="s">
        <v>899</v>
      </c>
      <c r="E591" s="189">
        <v>41850</v>
      </c>
      <c r="F591" s="190" t="s">
        <v>388</v>
      </c>
      <c r="G591" s="458" t="s">
        <v>582</v>
      </c>
      <c r="H591" s="7" t="s">
        <v>390</v>
      </c>
      <c r="I591" s="246">
        <v>2554</v>
      </c>
      <c r="J591" s="246">
        <v>5500</v>
      </c>
      <c r="K591" s="558">
        <f>ROUND(I591*J591,0)</f>
        <v>14047000</v>
      </c>
      <c r="L591" s="559" t="s">
        <v>253</v>
      </c>
      <c r="M591" s="559" t="s">
        <v>177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/>
    </row>
    <row r="592" spans="1:28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22"/>
        <v>7</v>
      </c>
      <c r="C592" s="182">
        <f t="shared" si="23"/>
        <v>41850</v>
      </c>
      <c r="D592" s="182" t="s">
        <v>899</v>
      </c>
      <c r="E592" s="189">
        <v>41850</v>
      </c>
      <c r="F592" s="190" t="s">
        <v>583</v>
      </c>
      <c r="G592" s="458" t="s">
        <v>582</v>
      </c>
      <c r="H592" s="7" t="s">
        <v>390</v>
      </c>
      <c r="I592" s="246">
        <v>330</v>
      </c>
      <c r="J592" s="246">
        <v>4500</v>
      </c>
      <c r="K592" s="558">
        <f>ROUND(I592*J592,0)</f>
        <v>1485000</v>
      </c>
      <c r="L592" s="559" t="s">
        <v>253</v>
      </c>
      <c r="M592" s="559" t="s">
        <v>177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/>
    </row>
    <row r="593" spans="1:30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22"/>
        <v>7</v>
      </c>
      <c r="C593" s="182">
        <f t="shared" si="23"/>
        <v>41850</v>
      </c>
      <c r="D593" s="182" t="s">
        <v>899</v>
      </c>
      <c r="E593" s="189">
        <v>41850</v>
      </c>
      <c r="F593" s="190" t="s">
        <v>391</v>
      </c>
      <c r="G593" s="458" t="s">
        <v>582</v>
      </c>
      <c r="H593" s="7" t="s">
        <v>390</v>
      </c>
      <c r="I593" s="246"/>
      <c r="J593" s="246"/>
      <c r="K593" s="558">
        <v>1553200</v>
      </c>
      <c r="L593" s="559" t="s">
        <v>253</v>
      </c>
      <c r="M593" s="559" t="s">
        <v>364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/>
      <c r="AB593" s="550"/>
    </row>
    <row r="594" spans="1:30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22"/>
        <v>7</v>
      </c>
      <c r="C594" s="182">
        <f t="shared" si="23"/>
        <v>41850</v>
      </c>
      <c r="D594" s="182" t="s">
        <v>1365</v>
      </c>
      <c r="E594" s="189">
        <v>41850</v>
      </c>
      <c r="F594" s="190" t="s">
        <v>865</v>
      </c>
      <c r="G594" s="458" t="s">
        <v>582</v>
      </c>
      <c r="H594" s="7" t="s">
        <v>390</v>
      </c>
      <c r="I594" s="246"/>
      <c r="J594" s="246"/>
      <c r="K594" s="558">
        <v>17085200</v>
      </c>
      <c r="L594" s="559" t="s">
        <v>47</v>
      </c>
      <c r="M594" s="559" t="s">
        <v>253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>x</v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  <c r="AB594" s="550"/>
    </row>
    <row r="595" spans="1:30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22"/>
        <v>7</v>
      </c>
      <c r="C595" s="189">
        <f t="shared" si="23"/>
        <v>41850</v>
      </c>
      <c r="D595" s="189" t="s">
        <v>1203</v>
      </c>
      <c r="E595" s="37">
        <v>41850</v>
      </c>
      <c r="F595" s="190" t="s">
        <v>988</v>
      </c>
      <c r="G595" s="458" t="s">
        <v>991</v>
      </c>
      <c r="H595" s="7" t="s">
        <v>986</v>
      </c>
      <c r="I595" s="246">
        <v>1500</v>
      </c>
      <c r="J595" s="246">
        <v>11000</v>
      </c>
      <c r="K595" s="558">
        <f>ROUND(I595*J595,0)</f>
        <v>16500000</v>
      </c>
      <c r="L595" s="39" t="s">
        <v>161</v>
      </c>
      <c r="M595" s="39" t="s">
        <v>8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>
        <v>3</v>
      </c>
    </row>
    <row r="596" spans="1:30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ref="B596:B659" si="24">IF(C596&lt;&gt;"",MONTH(C596),"")</f>
        <v>7</v>
      </c>
      <c r="C596" s="189">
        <f t="shared" ref="C596:C659" si="25">E596</f>
        <v>41850</v>
      </c>
      <c r="D596" s="189" t="s">
        <v>1203</v>
      </c>
      <c r="E596" s="37">
        <v>41850</v>
      </c>
      <c r="F596" s="190" t="s">
        <v>989</v>
      </c>
      <c r="G596" s="458" t="s">
        <v>991</v>
      </c>
      <c r="H596" s="7" t="s">
        <v>986</v>
      </c>
      <c r="I596" s="246"/>
      <c r="J596" s="246"/>
      <c r="K596" s="558">
        <v>1650000</v>
      </c>
      <c r="L596" s="39" t="s">
        <v>9</v>
      </c>
      <c r="M596" s="39" t="s">
        <v>8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>
        <v>3</v>
      </c>
    </row>
    <row r="597" spans="1:30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24"/>
        <v>7</v>
      </c>
      <c r="C597" s="189">
        <f t="shared" si="25"/>
        <v>41850</v>
      </c>
      <c r="D597" s="189" t="s">
        <v>1378</v>
      </c>
      <c r="E597" s="37">
        <v>41850</v>
      </c>
      <c r="F597" s="190" t="s">
        <v>864</v>
      </c>
      <c r="G597" s="458" t="s">
        <v>991</v>
      </c>
      <c r="H597" s="7" t="s">
        <v>986</v>
      </c>
      <c r="I597" s="246"/>
      <c r="J597" s="246"/>
      <c r="K597" s="558">
        <v>18150000</v>
      </c>
      <c r="L597" s="39" t="s">
        <v>8</v>
      </c>
      <c r="M597" s="39" t="s">
        <v>47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>x</v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30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24"/>
        <v>7</v>
      </c>
      <c r="C598" s="37">
        <f t="shared" si="25"/>
        <v>41850</v>
      </c>
      <c r="D598" s="189" t="s">
        <v>1194</v>
      </c>
      <c r="E598" s="182">
        <v>41850</v>
      </c>
      <c r="F598" s="190" t="s">
        <v>983</v>
      </c>
      <c r="G598" s="458" t="s">
        <v>1080</v>
      </c>
      <c r="H598" s="7" t="s">
        <v>981</v>
      </c>
      <c r="I598" s="249">
        <v>4756</v>
      </c>
      <c r="J598" s="249">
        <v>9600</v>
      </c>
      <c r="K598" s="558">
        <f>ROUND(I598*J598,0)</f>
        <v>45657600</v>
      </c>
      <c r="L598" s="39" t="s">
        <v>159</v>
      </c>
      <c r="M598" s="39" t="s">
        <v>8</v>
      </c>
      <c r="N598" s="52" t="str">
        <f>IF(AND('331-CT'!$E$7=TH!H598,OR(L598="331",M598="331")),"331",IF(AND(OR(L598="131",M598="131"),H598='131-CT'!$E$7),"131",""))</f>
        <v>331</v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>
        <v>3</v>
      </c>
    </row>
    <row r="599" spans="1:30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24"/>
        <v>7</v>
      </c>
      <c r="C599" s="37">
        <f t="shared" si="25"/>
        <v>41850</v>
      </c>
      <c r="D599" s="189" t="s">
        <v>1194</v>
      </c>
      <c r="E599" s="182">
        <v>41850</v>
      </c>
      <c r="F599" s="190" t="s">
        <v>1079</v>
      </c>
      <c r="G599" s="458" t="s">
        <v>1080</v>
      </c>
      <c r="H599" s="7" t="s">
        <v>981</v>
      </c>
      <c r="I599" s="249">
        <v>1305</v>
      </c>
      <c r="J599" s="249">
        <v>9600</v>
      </c>
      <c r="K599" s="558">
        <f>ROUND(I599*J599,0)</f>
        <v>12528000</v>
      </c>
      <c r="L599" s="39" t="s">
        <v>159</v>
      </c>
      <c r="M599" s="39" t="s">
        <v>8</v>
      </c>
      <c r="N599" s="52" t="str">
        <f>IF(AND('331-CT'!$E$7=TH!H599,OR(L599="331",M599="331")),"331",IF(AND(OR(L599="131",M599="131"),H599='131-CT'!$E$7),"131",""))</f>
        <v>331</v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>
        <v>3</v>
      </c>
    </row>
    <row r="600" spans="1:30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24"/>
        <v>7</v>
      </c>
      <c r="C600" s="37">
        <f t="shared" si="25"/>
        <v>41850</v>
      </c>
      <c r="D600" s="189" t="s">
        <v>1194</v>
      </c>
      <c r="E600" s="182">
        <v>41850</v>
      </c>
      <c r="F600" s="190" t="s">
        <v>1078</v>
      </c>
      <c r="G600" s="458" t="s">
        <v>1080</v>
      </c>
      <c r="H600" s="7" t="s">
        <v>981</v>
      </c>
      <c r="I600" s="246"/>
      <c r="J600" s="246"/>
      <c r="K600" s="558">
        <v>5818560</v>
      </c>
      <c r="L600" s="39" t="s">
        <v>9</v>
      </c>
      <c r="M600" s="39" t="s">
        <v>8</v>
      </c>
      <c r="N600" s="52" t="str">
        <f>IF(AND('331-CT'!$E$7=TH!H600,OR(L600="331",M600="331")),"331",IF(AND(OR(L600="131",M600="131"),H600='131-CT'!$E$7),"131",""))</f>
        <v>331</v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>
        <v>3</v>
      </c>
    </row>
    <row r="601" spans="1:30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24"/>
        <v>7</v>
      </c>
      <c r="C601" s="875">
        <f t="shared" si="25"/>
        <v>41851</v>
      </c>
      <c r="D601" s="875" t="s">
        <v>327</v>
      </c>
      <c r="E601" s="875">
        <v>41851</v>
      </c>
      <c r="F601" s="876" t="s">
        <v>1333</v>
      </c>
      <c r="G601" s="877"/>
      <c r="H601" s="878"/>
      <c r="I601" s="879"/>
      <c r="J601" s="879"/>
      <c r="K601" s="880">
        <v>15215000</v>
      </c>
      <c r="L601" s="881" t="s">
        <v>83</v>
      </c>
      <c r="M601" s="881" t="s">
        <v>256</v>
      </c>
      <c r="N601" s="52" t="str">
        <f>IF(AND('331-CT'!$E$7=TH!H601,OR(L601="331",M601="331")),"331",IF(AND(OR(L601="131",M601="131"),H601='131-CT'!$E$7),"131",""))</f>
        <v/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196"/>
      <c r="AB601" s="196"/>
      <c r="AC601" s="196"/>
      <c r="AD601" s="196"/>
    </row>
    <row r="602" spans="1:30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24"/>
        <v>7</v>
      </c>
      <c r="C602" s="875">
        <f t="shared" si="25"/>
        <v>41851</v>
      </c>
      <c r="D602" s="875" t="s">
        <v>327</v>
      </c>
      <c r="E602" s="875">
        <v>41851</v>
      </c>
      <c r="F602" s="876" t="s">
        <v>1334</v>
      </c>
      <c r="G602" s="877"/>
      <c r="H602" s="878"/>
      <c r="I602" s="879"/>
      <c r="J602" s="879"/>
      <c r="K602" s="880">
        <v>31135000</v>
      </c>
      <c r="L602" s="881" t="s">
        <v>167</v>
      </c>
      <c r="M602" s="881" t="s">
        <v>256</v>
      </c>
      <c r="N602" s="52" t="str">
        <f>IF(AND('331-CT'!$E$7=TH!H602,OR(L602="331",M602="331")),"331",IF(AND(OR(L602="131",M602="131"),H602='131-CT'!$E$7),"131",""))</f>
        <v/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196"/>
      <c r="AB602" s="196"/>
      <c r="AC602" s="196"/>
      <c r="AD602" s="196"/>
    </row>
    <row r="603" spans="1:30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24"/>
        <v>7</v>
      </c>
      <c r="C603" s="875">
        <f t="shared" si="25"/>
        <v>41851</v>
      </c>
      <c r="D603" s="875" t="s">
        <v>1379</v>
      </c>
      <c r="E603" s="875">
        <v>41851</v>
      </c>
      <c r="F603" s="876" t="str">
        <f>"Thanh toán tiền lương tháng "&amp;MONTH(E603)&amp;"/"&amp;YEAR(E603)</f>
        <v>Thanh toán tiền lương tháng 7/2014</v>
      </c>
      <c r="G603" s="877"/>
      <c r="H603" s="878" t="s">
        <v>868</v>
      </c>
      <c r="I603" s="879"/>
      <c r="J603" s="879"/>
      <c r="K603" s="880">
        <f>K601+K602</f>
        <v>46350000</v>
      </c>
      <c r="L603" s="881" t="s">
        <v>256</v>
      </c>
      <c r="M603" s="881" t="s">
        <v>47</v>
      </c>
      <c r="N603" s="52" t="str">
        <f>IF(AND('331-CT'!$E$7=TH!H603,OR(L603="331",M603="331")),"331",IF(AND(OR(L603="131",M603="131"),H603='131-CT'!$E$7),"131",""))</f>
        <v/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96"/>
      <c r="AB603" s="196"/>
      <c r="AC603" s="196"/>
      <c r="AD603" s="196"/>
    </row>
    <row r="604" spans="1:30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24"/>
        <v>7</v>
      </c>
      <c r="C604" s="189">
        <f t="shared" si="25"/>
        <v>41851</v>
      </c>
      <c r="D604" s="189" t="s">
        <v>1204</v>
      </c>
      <c r="E604" s="37">
        <v>41851</v>
      </c>
      <c r="F604" s="190" t="s">
        <v>988</v>
      </c>
      <c r="G604" s="457" t="s">
        <v>992</v>
      </c>
      <c r="H604" s="7" t="s">
        <v>986</v>
      </c>
      <c r="I604" s="713">
        <v>500</v>
      </c>
      <c r="J604" s="713">
        <v>11000</v>
      </c>
      <c r="K604" s="558">
        <f>ROUND(I604*J604,0)</f>
        <v>5500000</v>
      </c>
      <c r="L604" s="39" t="s">
        <v>161</v>
      </c>
      <c r="M604" s="39" t="s">
        <v>8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>
        <v>3</v>
      </c>
    </row>
    <row r="605" spans="1:30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24"/>
        <v>7</v>
      </c>
      <c r="C605" s="189">
        <f t="shared" si="25"/>
        <v>41851</v>
      </c>
      <c r="D605" s="189" t="s">
        <v>1204</v>
      </c>
      <c r="E605" s="37">
        <v>41851</v>
      </c>
      <c r="F605" s="286" t="s">
        <v>993</v>
      </c>
      <c r="G605" s="457" t="s">
        <v>992</v>
      </c>
      <c r="H605" s="7" t="s">
        <v>986</v>
      </c>
      <c r="I605" s="713">
        <v>25</v>
      </c>
      <c r="J605" s="713">
        <v>20000</v>
      </c>
      <c r="K605" s="558">
        <f>ROUND(I605*J605,0)</f>
        <v>500000</v>
      </c>
      <c r="L605" s="39" t="s">
        <v>161</v>
      </c>
      <c r="M605" s="39" t="s">
        <v>8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>
        <v>3</v>
      </c>
    </row>
    <row r="606" spans="1:30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24"/>
        <v>7</v>
      </c>
      <c r="C606" s="189">
        <f t="shared" si="25"/>
        <v>41851</v>
      </c>
      <c r="D606" s="189" t="s">
        <v>1204</v>
      </c>
      <c r="E606" s="37">
        <v>41851</v>
      </c>
      <c r="F606" s="187" t="s">
        <v>994</v>
      </c>
      <c r="G606" s="457" t="s">
        <v>992</v>
      </c>
      <c r="H606" s="7" t="s">
        <v>986</v>
      </c>
      <c r="I606" s="713">
        <v>100</v>
      </c>
      <c r="J606" s="713">
        <v>20000</v>
      </c>
      <c r="K606" s="558">
        <f>ROUND(I606*J606,0)</f>
        <v>2000000</v>
      </c>
      <c r="L606" s="39" t="s">
        <v>161</v>
      </c>
      <c r="M606" s="39" t="s">
        <v>8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>
        <v>3</v>
      </c>
    </row>
    <row r="607" spans="1:30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24"/>
        <v>7</v>
      </c>
      <c r="C607" s="189">
        <f t="shared" si="25"/>
        <v>41851</v>
      </c>
      <c r="D607" s="189" t="s">
        <v>1204</v>
      </c>
      <c r="E607" s="37">
        <v>41851</v>
      </c>
      <c r="F607" s="190" t="s">
        <v>989</v>
      </c>
      <c r="G607" s="457" t="s">
        <v>992</v>
      </c>
      <c r="H607" s="7" t="s">
        <v>986</v>
      </c>
      <c r="I607" s="713"/>
      <c r="J607" s="713"/>
      <c r="K607" s="558">
        <v>800000</v>
      </c>
      <c r="L607" s="39" t="s">
        <v>9</v>
      </c>
      <c r="M607" s="39" t="s">
        <v>8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>
        <v>3</v>
      </c>
    </row>
    <row r="608" spans="1:30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24"/>
        <v>7</v>
      </c>
      <c r="C608" s="189">
        <f t="shared" si="25"/>
        <v>41851</v>
      </c>
      <c r="D608" s="189" t="s">
        <v>1380</v>
      </c>
      <c r="E608" s="37">
        <v>41851</v>
      </c>
      <c r="F608" s="190" t="s">
        <v>864</v>
      </c>
      <c r="G608" s="457" t="s">
        <v>992</v>
      </c>
      <c r="H608" s="7" t="s">
        <v>986</v>
      </c>
      <c r="I608" s="713"/>
      <c r="J608" s="713"/>
      <c r="K608" s="558">
        <v>8800000</v>
      </c>
      <c r="L608" s="39" t="s">
        <v>8</v>
      </c>
      <c r="M608" s="39" t="s">
        <v>47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>x</v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/>
    </row>
    <row r="609" spans="1:27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24"/>
        <v>7</v>
      </c>
      <c r="C609" s="37">
        <f t="shared" si="25"/>
        <v>41851</v>
      </c>
      <c r="D609" s="189" t="s">
        <v>1382</v>
      </c>
      <c r="E609" s="189">
        <v>41851</v>
      </c>
      <c r="F609" s="190" t="s">
        <v>1239</v>
      </c>
      <c r="G609" s="40" t="s">
        <v>1237</v>
      </c>
      <c r="H609" s="191" t="s">
        <v>1272</v>
      </c>
      <c r="I609" s="246"/>
      <c r="J609" s="246"/>
      <c r="K609" s="558">
        <v>100000000</v>
      </c>
      <c r="L609" s="39" t="s">
        <v>24</v>
      </c>
      <c r="M609" s="192" t="s">
        <v>47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>x</v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/>
    </row>
    <row r="610" spans="1:27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24"/>
        <v>7</v>
      </c>
      <c r="C610" s="37">
        <f t="shared" si="25"/>
        <v>41851</v>
      </c>
      <c r="D610" s="37" t="s">
        <v>870</v>
      </c>
      <c r="E610" s="189">
        <v>41851</v>
      </c>
      <c r="F610" s="190" t="s">
        <v>864</v>
      </c>
      <c r="G610" s="40" t="s">
        <v>1237</v>
      </c>
      <c r="H610" s="7" t="s">
        <v>981</v>
      </c>
      <c r="I610" s="246"/>
      <c r="J610" s="246"/>
      <c r="K610" s="558">
        <v>30000000</v>
      </c>
      <c r="L610" s="39" t="s">
        <v>8</v>
      </c>
      <c r="M610" s="39" t="s">
        <v>24</v>
      </c>
      <c r="N610" s="52" t="str">
        <f>IF(AND('331-CT'!$E$7=TH!H610,OR(L610="331",M610="331")),"331",IF(AND(OR(L610="131",M610="131"),H610='131-CT'!$E$7),"131",""))</f>
        <v>331</v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27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24"/>
        <v>7</v>
      </c>
      <c r="C611" s="37">
        <f t="shared" si="25"/>
        <v>41851</v>
      </c>
      <c r="D611" s="37" t="s">
        <v>870</v>
      </c>
      <c r="E611" s="189">
        <v>41851</v>
      </c>
      <c r="F611" s="40" t="s">
        <v>871</v>
      </c>
      <c r="G611" s="40" t="s">
        <v>1237</v>
      </c>
      <c r="H611" s="7"/>
      <c r="I611" s="246"/>
      <c r="J611" s="246"/>
      <c r="K611" s="558">
        <v>11000</v>
      </c>
      <c r="L611" s="39" t="s">
        <v>83</v>
      </c>
      <c r="M611" s="39" t="s">
        <v>24</v>
      </c>
      <c r="N611" s="52" t="str">
        <f>IF(AND('331-CT'!$E$7=TH!H611,OR(L611="331",M611="331")),"331",IF(AND(OR(L611="131",M611="131"),H611='131-CT'!$E$7),"131",""))</f>
        <v/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>x</v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/>
    </row>
    <row r="612" spans="1:27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24"/>
        <v>7</v>
      </c>
      <c r="C612" s="37">
        <f t="shared" si="25"/>
        <v>41851</v>
      </c>
      <c r="D612" s="37" t="s">
        <v>870</v>
      </c>
      <c r="E612" s="189">
        <v>41851</v>
      </c>
      <c r="F612" s="190" t="s">
        <v>864</v>
      </c>
      <c r="G612" s="40" t="s">
        <v>1237</v>
      </c>
      <c r="H612" s="7" t="s">
        <v>1044</v>
      </c>
      <c r="I612" s="246"/>
      <c r="J612" s="246"/>
      <c r="K612" s="558">
        <v>50000000</v>
      </c>
      <c r="L612" s="39" t="s">
        <v>8</v>
      </c>
      <c r="M612" s="39" t="s">
        <v>24</v>
      </c>
      <c r="N612" s="52" t="str">
        <f>IF(AND('331-CT'!$E$7=TH!H612,OR(L612="331",M612="331")),"331",IF(AND(OR(L612="131",M612="131"),H612='131-CT'!$E$7),"131",""))</f>
        <v/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/>
    </row>
    <row r="613" spans="1:27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24"/>
        <v>7</v>
      </c>
      <c r="C613" s="37">
        <f t="shared" si="25"/>
        <v>41851</v>
      </c>
      <c r="D613" s="37" t="s">
        <v>870</v>
      </c>
      <c r="E613" s="189">
        <v>41851</v>
      </c>
      <c r="F613" s="737" t="s">
        <v>871</v>
      </c>
      <c r="G613" s="40" t="s">
        <v>1237</v>
      </c>
      <c r="H613" s="7"/>
      <c r="I613" s="246"/>
      <c r="J613" s="246"/>
      <c r="K613" s="558">
        <v>11000</v>
      </c>
      <c r="L613" s="39" t="s">
        <v>83</v>
      </c>
      <c r="M613" s="39" t="s">
        <v>24</v>
      </c>
      <c r="N613" s="52" t="str">
        <f>IF(AND('331-CT'!$E$7=TH!H613,OR(L613="331",M613="331")),"331",IF(AND(OR(L613="131",M613="131"),H613='131-CT'!$E$7),"131",""))</f>
        <v/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/>
    </row>
    <row r="614" spans="1:27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24"/>
        <v>7</v>
      </c>
      <c r="C614" s="37">
        <f t="shared" si="25"/>
        <v>41851</v>
      </c>
      <c r="D614" s="37" t="s">
        <v>870</v>
      </c>
      <c r="E614" s="189">
        <v>41851</v>
      </c>
      <c r="F614" s="190" t="s">
        <v>864</v>
      </c>
      <c r="G614" s="40" t="s">
        <v>1237</v>
      </c>
      <c r="H614" s="862" t="s">
        <v>1073</v>
      </c>
      <c r="I614" s="246"/>
      <c r="J614" s="246"/>
      <c r="K614" s="558">
        <v>6000000</v>
      </c>
      <c r="L614" s="39" t="s">
        <v>8</v>
      </c>
      <c r="M614" s="39" t="s">
        <v>24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69"/>
    </row>
    <row r="615" spans="1:27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24"/>
        <v>7</v>
      </c>
      <c r="C615" s="37">
        <f t="shared" si="25"/>
        <v>41851</v>
      </c>
      <c r="D615" s="37" t="s">
        <v>870</v>
      </c>
      <c r="E615" s="189">
        <v>41851</v>
      </c>
      <c r="F615" s="40" t="s">
        <v>871</v>
      </c>
      <c r="G615" s="40" t="s">
        <v>1237</v>
      </c>
      <c r="H615" s="191"/>
      <c r="I615" s="246"/>
      <c r="J615" s="246"/>
      <c r="K615" s="558">
        <v>11000</v>
      </c>
      <c r="L615" s="39" t="s">
        <v>83</v>
      </c>
      <c r="M615" s="39" t="s">
        <v>24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69"/>
    </row>
    <row r="616" spans="1:27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24"/>
        <v>7</v>
      </c>
      <c r="C616" s="37">
        <f t="shared" si="25"/>
        <v>41851</v>
      </c>
      <c r="D616" s="37" t="s">
        <v>870</v>
      </c>
      <c r="E616" s="189">
        <v>41851</v>
      </c>
      <c r="F616" s="190" t="s">
        <v>864</v>
      </c>
      <c r="G616" s="40" t="s">
        <v>1237</v>
      </c>
      <c r="H616" s="7" t="s">
        <v>1110</v>
      </c>
      <c r="I616" s="246"/>
      <c r="J616" s="246"/>
      <c r="K616" s="558">
        <v>14000000</v>
      </c>
      <c r="L616" s="39" t="s">
        <v>8</v>
      </c>
      <c r="M616" s="39" t="s">
        <v>24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69"/>
    </row>
    <row r="617" spans="1:27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24"/>
        <v>7</v>
      </c>
      <c r="C617" s="37">
        <f t="shared" si="25"/>
        <v>41851</v>
      </c>
      <c r="D617" s="37" t="s">
        <v>870</v>
      </c>
      <c r="E617" s="189">
        <v>41851</v>
      </c>
      <c r="F617" s="40" t="s">
        <v>871</v>
      </c>
      <c r="G617" s="40" t="s">
        <v>1237</v>
      </c>
      <c r="H617" s="191"/>
      <c r="I617" s="246"/>
      <c r="J617" s="246"/>
      <c r="K617" s="558">
        <v>22000</v>
      </c>
      <c r="L617" s="39" t="s">
        <v>83</v>
      </c>
      <c r="M617" s="39" t="s">
        <v>24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/>
    </row>
    <row r="618" spans="1:27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24"/>
        <v>7</v>
      </c>
      <c r="C618" s="37">
        <f t="shared" si="25"/>
        <v>41851</v>
      </c>
      <c r="D618" s="37" t="s">
        <v>870</v>
      </c>
      <c r="E618" s="189">
        <v>41851</v>
      </c>
      <c r="F618" s="190" t="s">
        <v>1273</v>
      </c>
      <c r="G618" s="40" t="s">
        <v>1237</v>
      </c>
      <c r="H618" s="191"/>
      <c r="I618" s="246"/>
      <c r="J618" s="246"/>
      <c r="K618" s="558">
        <v>44000</v>
      </c>
      <c r="L618" s="39" t="s">
        <v>83</v>
      </c>
      <c r="M618" s="39" t="s">
        <v>24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>x</v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/>
    </row>
    <row r="619" spans="1:27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24"/>
        <v>7</v>
      </c>
      <c r="C619" s="37">
        <f t="shared" si="25"/>
        <v>41851</v>
      </c>
      <c r="D619" s="37" t="s">
        <v>863</v>
      </c>
      <c r="E619" s="189">
        <v>41851</v>
      </c>
      <c r="F619" s="190" t="s">
        <v>866</v>
      </c>
      <c r="G619" s="40" t="s">
        <v>1237</v>
      </c>
      <c r="H619" s="7"/>
      <c r="I619" s="246"/>
      <c r="J619" s="246"/>
      <c r="K619" s="558">
        <v>600</v>
      </c>
      <c r="L619" s="39" t="s">
        <v>24</v>
      </c>
      <c r="M619" s="39" t="s">
        <v>40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/>
    </row>
    <row r="620" spans="1:27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24"/>
        <v>8</v>
      </c>
      <c r="C620" s="37">
        <f t="shared" si="25"/>
        <v>41852</v>
      </c>
      <c r="D620" s="189" t="s">
        <v>1195</v>
      </c>
      <c r="E620" s="189">
        <v>41852</v>
      </c>
      <c r="F620" s="287" t="s">
        <v>1046</v>
      </c>
      <c r="G620" s="458" t="s">
        <v>1081</v>
      </c>
      <c r="H620" s="7" t="s">
        <v>1044</v>
      </c>
      <c r="I620" s="246">
        <v>5710</v>
      </c>
      <c r="J620" s="246">
        <v>8500</v>
      </c>
      <c r="K620" s="558">
        <f>ROUND(I620*J620,0)</f>
        <v>48535000</v>
      </c>
      <c r="L620" s="39" t="s">
        <v>159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>x</v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27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24"/>
        <v>8</v>
      </c>
      <c r="C621" s="37">
        <f t="shared" si="25"/>
        <v>41852</v>
      </c>
      <c r="D621" s="189" t="s">
        <v>1195</v>
      </c>
      <c r="E621" s="189">
        <v>41852</v>
      </c>
      <c r="F621" s="286" t="s">
        <v>1047</v>
      </c>
      <c r="G621" s="458" t="s">
        <v>1081</v>
      </c>
      <c r="H621" s="7" t="s">
        <v>1044</v>
      </c>
      <c r="I621" s="246"/>
      <c r="J621" s="246"/>
      <c r="K621" s="558">
        <v>4853500</v>
      </c>
      <c r="L621" s="39" t="s">
        <v>9</v>
      </c>
      <c r="M621" s="39" t="s">
        <v>8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>
        <v>3</v>
      </c>
    </row>
    <row r="622" spans="1:27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24"/>
        <v>8</v>
      </c>
      <c r="C622" s="37">
        <f t="shared" si="25"/>
        <v>41853</v>
      </c>
      <c r="D622" s="189" t="s">
        <v>1196</v>
      </c>
      <c r="E622" s="189">
        <v>41853</v>
      </c>
      <c r="F622" s="286" t="s">
        <v>1046</v>
      </c>
      <c r="G622" s="457" t="s">
        <v>509</v>
      </c>
      <c r="H622" s="7" t="s">
        <v>1021</v>
      </c>
      <c r="I622" s="246">
        <v>11999</v>
      </c>
      <c r="J622" s="246">
        <v>7600</v>
      </c>
      <c r="K622" s="558">
        <f>ROUND(I622*J622,0)</f>
        <v>91192400</v>
      </c>
      <c r="L622" s="39" t="s">
        <v>159</v>
      </c>
      <c r="M622" s="39" t="s">
        <v>8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>x</v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>
        <v>3</v>
      </c>
    </row>
    <row r="623" spans="1:27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24"/>
        <v>8</v>
      </c>
      <c r="C623" s="37">
        <f t="shared" si="25"/>
        <v>41853</v>
      </c>
      <c r="D623" s="189" t="s">
        <v>1196</v>
      </c>
      <c r="E623" s="189">
        <v>41853</v>
      </c>
      <c r="F623" s="40" t="s">
        <v>1020</v>
      </c>
      <c r="G623" s="457" t="s">
        <v>509</v>
      </c>
      <c r="H623" s="7" t="s">
        <v>1021</v>
      </c>
      <c r="I623" s="246"/>
      <c r="J623" s="246"/>
      <c r="K623" s="558">
        <v>9119240</v>
      </c>
      <c r="L623" s="39" t="s">
        <v>9</v>
      </c>
      <c r="M623" s="39" t="s">
        <v>8</v>
      </c>
      <c r="N623" s="52" t="str">
        <f>IF(AND('331-CT'!$E$7=TH!H623,OR(L623="331",M623="331")),"331",IF(AND(OR(L623="131",M623="131"),H623='131-CT'!$E$7),"131",""))</f>
        <v/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>
        <v>3</v>
      </c>
    </row>
    <row r="624" spans="1:27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24"/>
        <v>8</v>
      </c>
      <c r="C624" s="37">
        <f t="shared" si="25"/>
        <v>41853</v>
      </c>
      <c r="D624" s="189" t="s">
        <v>1197</v>
      </c>
      <c r="E624" s="189">
        <v>41853</v>
      </c>
      <c r="F624" s="286" t="s">
        <v>1046</v>
      </c>
      <c r="G624" s="457" t="s">
        <v>1082</v>
      </c>
      <c r="H624" s="7" t="s">
        <v>981</v>
      </c>
      <c r="I624" s="246">
        <v>1320</v>
      </c>
      <c r="J624" s="246">
        <v>9000</v>
      </c>
      <c r="K624" s="558">
        <f>ROUND(I624*J624,0)</f>
        <v>11880000</v>
      </c>
      <c r="L624" s="39" t="s">
        <v>159</v>
      </c>
      <c r="M624" s="39" t="s">
        <v>8</v>
      </c>
      <c r="N624" s="52" t="str">
        <f>IF(AND('331-CT'!$E$7=TH!H624,OR(L624="331",M624="331")),"331",IF(AND(OR(L624="131",M624="131"),H624='131-CT'!$E$7),"131",""))</f>
        <v>331</v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3</v>
      </c>
    </row>
    <row r="625" spans="1:28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24"/>
        <v>8</v>
      </c>
      <c r="C625" s="37">
        <f t="shared" si="25"/>
        <v>41853</v>
      </c>
      <c r="D625" s="189" t="s">
        <v>1197</v>
      </c>
      <c r="E625" s="189">
        <v>41853</v>
      </c>
      <c r="F625" s="190" t="s">
        <v>983</v>
      </c>
      <c r="G625" s="457" t="s">
        <v>1082</v>
      </c>
      <c r="H625" s="7" t="s">
        <v>981</v>
      </c>
      <c r="I625" s="246">
        <v>4926</v>
      </c>
      <c r="J625" s="246">
        <v>9600</v>
      </c>
      <c r="K625" s="558">
        <f>ROUND(I625*J625,0)</f>
        <v>47289600</v>
      </c>
      <c r="L625" s="39" t="s">
        <v>159</v>
      </c>
      <c r="M625" s="39" t="s">
        <v>8</v>
      </c>
      <c r="N625" s="52" t="str">
        <f>IF(AND('331-CT'!$E$7=TH!H625,OR(L625="331",M625="331")),"331",IF(AND(OR(L625="131",M625="131"),H625='131-CT'!$E$7),"131",""))</f>
        <v>331</v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3</v>
      </c>
    </row>
    <row r="626" spans="1:28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24"/>
        <v>8</v>
      </c>
      <c r="C626" s="37">
        <f t="shared" si="25"/>
        <v>41853</v>
      </c>
      <c r="D626" s="189" t="s">
        <v>1197</v>
      </c>
      <c r="E626" s="189">
        <v>41853</v>
      </c>
      <c r="F626" s="190" t="s">
        <v>1078</v>
      </c>
      <c r="G626" s="457" t="s">
        <v>1082</v>
      </c>
      <c r="H626" s="7" t="s">
        <v>981</v>
      </c>
      <c r="I626" s="246"/>
      <c r="J626" s="246"/>
      <c r="K626" s="558">
        <v>5916960</v>
      </c>
      <c r="L626" s="39" t="s">
        <v>9</v>
      </c>
      <c r="M626" s="39" t="s">
        <v>8</v>
      </c>
      <c r="N626" s="52" t="str">
        <f>IF(AND('331-CT'!$E$7=TH!H626,OR(L626="331",M626="331")),"331",IF(AND(OR(L626="131",M626="131"),H626='131-CT'!$E$7),"131",""))</f>
        <v>331</v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>
        <v>3</v>
      </c>
    </row>
    <row r="627" spans="1:28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24"/>
        <v>8</v>
      </c>
      <c r="C627" s="182">
        <f t="shared" si="25"/>
        <v>41856</v>
      </c>
      <c r="D627" s="182" t="s">
        <v>863</v>
      </c>
      <c r="E627" s="182">
        <v>41856</v>
      </c>
      <c r="F627" s="190" t="s">
        <v>865</v>
      </c>
      <c r="G627" s="458" t="s">
        <v>326</v>
      </c>
      <c r="H627" s="7" t="s">
        <v>625</v>
      </c>
      <c r="I627" s="246"/>
      <c r="J627" s="246"/>
      <c r="K627" s="558">
        <v>17000000</v>
      </c>
      <c r="L627" s="192" t="s">
        <v>24</v>
      </c>
      <c r="M627" s="192" t="s">
        <v>253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/>
    </row>
    <row r="628" spans="1:28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24"/>
        <v>8</v>
      </c>
      <c r="C628" s="182">
        <f t="shared" si="25"/>
        <v>41857</v>
      </c>
      <c r="D628" s="182" t="s">
        <v>900</v>
      </c>
      <c r="E628" s="189">
        <v>41857</v>
      </c>
      <c r="F628" s="187" t="s">
        <v>392</v>
      </c>
      <c r="G628" s="458" t="s">
        <v>584</v>
      </c>
      <c r="H628" s="7" t="s">
        <v>877</v>
      </c>
      <c r="I628" s="246">
        <v>500</v>
      </c>
      <c r="J628" s="246">
        <v>17300</v>
      </c>
      <c r="K628" s="558">
        <f>ROUND(I628*J628,0)</f>
        <v>8650000</v>
      </c>
      <c r="L628" s="559" t="s">
        <v>253</v>
      </c>
      <c r="M628" s="559" t="s">
        <v>177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/>
    </row>
    <row r="629" spans="1:28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24"/>
        <v>8</v>
      </c>
      <c r="C629" s="189">
        <f t="shared" si="25"/>
        <v>41857</v>
      </c>
      <c r="D629" s="189" t="s">
        <v>1383</v>
      </c>
      <c r="E629" s="37">
        <v>41857</v>
      </c>
      <c r="F629" s="187" t="s">
        <v>960</v>
      </c>
      <c r="G629" s="458" t="s">
        <v>995</v>
      </c>
      <c r="H629" s="7" t="s">
        <v>959</v>
      </c>
      <c r="I629" s="246"/>
      <c r="J629" s="246"/>
      <c r="K629" s="558">
        <f>119081+402027</f>
        <v>521108</v>
      </c>
      <c r="L629" s="39" t="s">
        <v>83</v>
      </c>
      <c r="M629" s="39" t="s">
        <v>47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>x</v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>x</v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>
        <v>3</v>
      </c>
    </row>
    <row r="630" spans="1:28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24"/>
        <v>8</v>
      </c>
      <c r="C630" s="189">
        <f t="shared" si="25"/>
        <v>41857</v>
      </c>
      <c r="D630" s="189" t="s">
        <v>1383</v>
      </c>
      <c r="E630" s="37">
        <v>41857</v>
      </c>
      <c r="F630" s="187" t="s">
        <v>961</v>
      </c>
      <c r="G630" s="458" t="s">
        <v>995</v>
      </c>
      <c r="H630" s="7" t="s">
        <v>959</v>
      </c>
      <c r="I630" s="246"/>
      <c r="J630" s="246"/>
      <c r="K630" s="558">
        <f>11908+40203</f>
        <v>52111</v>
      </c>
      <c r="L630" s="39" t="s">
        <v>9</v>
      </c>
      <c r="M630" s="39" t="s">
        <v>47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>x</v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3</v>
      </c>
    </row>
    <row r="631" spans="1:28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24"/>
        <v>8</v>
      </c>
      <c r="C631" s="189">
        <f t="shared" si="25"/>
        <v>41857</v>
      </c>
      <c r="D631" s="189" t="s">
        <v>1205</v>
      </c>
      <c r="E631" s="37">
        <v>41857</v>
      </c>
      <c r="F631" s="190" t="s">
        <v>988</v>
      </c>
      <c r="G631" s="458" t="s">
        <v>996</v>
      </c>
      <c r="H631" s="7" t="s">
        <v>986</v>
      </c>
      <c r="I631" s="246">
        <v>1500</v>
      </c>
      <c r="J631" s="246">
        <v>11000</v>
      </c>
      <c r="K631" s="558">
        <f>ROUND(I631*J631,0)</f>
        <v>16500000</v>
      </c>
      <c r="L631" s="39" t="s">
        <v>161</v>
      </c>
      <c r="M631" s="39" t="s">
        <v>8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3</v>
      </c>
    </row>
    <row r="632" spans="1:28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24"/>
        <v>8</v>
      </c>
      <c r="C632" s="189">
        <f t="shared" si="25"/>
        <v>41857</v>
      </c>
      <c r="D632" s="189" t="s">
        <v>1205</v>
      </c>
      <c r="E632" s="37">
        <v>41857</v>
      </c>
      <c r="F632" s="190" t="s">
        <v>989</v>
      </c>
      <c r="G632" s="458" t="s">
        <v>996</v>
      </c>
      <c r="H632" s="7" t="s">
        <v>986</v>
      </c>
      <c r="I632" s="246"/>
      <c r="J632" s="246"/>
      <c r="K632" s="558">
        <v>1650000</v>
      </c>
      <c r="L632" s="39" t="s">
        <v>9</v>
      </c>
      <c r="M632" s="39" t="s">
        <v>8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>
        <v>3</v>
      </c>
    </row>
    <row r="633" spans="1:28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24"/>
        <v>8</v>
      </c>
      <c r="C633" s="189">
        <f t="shared" si="25"/>
        <v>41857</v>
      </c>
      <c r="D633" s="189" t="s">
        <v>1385</v>
      </c>
      <c r="E633" s="37">
        <v>41857</v>
      </c>
      <c r="F633" s="190" t="s">
        <v>864</v>
      </c>
      <c r="G633" s="458" t="s">
        <v>996</v>
      </c>
      <c r="H633" s="7" t="s">
        <v>986</v>
      </c>
      <c r="I633" s="246"/>
      <c r="J633" s="246"/>
      <c r="K633" s="558">
        <v>18150000</v>
      </c>
      <c r="L633" s="39" t="s">
        <v>8</v>
      </c>
      <c r="M633" s="39" t="s">
        <v>47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>x</v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/>
    </row>
    <row r="634" spans="1:28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24"/>
        <v>8</v>
      </c>
      <c r="C634" s="182">
        <f t="shared" si="25"/>
        <v>41858</v>
      </c>
      <c r="D634" s="182" t="s">
        <v>900</v>
      </c>
      <c r="E634" s="189">
        <v>41858</v>
      </c>
      <c r="F634" s="40" t="s">
        <v>416</v>
      </c>
      <c r="G634" s="458" t="s">
        <v>584</v>
      </c>
      <c r="H634" s="7" t="s">
        <v>877</v>
      </c>
      <c r="I634" s="246">
        <v>1000</v>
      </c>
      <c r="J634" s="246">
        <v>1500</v>
      </c>
      <c r="K634" s="558">
        <f>ROUND(I634*J634,0)</f>
        <v>1500000</v>
      </c>
      <c r="L634" s="559" t="s">
        <v>253</v>
      </c>
      <c r="M634" s="559" t="s">
        <v>177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/>
    </row>
    <row r="635" spans="1:28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24"/>
        <v>8</v>
      </c>
      <c r="C635" s="37">
        <f t="shared" si="25"/>
        <v>41858</v>
      </c>
      <c r="D635" s="189" t="s">
        <v>1198</v>
      </c>
      <c r="E635" s="689">
        <v>41858</v>
      </c>
      <c r="F635" s="286" t="s">
        <v>1046</v>
      </c>
      <c r="G635" s="457" t="s">
        <v>1083</v>
      </c>
      <c r="H635" s="7" t="s">
        <v>981</v>
      </c>
      <c r="I635" s="246">
        <v>4253</v>
      </c>
      <c r="J635" s="246">
        <v>9200</v>
      </c>
      <c r="K635" s="558">
        <f>ROUND(I635*J635,0)</f>
        <v>39127600</v>
      </c>
      <c r="L635" s="39" t="s">
        <v>159</v>
      </c>
      <c r="M635" s="39" t="s">
        <v>8</v>
      </c>
      <c r="N635" s="52" t="str">
        <f>IF(AND('331-CT'!$E$7=TH!H635,OR(L635="331",M635="331")),"331",IF(AND(OR(L635="131",M635="131"),H635='131-CT'!$E$7),"131",""))</f>
        <v>331</v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>x</v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3</v>
      </c>
    </row>
    <row r="636" spans="1:28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24"/>
        <v>8</v>
      </c>
      <c r="C636" s="37">
        <f t="shared" si="25"/>
        <v>41858</v>
      </c>
      <c r="D636" s="189" t="s">
        <v>1198</v>
      </c>
      <c r="E636" s="689">
        <v>41858</v>
      </c>
      <c r="F636" s="40" t="s">
        <v>1020</v>
      </c>
      <c r="G636" s="457" t="s">
        <v>1083</v>
      </c>
      <c r="H636" s="7" t="s">
        <v>981</v>
      </c>
      <c r="I636" s="246"/>
      <c r="J636" s="246"/>
      <c r="K636" s="558">
        <v>3912760</v>
      </c>
      <c r="L636" s="39" t="s">
        <v>9</v>
      </c>
      <c r="M636" s="39" t="s">
        <v>8</v>
      </c>
      <c r="N636" s="52" t="str">
        <f>IF(AND('331-CT'!$E$7=TH!H636,OR(L636="331",M636="331")),"331",IF(AND(OR(L636="131",M636="131"),H636='131-CT'!$E$7),"131",""))</f>
        <v>331</v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3</v>
      </c>
    </row>
    <row r="637" spans="1:28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24"/>
        <v>8</v>
      </c>
      <c r="C637" s="37">
        <f t="shared" si="25"/>
        <v>41858</v>
      </c>
      <c r="D637" s="189" t="s">
        <v>1206</v>
      </c>
      <c r="E637" s="37">
        <v>41858</v>
      </c>
      <c r="F637" s="40" t="s">
        <v>1098</v>
      </c>
      <c r="G637" s="457" t="s">
        <v>800</v>
      </c>
      <c r="H637" s="7" t="s">
        <v>1097</v>
      </c>
      <c r="I637" s="246">
        <v>55</v>
      </c>
      <c r="J637" s="246">
        <v>360000</v>
      </c>
      <c r="K637" s="558">
        <f>ROUND(I637*J637,0)</f>
        <v>19800000</v>
      </c>
      <c r="L637" s="39" t="s">
        <v>161</v>
      </c>
      <c r="M637" s="39" t="s">
        <v>8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>
        <v>3</v>
      </c>
    </row>
    <row r="638" spans="1:28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24"/>
        <v>8</v>
      </c>
      <c r="C638" s="37">
        <f t="shared" si="25"/>
        <v>41858</v>
      </c>
      <c r="D638" s="37" t="s">
        <v>1392</v>
      </c>
      <c r="E638" s="37">
        <v>41858</v>
      </c>
      <c r="F638" s="190" t="s">
        <v>864</v>
      </c>
      <c r="G638" s="457" t="s">
        <v>800</v>
      </c>
      <c r="H638" s="7" t="s">
        <v>1097</v>
      </c>
      <c r="I638" s="246"/>
      <c r="J638" s="246"/>
      <c r="K638" s="558">
        <v>19800000</v>
      </c>
      <c r="L638" s="39" t="s">
        <v>8</v>
      </c>
      <c r="M638" s="39" t="s">
        <v>47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>x</v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/>
    </row>
    <row r="639" spans="1:28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24"/>
        <v>8</v>
      </c>
      <c r="C639" s="182">
        <f t="shared" si="25"/>
        <v>41859</v>
      </c>
      <c r="D639" s="182" t="s">
        <v>900</v>
      </c>
      <c r="E639" s="189">
        <v>41859</v>
      </c>
      <c r="F639" s="190" t="s">
        <v>391</v>
      </c>
      <c r="G639" s="458" t="s">
        <v>584</v>
      </c>
      <c r="H639" s="7" t="s">
        <v>877</v>
      </c>
      <c r="I639" s="246"/>
      <c r="J639" s="246"/>
      <c r="K639" s="558">
        <v>1015000</v>
      </c>
      <c r="L639" s="559" t="s">
        <v>253</v>
      </c>
      <c r="M639" s="559" t="s">
        <v>364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/>
      <c r="AB639" s="550"/>
    </row>
    <row r="640" spans="1:28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24"/>
        <v>8</v>
      </c>
      <c r="C640" s="182">
        <f t="shared" si="25"/>
        <v>41859</v>
      </c>
      <c r="D640" s="182" t="s">
        <v>901</v>
      </c>
      <c r="E640" s="189">
        <v>41859</v>
      </c>
      <c r="F640" s="190" t="s">
        <v>465</v>
      </c>
      <c r="G640" s="458" t="s">
        <v>585</v>
      </c>
      <c r="H640" s="7" t="s">
        <v>878</v>
      </c>
      <c r="I640" s="246">
        <v>300</v>
      </c>
      <c r="J640" s="246">
        <v>8600</v>
      </c>
      <c r="K640" s="558">
        <f>ROUND(I640*J640,0)</f>
        <v>2580000</v>
      </c>
      <c r="L640" s="559" t="s">
        <v>253</v>
      </c>
      <c r="M640" s="559" t="s">
        <v>177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/>
    </row>
    <row r="641" spans="1:28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24"/>
        <v>8</v>
      </c>
      <c r="C641" s="182">
        <f t="shared" si="25"/>
        <v>41859</v>
      </c>
      <c r="D641" s="182" t="s">
        <v>901</v>
      </c>
      <c r="E641" s="189">
        <v>41859</v>
      </c>
      <c r="F641" s="190" t="s">
        <v>391</v>
      </c>
      <c r="G641" s="458" t="s">
        <v>585</v>
      </c>
      <c r="H641" s="7" t="s">
        <v>878</v>
      </c>
      <c r="I641" s="246"/>
      <c r="J641" s="246"/>
      <c r="K641" s="558">
        <v>258000</v>
      </c>
      <c r="L641" s="559" t="s">
        <v>253</v>
      </c>
      <c r="M641" s="559" t="s">
        <v>364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/>
      <c r="AB641" s="550"/>
    </row>
    <row r="642" spans="1:28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24"/>
        <v>8</v>
      </c>
      <c r="C642" s="182">
        <f t="shared" si="25"/>
        <v>41859</v>
      </c>
      <c r="D642" s="182" t="s">
        <v>902</v>
      </c>
      <c r="E642" s="189">
        <v>41859</v>
      </c>
      <c r="F642" s="190" t="s">
        <v>586</v>
      </c>
      <c r="G642" s="458" t="s">
        <v>587</v>
      </c>
      <c r="H642" s="7" t="s">
        <v>588</v>
      </c>
      <c r="I642" s="246">
        <v>393</v>
      </c>
      <c r="J642" s="246">
        <v>11100</v>
      </c>
      <c r="K642" s="558">
        <f>ROUND(I642*J642,0)</f>
        <v>4362300</v>
      </c>
      <c r="L642" s="559" t="s">
        <v>253</v>
      </c>
      <c r="M642" s="559" t="s">
        <v>177</v>
      </c>
      <c r="N642" s="52" t="str">
        <f>IF(AND('331-CT'!$E$7=TH!H642,OR(L642="331",M642="331")),"331",IF(AND(OR(L642="131",M642="131"),H642='131-CT'!$E$7),"131",""))</f>
        <v/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/>
    </row>
    <row r="643" spans="1:28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24"/>
        <v>8</v>
      </c>
      <c r="C643" s="182">
        <f t="shared" si="25"/>
        <v>41859</v>
      </c>
      <c r="D643" s="182" t="s">
        <v>902</v>
      </c>
      <c r="E643" s="189">
        <v>41859</v>
      </c>
      <c r="F643" s="190" t="s">
        <v>391</v>
      </c>
      <c r="G643" s="458" t="s">
        <v>587</v>
      </c>
      <c r="H643" s="7" t="s">
        <v>588</v>
      </c>
      <c r="I643" s="246"/>
      <c r="J643" s="246"/>
      <c r="K643" s="558">
        <v>436230</v>
      </c>
      <c r="L643" s="559" t="s">
        <v>253</v>
      </c>
      <c r="M643" s="559" t="s">
        <v>364</v>
      </c>
      <c r="N643" s="52" t="str">
        <f>IF(AND('331-CT'!$E$7=TH!H643,OR(L643="331",M643="331")),"331",IF(AND(OR(L643="131",M643="131"),H643='131-CT'!$E$7),"131",""))</f>
        <v/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/>
      <c r="AB643" s="550"/>
    </row>
    <row r="644" spans="1:28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24"/>
        <v>8</v>
      </c>
      <c r="C644" s="182">
        <f t="shared" si="25"/>
        <v>41859</v>
      </c>
      <c r="D644" s="182" t="s">
        <v>1367</v>
      </c>
      <c r="E644" s="189">
        <v>41859</v>
      </c>
      <c r="F644" s="190" t="s">
        <v>865</v>
      </c>
      <c r="G644" s="458" t="s">
        <v>587</v>
      </c>
      <c r="H644" s="7" t="s">
        <v>588</v>
      </c>
      <c r="I644" s="246"/>
      <c r="J644" s="246"/>
      <c r="K644" s="558">
        <v>4798530</v>
      </c>
      <c r="L644" s="559" t="s">
        <v>47</v>
      </c>
      <c r="M644" s="559" t="s">
        <v>253</v>
      </c>
      <c r="N644" s="52" t="str">
        <f>IF(AND('331-CT'!$E$7=TH!H644,OR(L644="331",M644="331")),"331",IF(AND(OR(L644="131",M644="131"),H644='131-CT'!$E$7),"131",""))</f>
        <v/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>x</v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/>
      <c r="AB644" s="550"/>
    </row>
    <row r="645" spans="1:28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24"/>
        <v>8</v>
      </c>
      <c r="C645" s="182">
        <f t="shared" si="25"/>
        <v>41859</v>
      </c>
      <c r="D645" s="182" t="s">
        <v>903</v>
      </c>
      <c r="E645" s="189">
        <v>41859</v>
      </c>
      <c r="F645" s="190" t="s">
        <v>589</v>
      </c>
      <c r="G645" s="458" t="s">
        <v>590</v>
      </c>
      <c r="H645" s="7" t="s">
        <v>573</v>
      </c>
      <c r="I645" s="246">
        <v>198</v>
      </c>
      <c r="J645" s="246">
        <v>18300</v>
      </c>
      <c r="K645" s="558">
        <f t="shared" ref="K645:K650" si="26">ROUND(I645*J645,0)</f>
        <v>3623400</v>
      </c>
      <c r="L645" s="559" t="s">
        <v>253</v>
      </c>
      <c r="M645" s="559" t="s">
        <v>177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8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24"/>
        <v>8</v>
      </c>
      <c r="C646" s="182">
        <f t="shared" si="25"/>
        <v>41859</v>
      </c>
      <c r="D646" s="182" t="s">
        <v>903</v>
      </c>
      <c r="E646" s="189">
        <v>41859</v>
      </c>
      <c r="F646" s="190" t="s">
        <v>591</v>
      </c>
      <c r="G646" s="458" t="s">
        <v>590</v>
      </c>
      <c r="H646" s="7" t="s">
        <v>573</v>
      </c>
      <c r="I646" s="247">
        <v>996</v>
      </c>
      <c r="J646" s="247">
        <v>7160</v>
      </c>
      <c r="K646" s="558">
        <f t="shared" si="26"/>
        <v>7131360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8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24"/>
        <v>8</v>
      </c>
      <c r="C647" s="182">
        <f t="shared" si="25"/>
        <v>41859</v>
      </c>
      <c r="D647" s="182" t="s">
        <v>903</v>
      </c>
      <c r="E647" s="189">
        <v>41859</v>
      </c>
      <c r="F647" s="190" t="s">
        <v>592</v>
      </c>
      <c r="G647" s="458" t="s">
        <v>590</v>
      </c>
      <c r="H647" s="7" t="s">
        <v>573</v>
      </c>
      <c r="I647" s="246">
        <v>650</v>
      </c>
      <c r="J647" s="246">
        <v>17600</v>
      </c>
      <c r="K647" s="558">
        <f t="shared" si="26"/>
        <v>11440000</v>
      </c>
      <c r="L647" s="559" t="s">
        <v>253</v>
      </c>
      <c r="M647" s="559" t="s">
        <v>177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/>
    </row>
    <row r="648" spans="1:28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24"/>
        <v>8</v>
      </c>
      <c r="C648" s="182">
        <f t="shared" si="25"/>
        <v>41859</v>
      </c>
      <c r="D648" s="182" t="s">
        <v>903</v>
      </c>
      <c r="E648" s="189">
        <v>41859</v>
      </c>
      <c r="F648" s="190" t="s">
        <v>593</v>
      </c>
      <c r="G648" s="458" t="s">
        <v>590</v>
      </c>
      <c r="H648" s="7" t="s">
        <v>573</v>
      </c>
      <c r="I648" s="246">
        <v>1440</v>
      </c>
      <c r="J648" s="246">
        <v>8100</v>
      </c>
      <c r="K648" s="558">
        <f t="shared" si="26"/>
        <v>11664000</v>
      </c>
      <c r="L648" s="559" t="s">
        <v>253</v>
      </c>
      <c r="M648" s="559" t="s">
        <v>177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/>
    </row>
    <row r="649" spans="1:28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24"/>
        <v>8</v>
      </c>
      <c r="C649" s="182">
        <f t="shared" si="25"/>
        <v>41859</v>
      </c>
      <c r="D649" s="182" t="s">
        <v>903</v>
      </c>
      <c r="E649" s="189">
        <v>41859</v>
      </c>
      <c r="F649" s="190" t="s">
        <v>571</v>
      </c>
      <c r="G649" s="458" t="s">
        <v>590</v>
      </c>
      <c r="H649" s="7" t="s">
        <v>573</v>
      </c>
      <c r="I649" s="246">
        <v>160</v>
      </c>
      <c r="J649" s="246">
        <v>13000</v>
      </c>
      <c r="K649" s="558">
        <f t="shared" si="26"/>
        <v>2080000</v>
      </c>
      <c r="L649" s="559" t="s">
        <v>253</v>
      </c>
      <c r="M649" s="559" t="s">
        <v>177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/>
    </row>
    <row r="650" spans="1:28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24"/>
        <v>8</v>
      </c>
      <c r="C650" s="182">
        <f t="shared" si="25"/>
        <v>41859</v>
      </c>
      <c r="D650" s="182" t="s">
        <v>903</v>
      </c>
      <c r="E650" s="189">
        <v>41859</v>
      </c>
      <c r="F650" s="190" t="s">
        <v>594</v>
      </c>
      <c r="G650" s="458" t="s">
        <v>590</v>
      </c>
      <c r="H650" s="7" t="s">
        <v>573</v>
      </c>
      <c r="I650" s="246">
        <v>4400</v>
      </c>
      <c r="J650" s="246">
        <v>400</v>
      </c>
      <c r="K650" s="558">
        <f t="shared" si="26"/>
        <v>1760000</v>
      </c>
      <c r="L650" s="559" t="s">
        <v>253</v>
      </c>
      <c r="M650" s="559" t="s">
        <v>177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/>
    </row>
    <row r="651" spans="1:28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24"/>
        <v>8</v>
      </c>
      <c r="C651" s="182">
        <f t="shared" si="25"/>
        <v>41859</v>
      </c>
      <c r="D651" s="182" t="s">
        <v>903</v>
      </c>
      <c r="E651" s="189">
        <v>41859</v>
      </c>
      <c r="F651" s="190" t="s">
        <v>391</v>
      </c>
      <c r="G651" s="458" t="s">
        <v>590</v>
      </c>
      <c r="H651" s="7" t="s">
        <v>573</v>
      </c>
      <c r="I651" s="246"/>
      <c r="J651" s="246"/>
      <c r="K651" s="558">
        <v>3769876</v>
      </c>
      <c r="L651" s="559" t="s">
        <v>253</v>
      </c>
      <c r="M651" s="559" t="s">
        <v>364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  <c r="AB651" s="550"/>
    </row>
    <row r="652" spans="1:28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24"/>
        <v>8</v>
      </c>
      <c r="C652" s="189">
        <f t="shared" si="25"/>
        <v>41859</v>
      </c>
      <c r="D652" s="189" t="s">
        <v>870</v>
      </c>
      <c r="E652" s="182">
        <v>41859</v>
      </c>
      <c r="F652" s="190" t="s">
        <v>864</v>
      </c>
      <c r="G652" s="458" t="s">
        <v>326</v>
      </c>
      <c r="H652" s="191" t="s">
        <v>1073</v>
      </c>
      <c r="I652" s="246"/>
      <c r="J652" s="246"/>
      <c r="K652" s="558">
        <v>13000000</v>
      </c>
      <c r="L652" s="192" t="s">
        <v>8</v>
      </c>
      <c r="M652" s="192" t="s">
        <v>24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8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24"/>
        <v>8</v>
      </c>
      <c r="C653" s="189">
        <f t="shared" si="25"/>
        <v>41859</v>
      </c>
      <c r="D653" s="189" t="s">
        <v>870</v>
      </c>
      <c r="E653" s="182">
        <v>41859</v>
      </c>
      <c r="F653" s="190" t="s">
        <v>864</v>
      </c>
      <c r="G653" s="458" t="s">
        <v>326</v>
      </c>
      <c r="H653" s="7" t="s">
        <v>1115</v>
      </c>
      <c r="I653" s="246"/>
      <c r="J653" s="246"/>
      <c r="K653" s="558">
        <v>15000000</v>
      </c>
      <c r="L653" s="192" t="s">
        <v>8</v>
      </c>
      <c r="M653" s="192" t="s">
        <v>24</v>
      </c>
      <c r="N653" s="52" t="str">
        <f>IF(AND('331-CT'!$E$7=TH!H653,OR(L653="331",M653="331")),"331",IF(AND(OR(L653="131",M653="131"),H653='131-CT'!$E$7),"131",""))</f>
        <v/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/>
    </row>
    <row r="654" spans="1:28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24"/>
        <v>8</v>
      </c>
      <c r="C654" s="189">
        <f t="shared" si="25"/>
        <v>41859</v>
      </c>
      <c r="D654" s="189" t="s">
        <v>870</v>
      </c>
      <c r="E654" s="182">
        <v>41859</v>
      </c>
      <c r="F654" s="187" t="s">
        <v>871</v>
      </c>
      <c r="G654" s="458" t="s">
        <v>326</v>
      </c>
      <c r="H654" s="7"/>
      <c r="I654" s="246"/>
      <c r="J654" s="246"/>
      <c r="K654" s="558">
        <v>15000</v>
      </c>
      <c r="L654" s="192" t="s">
        <v>83</v>
      </c>
      <c r="M654" s="192" t="s">
        <v>24</v>
      </c>
      <c r="N654" s="52" t="str">
        <f>IF(AND('331-CT'!$E$7=TH!H654,OR(L654="331",M654="331")),"331",IF(AND(OR(L654="131",M654="131"),H654='131-CT'!$E$7),"131",""))</f>
        <v/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>x</v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/>
    </row>
    <row r="655" spans="1:28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24"/>
        <v>8</v>
      </c>
      <c r="C655" s="37">
        <f t="shared" si="25"/>
        <v>41859</v>
      </c>
      <c r="D655" s="189" t="s">
        <v>1199</v>
      </c>
      <c r="E655" s="689">
        <v>41859</v>
      </c>
      <c r="F655" s="190" t="s">
        <v>983</v>
      </c>
      <c r="G655" s="457" t="s">
        <v>1084</v>
      </c>
      <c r="H655" s="7" t="s">
        <v>981</v>
      </c>
      <c r="I655" s="246">
        <v>5274</v>
      </c>
      <c r="J655" s="246">
        <v>9600</v>
      </c>
      <c r="K655" s="558">
        <f>ROUND(I655*J655,0)</f>
        <v>50630400</v>
      </c>
      <c r="L655" s="39" t="s">
        <v>159</v>
      </c>
      <c r="M655" s="39" t="s">
        <v>8</v>
      </c>
      <c r="N655" s="52" t="str">
        <f>IF(AND('331-CT'!$E$7=TH!H655,OR(L655="331",M655="331")),"331",IF(AND(OR(L655="131",M655="131"),H655='131-CT'!$E$7),"131",""))</f>
        <v>331</v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8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24"/>
        <v>8</v>
      </c>
      <c r="C656" s="37">
        <f t="shared" si="25"/>
        <v>41859</v>
      </c>
      <c r="D656" s="189" t="s">
        <v>1199</v>
      </c>
      <c r="E656" s="689">
        <v>41859</v>
      </c>
      <c r="F656" s="190" t="s">
        <v>1078</v>
      </c>
      <c r="G656" s="457" t="s">
        <v>1084</v>
      </c>
      <c r="H656" s="7" t="s">
        <v>981</v>
      </c>
      <c r="I656" s="246"/>
      <c r="J656" s="246"/>
      <c r="K656" s="558">
        <v>5063040</v>
      </c>
      <c r="L656" s="39" t="s">
        <v>9</v>
      </c>
      <c r="M656" s="39" t="s">
        <v>8</v>
      </c>
      <c r="N656" s="52" t="str">
        <f>IF(AND('331-CT'!$E$7=TH!H656,OR(L656="331",M656="331")),"331",IF(AND(OR(L656="131",M656="131"),H656='131-CT'!$E$7),"131",""))</f>
        <v>331</v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>
        <v>3</v>
      </c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24"/>
        <v>8</v>
      </c>
      <c r="C657" s="182">
        <f t="shared" si="25"/>
        <v>41863</v>
      </c>
      <c r="D657" s="182" t="s">
        <v>904</v>
      </c>
      <c r="E657" s="189">
        <v>41863</v>
      </c>
      <c r="F657" s="190" t="s">
        <v>430</v>
      </c>
      <c r="G657" s="458" t="s">
        <v>595</v>
      </c>
      <c r="H657" s="7" t="s">
        <v>432</v>
      </c>
      <c r="I657" s="246">
        <v>1043</v>
      </c>
      <c r="J657" s="246">
        <v>8740</v>
      </c>
      <c r="K657" s="558">
        <f>ROUND(I657*J657,0)</f>
        <v>9115820</v>
      </c>
      <c r="L657" s="559" t="s">
        <v>253</v>
      </c>
      <c r="M657" s="559" t="s">
        <v>177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24"/>
        <v>8</v>
      </c>
      <c r="C658" s="182">
        <f t="shared" si="25"/>
        <v>41863</v>
      </c>
      <c r="D658" s="182" t="s">
        <v>904</v>
      </c>
      <c r="E658" s="189">
        <v>41863</v>
      </c>
      <c r="F658" s="190" t="s">
        <v>391</v>
      </c>
      <c r="G658" s="458" t="s">
        <v>595</v>
      </c>
      <c r="H658" s="7" t="s">
        <v>432</v>
      </c>
      <c r="I658" s="246"/>
      <c r="J658" s="246"/>
      <c r="K658" s="558">
        <v>911582</v>
      </c>
      <c r="L658" s="559" t="s">
        <v>253</v>
      </c>
      <c r="M658" s="559" t="s">
        <v>364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  <c r="AB658" s="550"/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24"/>
        <v>8</v>
      </c>
      <c r="C659" s="182">
        <f t="shared" si="25"/>
        <v>41863</v>
      </c>
      <c r="D659" s="182" t="s">
        <v>1368</v>
      </c>
      <c r="E659" s="189">
        <v>41863</v>
      </c>
      <c r="F659" s="190" t="s">
        <v>865</v>
      </c>
      <c r="G659" s="458" t="s">
        <v>595</v>
      </c>
      <c r="H659" s="7" t="s">
        <v>432</v>
      </c>
      <c r="I659" s="246"/>
      <c r="J659" s="246"/>
      <c r="K659" s="558">
        <v>10027402</v>
      </c>
      <c r="L659" s="559" t="s">
        <v>47</v>
      </c>
      <c r="M659" s="559" t="s">
        <v>253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>x</v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ref="B660:B723" si="27">IF(C660&lt;&gt;"",MONTH(C660),"")</f>
        <v>8</v>
      </c>
      <c r="C660" s="182">
        <f t="shared" ref="C660:C723" si="28">E660</f>
        <v>41864</v>
      </c>
      <c r="D660" s="182" t="s">
        <v>905</v>
      </c>
      <c r="E660" s="189">
        <v>41864</v>
      </c>
      <c r="F660" s="190" t="s">
        <v>407</v>
      </c>
      <c r="G660" s="458" t="s">
        <v>596</v>
      </c>
      <c r="H660" s="7" t="s">
        <v>409</v>
      </c>
      <c r="I660" s="246">
        <v>650</v>
      </c>
      <c r="J660" s="246">
        <v>10500</v>
      </c>
      <c r="K660" s="558">
        <f>ROUND(I660*J660,0)</f>
        <v>6825000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27"/>
        <v>8</v>
      </c>
      <c r="C661" s="182">
        <f t="shared" si="28"/>
        <v>41864</v>
      </c>
      <c r="D661" s="182" t="s">
        <v>905</v>
      </c>
      <c r="E661" s="189">
        <v>41864</v>
      </c>
      <c r="F661" s="190" t="s">
        <v>391</v>
      </c>
      <c r="G661" s="458" t="s">
        <v>596</v>
      </c>
      <c r="H661" s="7" t="s">
        <v>409</v>
      </c>
      <c r="I661" s="246"/>
      <c r="J661" s="246"/>
      <c r="K661" s="558">
        <v>682500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27"/>
        <v>8</v>
      </c>
      <c r="C662" s="182">
        <f t="shared" si="28"/>
        <v>41864</v>
      </c>
      <c r="D662" s="182" t="s">
        <v>1371</v>
      </c>
      <c r="E662" s="189">
        <v>41864</v>
      </c>
      <c r="F662" s="190" t="s">
        <v>865</v>
      </c>
      <c r="G662" s="458" t="s">
        <v>1454</v>
      </c>
      <c r="H662" s="7" t="s">
        <v>409</v>
      </c>
      <c r="I662" s="246"/>
      <c r="J662" s="246"/>
      <c r="K662" s="558">
        <v>19230750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27"/>
        <v>8</v>
      </c>
      <c r="C663" s="37">
        <f t="shared" si="28"/>
        <v>41864</v>
      </c>
      <c r="D663" s="189" t="s">
        <v>1200</v>
      </c>
      <c r="E663" s="689">
        <v>41864</v>
      </c>
      <c r="F663" s="190" t="s">
        <v>983</v>
      </c>
      <c r="G663" s="457" t="s">
        <v>1085</v>
      </c>
      <c r="H663" s="7" t="s">
        <v>981</v>
      </c>
      <c r="I663" s="246">
        <v>1694</v>
      </c>
      <c r="J663" s="246">
        <v>9600</v>
      </c>
      <c r="K663" s="558">
        <f>ROUND(I663*J663,0)</f>
        <v>16262400</v>
      </c>
      <c r="L663" s="39" t="s">
        <v>159</v>
      </c>
      <c r="M663" s="39" t="s">
        <v>8</v>
      </c>
      <c r="N663" s="52" t="str">
        <f>IF(AND('331-CT'!$E$7=TH!H663,OR(L663="331",M663="331")),"331",IF(AND(OR(L663="131",M663="131"),H663='131-CT'!$E$7),"131",""))</f>
        <v>331</v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>
        <v>3</v>
      </c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27"/>
        <v>8</v>
      </c>
      <c r="C664" s="37">
        <f t="shared" si="28"/>
        <v>41864</v>
      </c>
      <c r="D664" s="189" t="s">
        <v>1200</v>
      </c>
      <c r="E664" s="689">
        <v>41864</v>
      </c>
      <c r="F664" s="286" t="s">
        <v>1046</v>
      </c>
      <c r="G664" s="457" t="s">
        <v>1085</v>
      </c>
      <c r="H664" s="7" t="s">
        <v>981</v>
      </c>
      <c r="I664" s="246">
        <v>3430</v>
      </c>
      <c r="J664" s="246">
        <v>9200</v>
      </c>
      <c r="K664" s="558">
        <f>ROUND(I664*J664,0)</f>
        <v>31556000</v>
      </c>
      <c r="L664" s="39" t="s">
        <v>159</v>
      </c>
      <c r="M664" s="39" t="s">
        <v>8</v>
      </c>
      <c r="N664" s="52" t="str">
        <f>IF(AND('331-CT'!$E$7=TH!H664,OR(L664="331",M664="331")),"331",IF(AND(OR(L664="131",M664="131"),H664='131-CT'!$E$7),"131",""))</f>
        <v>331</v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>
        <v>3</v>
      </c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27"/>
        <v>8</v>
      </c>
      <c r="C665" s="37">
        <f t="shared" si="28"/>
        <v>41864</v>
      </c>
      <c r="D665" s="189" t="s">
        <v>1200</v>
      </c>
      <c r="E665" s="689">
        <v>41864</v>
      </c>
      <c r="F665" s="190" t="s">
        <v>1078</v>
      </c>
      <c r="G665" s="457" t="s">
        <v>1085</v>
      </c>
      <c r="H665" s="7" t="s">
        <v>981</v>
      </c>
      <c r="I665" s="246"/>
      <c r="J665" s="246"/>
      <c r="K665" s="558">
        <v>4781840</v>
      </c>
      <c r="L665" s="39" t="s">
        <v>9</v>
      </c>
      <c r="M665" s="39" t="s">
        <v>8</v>
      </c>
      <c r="N665" s="52" t="str">
        <f>IF(AND('331-CT'!$E$7=TH!H665,OR(L665="331",M665="331")),"331",IF(AND(OR(L665="131",M665="131"),H665='131-CT'!$E$7),"131",""))</f>
        <v>331</v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>
        <v>3</v>
      </c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27"/>
        <v>8</v>
      </c>
      <c r="C666" s="182">
        <f t="shared" si="28"/>
        <v>41865</v>
      </c>
      <c r="D666" s="182" t="s">
        <v>906</v>
      </c>
      <c r="E666" s="189">
        <v>41865</v>
      </c>
      <c r="F666" s="190" t="s">
        <v>465</v>
      </c>
      <c r="G666" s="458" t="s">
        <v>597</v>
      </c>
      <c r="H666" s="7" t="s">
        <v>878</v>
      </c>
      <c r="I666" s="246">
        <v>208</v>
      </c>
      <c r="J666" s="246">
        <v>8600</v>
      </c>
      <c r="K666" s="558">
        <f>ROUND(I666*J666,0)</f>
        <v>1788800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27"/>
        <v>8</v>
      </c>
      <c r="C667" s="182">
        <f t="shared" si="28"/>
        <v>41865</v>
      </c>
      <c r="D667" s="182" t="s">
        <v>906</v>
      </c>
      <c r="E667" s="189">
        <v>41865</v>
      </c>
      <c r="F667" s="190" t="s">
        <v>483</v>
      </c>
      <c r="G667" s="458" t="s">
        <v>597</v>
      </c>
      <c r="H667" s="7" t="s">
        <v>878</v>
      </c>
      <c r="I667" s="246">
        <v>320</v>
      </c>
      <c r="J667" s="246">
        <v>7000</v>
      </c>
      <c r="K667" s="558">
        <f>ROUND(I667*J667,0)</f>
        <v>2240000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27"/>
        <v>8</v>
      </c>
      <c r="C668" s="182">
        <f t="shared" si="28"/>
        <v>41865</v>
      </c>
      <c r="D668" s="182" t="s">
        <v>906</v>
      </c>
      <c r="E668" s="189">
        <v>41865</v>
      </c>
      <c r="F668" s="190" t="s">
        <v>391</v>
      </c>
      <c r="G668" s="458" t="s">
        <v>597</v>
      </c>
      <c r="H668" s="7" t="s">
        <v>878</v>
      </c>
      <c r="I668" s="246"/>
      <c r="J668" s="246"/>
      <c r="K668" s="558">
        <v>402880</v>
      </c>
      <c r="L668" s="559" t="s">
        <v>253</v>
      </c>
      <c r="M668" s="559" t="s">
        <v>364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  <c r="AB668" s="550"/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27"/>
        <v>8</v>
      </c>
      <c r="C669" s="182">
        <f t="shared" si="28"/>
        <v>41865</v>
      </c>
      <c r="D669" s="182" t="s">
        <v>907</v>
      </c>
      <c r="E669" s="189">
        <v>41865</v>
      </c>
      <c r="F669" s="190" t="s">
        <v>557</v>
      </c>
      <c r="G669" s="458" t="s">
        <v>598</v>
      </c>
      <c r="H669" s="7" t="s">
        <v>553</v>
      </c>
      <c r="I669" s="246">
        <v>740</v>
      </c>
      <c r="J669" s="246">
        <v>9100</v>
      </c>
      <c r="K669" s="558">
        <f>ROUND(I669*J669,0)</f>
        <v>6734000</v>
      </c>
      <c r="L669" s="559" t="s">
        <v>253</v>
      </c>
      <c r="M669" s="559" t="s">
        <v>177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27"/>
        <v>8</v>
      </c>
      <c r="C670" s="182">
        <f t="shared" si="28"/>
        <v>41865</v>
      </c>
      <c r="D670" s="182" t="s">
        <v>907</v>
      </c>
      <c r="E670" s="189">
        <v>41865</v>
      </c>
      <c r="F670" s="190" t="s">
        <v>391</v>
      </c>
      <c r="G670" s="458" t="s">
        <v>598</v>
      </c>
      <c r="H670" s="7" t="s">
        <v>553</v>
      </c>
      <c r="I670" s="246"/>
      <c r="J670" s="246"/>
      <c r="K670" s="558">
        <v>673400</v>
      </c>
      <c r="L670" s="559" t="s">
        <v>253</v>
      </c>
      <c r="M670" s="559" t="s">
        <v>364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  <c r="AB670" s="550"/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27"/>
        <v>8</v>
      </c>
      <c r="C671" s="182">
        <f t="shared" si="28"/>
        <v>41865</v>
      </c>
      <c r="D671" s="182" t="s">
        <v>863</v>
      </c>
      <c r="E671" s="182">
        <v>41865</v>
      </c>
      <c r="F671" s="190" t="s">
        <v>865</v>
      </c>
      <c r="G671" s="458" t="s">
        <v>326</v>
      </c>
      <c r="H671" s="44" t="s">
        <v>553</v>
      </c>
      <c r="I671" s="246"/>
      <c r="J671" s="246"/>
      <c r="K671" s="558">
        <v>41052055</v>
      </c>
      <c r="L671" s="192" t="s">
        <v>24</v>
      </c>
      <c r="M671" s="192" t="s">
        <v>253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27"/>
        <v>8</v>
      </c>
      <c r="C672" s="182">
        <f t="shared" si="28"/>
        <v>41866</v>
      </c>
      <c r="D672" s="182" t="s">
        <v>908</v>
      </c>
      <c r="E672" s="189">
        <v>41866</v>
      </c>
      <c r="F672" s="190" t="s">
        <v>599</v>
      </c>
      <c r="G672" s="458" t="s">
        <v>600</v>
      </c>
      <c r="H672" s="7" t="s">
        <v>440</v>
      </c>
      <c r="I672" s="246">
        <v>100</v>
      </c>
      <c r="J672" s="246">
        <v>4600</v>
      </c>
      <c r="K672" s="558">
        <f>ROUND(I672*J672,0)</f>
        <v>460000</v>
      </c>
      <c r="L672" s="559" t="s">
        <v>253</v>
      </c>
      <c r="M672" s="559" t="s">
        <v>177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/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27"/>
        <v>8</v>
      </c>
      <c r="C673" s="182">
        <f t="shared" si="28"/>
        <v>41866</v>
      </c>
      <c r="D673" s="182" t="s">
        <v>908</v>
      </c>
      <c r="E673" s="189">
        <v>41866</v>
      </c>
      <c r="F673" s="190" t="s">
        <v>494</v>
      </c>
      <c r="G673" s="458" t="s">
        <v>600</v>
      </c>
      <c r="H673" s="7" t="s">
        <v>440</v>
      </c>
      <c r="I673" s="246">
        <v>120</v>
      </c>
      <c r="J673" s="246">
        <v>4700</v>
      </c>
      <c r="K673" s="558">
        <f>ROUND(I673*J673,0)</f>
        <v>564000</v>
      </c>
      <c r="L673" s="559" t="s">
        <v>253</v>
      </c>
      <c r="M673" s="559" t="s">
        <v>177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/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27"/>
        <v>8</v>
      </c>
      <c r="C674" s="182">
        <f t="shared" si="28"/>
        <v>41866</v>
      </c>
      <c r="D674" s="182" t="s">
        <v>908</v>
      </c>
      <c r="E674" s="189">
        <v>41866</v>
      </c>
      <c r="F674" s="190" t="s">
        <v>601</v>
      </c>
      <c r="G674" s="458" t="s">
        <v>600</v>
      </c>
      <c r="H674" s="7" t="s">
        <v>440</v>
      </c>
      <c r="I674" s="246">
        <v>470</v>
      </c>
      <c r="J674" s="246">
        <v>3600</v>
      </c>
      <c r="K674" s="558">
        <f>ROUND(I674*J674,0)</f>
        <v>1692000</v>
      </c>
      <c r="L674" s="559" t="s">
        <v>253</v>
      </c>
      <c r="M674" s="559" t="s">
        <v>177</v>
      </c>
      <c r="N674" s="52" t="str">
        <f>IF(AND('331-CT'!$E$7=TH!H674,OR(L674="331",M674="331")),"331",IF(AND(OR(L674="131",M674="131"),H674='131-CT'!$E$7),"131",""))</f>
        <v/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/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27"/>
        <v>8</v>
      </c>
      <c r="C675" s="182">
        <f t="shared" si="28"/>
        <v>41866</v>
      </c>
      <c r="D675" s="182" t="s">
        <v>908</v>
      </c>
      <c r="E675" s="189">
        <v>41866</v>
      </c>
      <c r="F675" s="190" t="s">
        <v>602</v>
      </c>
      <c r="G675" s="458" t="s">
        <v>600</v>
      </c>
      <c r="H675" s="7" t="s">
        <v>440</v>
      </c>
      <c r="I675" s="246">
        <v>350</v>
      </c>
      <c r="J675" s="246">
        <v>3800</v>
      </c>
      <c r="K675" s="558">
        <f>ROUND(I675*J675,0)</f>
        <v>1330000</v>
      </c>
      <c r="L675" s="559" t="s">
        <v>253</v>
      </c>
      <c r="M675" s="559" t="s">
        <v>177</v>
      </c>
      <c r="N675" s="52" t="str">
        <f>IF(AND('331-CT'!$E$7=TH!H675,OR(L675="331",M675="331")),"331",IF(AND(OR(L675="131",M675="131"),H675='131-CT'!$E$7),"131",""))</f>
        <v/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/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27"/>
        <v>8</v>
      </c>
      <c r="C676" s="182">
        <f t="shared" si="28"/>
        <v>41866</v>
      </c>
      <c r="D676" s="182" t="s">
        <v>908</v>
      </c>
      <c r="E676" s="189">
        <v>41866</v>
      </c>
      <c r="F676" s="190" t="s">
        <v>603</v>
      </c>
      <c r="G676" s="458" t="s">
        <v>600</v>
      </c>
      <c r="H676" s="7" t="s">
        <v>440</v>
      </c>
      <c r="I676" s="246">
        <v>330</v>
      </c>
      <c r="J676" s="246">
        <v>5650</v>
      </c>
      <c r="K676" s="558">
        <f>ROUND(I676*J676,0)</f>
        <v>1864500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27"/>
        <v>8</v>
      </c>
      <c r="C677" s="182">
        <f t="shared" si="28"/>
        <v>41866</v>
      </c>
      <c r="D677" s="182" t="s">
        <v>908</v>
      </c>
      <c r="E677" s="189">
        <v>41866</v>
      </c>
      <c r="F677" s="190" t="s">
        <v>391</v>
      </c>
      <c r="G677" s="458" t="s">
        <v>600</v>
      </c>
      <c r="H677" s="7" t="s">
        <v>440</v>
      </c>
      <c r="I677" s="246"/>
      <c r="J677" s="246"/>
      <c r="K677" s="558">
        <v>591050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27"/>
        <v>8</v>
      </c>
      <c r="C678" s="182">
        <f t="shared" si="28"/>
        <v>41866</v>
      </c>
      <c r="D678" s="182" t="s">
        <v>909</v>
      </c>
      <c r="E678" s="189">
        <v>41866</v>
      </c>
      <c r="F678" s="190" t="s">
        <v>394</v>
      </c>
      <c r="G678" s="458" t="s">
        <v>604</v>
      </c>
      <c r="H678" s="7" t="s">
        <v>396</v>
      </c>
      <c r="I678" s="246">
        <v>488</v>
      </c>
      <c r="J678" s="246">
        <v>10200</v>
      </c>
      <c r="K678" s="558">
        <f>ROUND(I678*J678,0)</f>
        <v>4977600</v>
      </c>
      <c r="L678" s="559" t="s">
        <v>253</v>
      </c>
      <c r="M678" s="559" t="s">
        <v>177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27"/>
        <v>8</v>
      </c>
      <c r="C679" s="182">
        <f t="shared" si="28"/>
        <v>41866</v>
      </c>
      <c r="D679" s="182" t="s">
        <v>909</v>
      </c>
      <c r="E679" s="189">
        <v>41866</v>
      </c>
      <c r="F679" s="190" t="s">
        <v>391</v>
      </c>
      <c r="G679" s="458" t="s">
        <v>604</v>
      </c>
      <c r="H679" s="7" t="s">
        <v>396</v>
      </c>
      <c r="I679" s="246"/>
      <c r="J679" s="246"/>
      <c r="K679" s="558">
        <v>497760</v>
      </c>
      <c r="L679" s="559" t="s">
        <v>253</v>
      </c>
      <c r="M679" s="559" t="s">
        <v>364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  <c r="AB679" s="550"/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27"/>
        <v>8</v>
      </c>
      <c r="C680" s="182">
        <f t="shared" si="28"/>
        <v>41866</v>
      </c>
      <c r="D680" s="182" t="s">
        <v>1374</v>
      </c>
      <c r="E680" s="189">
        <v>41866</v>
      </c>
      <c r="F680" s="190" t="s">
        <v>865</v>
      </c>
      <c r="G680" s="458" t="s">
        <v>1435</v>
      </c>
      <c r="H680" s="7" t="s">
        <v>396</v>
      </c>
      <c r="I680" s="246"/>
      <c r="J680" s="246"/>
      <c r="K680" s="558">
        <v>18853230</v>
      </c>
      <c r="L680" s="559" t="s">
        <v>47</v>
      </c>
      <c r="M680" s="559" t="s">
        <v>253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>x</v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27"/>
        <v>8</v>
      </c>
      <c r="C681" s="182">
        <f t="shared" si="28"/>
        <v>41869</v>
      </c>
      <c r="D681" s="182" t="s">
        <v>910</v>
      </c>
      <c r="E681" s="189">
        <v>41869</v>
      </c>
      <c r="F681" s="190" t="s">
        <v>605</v>
      </c>
      <c r="G681" s="458" t="s">
        <v>606</v>
      </c>
      <c r="H681" s="7" t="s">
        <v>878</v>
      </c>
      <c r="I681" s="246">
        <v>200</v>
      </c>
      <c r="J681" s="246">
        <v>7000</v>
      </c>
      <c r="K681" s="558">
        <f>ROUND(I681*J681,0)</f>
        <v>1400000</v>
      </c>
      <c r="L681" s="559" t="s">
        <v>253</v>
      </c>
      <c r="M681" s="559" t="s">
        <v>177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27"/>
        <v>8</v>
      </c>
      <c r="C682" s="182">
        <f t="shared" si="28"/>
        <v>41869</v>
      </c>
      <c r="D682" s="182" t="s">
        <v>910</v>
      </c>
      <c r="E682" s="189">
        <v>41869</v>
      </c>
      <c r="F682" s="190" t="s">
        <v>391</v>
      </c>
      <c r="G682" s="458" t="s">
        <v>606</v>
      </c>
      <c r="H682" s="7" t="s">
        <v>878</v>
      </c>
      <c r="I682" s="246"/>
      <c r="J682" s="246"/>
      <c r="K682" s="558">
        <v>140000</v>
      </c>
      <c r="L682" s="559" t="s">
        <v>253</v>
      </c>
      <c r="M682" s="559" t="s">
        <v>364</v>
      </c>
      <c r="N682" s="52" t="str">
        <f>IF(AND('331-CT'!$E$7=TH!H682,OR(L682="331",M682="331")),"331",IF(AND(OR(L682="131",M682="131"),H682='131-CT'!$E$7),"131",""))</f>
        <v/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/>
      <c r="AB682" s="550"/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27"/>
        <v>8</v>
      </c>
      <c r="C683" s="182">
        <f t="shared" si="28"/>
        <v>41869</v>
      </c>
      <c r="D683" s="182" t="s">
        <v>863</v>
      </c>
      <c r="E683" s="182">
        <v>41869</v>
      </c>
      <c r="F683" s="190" t="s">
        <v>865</v>
      </c>
      <c r="G683" s="458" t="s">
        <v>326</v>
      </c>
      <c r="H683" s="7" t="s">
        <v>877</v>
      </c>
      <c r="I683" s="246"/>
      <c r="J683" s="246"/>
      <c r="K683" s="558">
        <v>11165000</v>
      </c>
      <c r="L683" s="192" t="s">
        <v>24</v>
      </c>
      <c r="M683" s="192" t="s">
        <v>253</v>
      </c>
      <c r="N683" s="52" t="str">
        <f>IF(AND('331-CT'!$E$7=TH!H683,OR(L683="331",M683="331")),"331",IF(AND(OR(L683="131",M683="131"),H683='131-CT'!$E$7),"131",""))</f>
        <v/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/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27"/>
        <v>8</v>
      </c>
      <c r="C684" s="189">
        <f t="shared" si="28"/>
        <v>41870</v>
      </c>
      <c r="D684" s="189" t="s">
        <v>1337</v>
      </c>
      <c r="E684" s="37">
        <v>41870</v>
      </c>
      <c r="F684" s="187" t="s">
        <v>330</v>
      </c>
      <c r="G684" s="458" t="s">
        <v>997</v>
      </c>
      <c r="H684" s="7" t="s">
        <v>350</v>
      </c>
      <c r="I684" s="246">
        <v>24</v>
      </c>
      <c r="J684" s="246">
        <v>45000</v>
      </c>
      <c r="K684" s="558">
        <f>ROUND(I684*J684,0)</f>
        <v>1080000</v>
      </c>
      <c r="L684" s="39" t="s">
        <v>161</v>
      </c>
      <c r="M684" s="39" t="s">
        <v>8</v>
      </c>
      <c r="N684" s="52" t="str">
        <f>IF(AND('331-CT'!$E$7=TH!H684,OR(L684="331",M684="331")),"331",IF(AND(OR(L684="131",M684="131"),H684='131-CT'!$E$7),"131",""))</f>
        <v/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27"/>
        <v>8</v>
      </c>
      <c r="C685" s="189">
        <f t="shared" si="28"/>
        <v>41870</v>
      </c>
      <c r="D685" s="189" t="s">
        <v>1337</v>
      </c>
      <c r="E685" s="37">
        <v>41870</v>
      </c>
      <c r="F685" s="187" t="s">
        <v>979</v>
      </c>
      <c r="G685" s="458" t="s">
        <v>997</v>
      </c>
      <c r="H685" s="7" t="s">
        <v>350</v>
      </c>
      <c r="I685" s="246"/>
      <c r="J685" s="246"/>
      <c r="K685" s="558">
        <v>108000</v>
      </c>
      <c r="L685" s="39" t="s">
        <v>9</v>
      </c>
      <c r="M685" s="39" t="s">
        <v>8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>
        <v>3</v>
      </c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27"/>
        <v>8</v>
      </c>
      <c r="C686" s="189">
        <f t="shared" si="28"/>
        <v>41870</v>
      </c>
      <c r="D686" s="189" t="s">
        <v>1393</v>
      </c>
      <c r="E686" s="37">
        <v>41870</v>
      </c>
      <c r="F686" s="190" t="s">
        <v>864</v>
      </c>
      <c r="G686" s="458" t="s">
        <v>997</v>
      </c>
      <c r="H686" s="7" t="s">
        <v>350</v>
      </c>
      <c r="I686" s="246"/>
      <c r="J686" s="246"/>
      <c r="K686" s="558">
        <v>1188000</v>
      </c>
      <c r="L686" s="39" t="s">
        <v>8</v>
      </c>
      <c r="M686" s="39" t="s">
        <v>47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>x</v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27"/>
        <v>8</v>
      </c>
      <c r="C687" s="182">
        <f t="shared" si="28"/>
        <v>41871</v>
      </c>
      <c r="D687" s="182" t="s">
        <v>911</v>
      </c>
      <c r="E687" s="189">
        <v>41871</v>
      </c>
      <c r="F687" s="190" t="s">
        <v>557</v>
      </c>
      <c r="G687" s="458" t="s">
        <v>607</v>
      </c>
      <c r="H687" s="7" t="s">
        <v>553</v>
      </c>
      <c r="I687" s="246">
        <v>350</v>
      </c>
      <c r="J687" s="246">
        <v>9100</v>
      </c>
      <c r="K687" s="558">
        <f>ROUND(I687*J687,0)</f>
        <v>3185000</v>
      </c>
      <c r="L687" s="559" t="s">
        <v>253</v>
      </c>
      <c r="M687" s="559" t="s">
        <v>177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27"/>
        <v>8</v>
      </c>
      <c r="C688" s="182">
        <f t="shared" si="28"/>
        <v>41871</v>
      </c>
      <c r="D688" s="182" t="s">
        <v>911</v>
      </c>
      <c r="E688" s="189">
        <v>41871</v>
      </c>
      <c r="F688" s="190" t="s">
        <v>391</v>
      </c>
      <c r="G688" s="458" t="s">
        <v>607</v>
      </c>
      <c r="H688" s="7" t="s">
        <v>553</v>
      </c>
      <c r="I688" s="246"/>
      <c r="J688" s="246"/>
      <c r="K688" s="558">
        <v>318500</v>
      </c>
      <c r="L688" s="559" t="s">
        <v>253</v>
      </c>
      <c r="M688" s="559" t="s">
        <v>364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  <c r="AB688" s="550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27"/>
        <v>8</v>
      </c>
      <c r="C689" s="182">
        <f t="shared" si="28"/>
        <v>41871</v>
      </c>
      <c r="D689" s="182" t="s">
        <v>912</v>
      </c>
      <c r="E689" s="189">
        <v>41871</v>
      </c>
      <c r="F689" s="190" t="s">
        <v>608</v>
      </c>
      <c r="G689" s="458" t="s">
        <v>609</v>
      </c>
      <c r="H689" s="7" t="s">
        <v>425</v>
      </c>
      <c r="I689" s="246">
        <v>500</v>
      </c>
      <c r="J689" s="246">
        <v>13500</v>
      </c>
      <c r="K689" s="558">
        <f>ROUND(I689*J689,0)</f>
        <v>6750000</v>
      </c>
      <c r="L689" s="559" t="s">
        <v>253</v>
      </c>
      <c r="M689" s="559" t="s">
        <v>177</v>
      </c>
      <c r="N689" s="52" t="str">
        <f>IF(AND('331-CT'!$E$7=TH!H689,OR(L689="331",M689="331")),"331",IF(AND(OR(L689="131",M689="131"),H689='131-CT'!$E$7),"131",""))</f>
        <v>131</v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27"/>
        <v>8</v>
      </c>
      <c r="C690" s="182">
        <f t="shared" si="28"/>
        <v>41871</v>
      </c>
      <c r="D690" s="182" t="s">
        <v>912</v>
      </c>
      <c r="E690" s="189">
        <v>41871</v>
      </c>
      <c r="F690" s="190" t="s">
        <v>391</v>
      </c>
      <c r="G690" s="458" t="s">
        <v>609</v>
      </c>
      <c r="H690" s="7" t="s">
        <v>425</v>
      </c>
      <c r="I690" s="246"/>
      <c r="J690" s="246"/>
      <c r="K690" s="558">
        <v>675000</v>
      </c>
      <c r="L690" s="559" t="s">
        <v>253</v>
      </c>
      <c r="M690" s="559" t="s">
        <v>364</v>
      </c>
      <c r="N690" s="52" t="str">
        <f>IF(AND('331-CT'!$E$7=TH!H690,OR(L690="331",M690="331")),"331",IF(AND(OR(L690="131",M690="131"),H690='131-CT'!$E$7),"131",""))</f>
        <v>131</v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  <c r="AB690" s="550"/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27"/>
        <v>8</v>
      </c>
      <c r="C691" s="182">
        <f t="shared" si="28"/>
        <v>41871</v>
      </c>
      <c r="D691" s="182" t="s">
        <v>913</v>
      </c>
      <c r="E691" s="189">
        <v>41871</v>
      </c>
      <c r="F691" s="190" t="s">
        <v>610</v>
      </c>
      <c r="G691" s="458" t="s">
        <v>611</v>
      </c>
      <c r="H691" s="7" t="s">
        <v>612</v>
      </c>
      <c r="I691" s="246">
        <v>550</v>
      </c>
      <c r="J691" s="246">
        <v>4800</v>
      </c>
      <c r="K691" s="558">
        <f>ROUND(I691*J691,0)</f>
        <v>2640000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27"/>
        <v>8</v>
      </c>
      <c r="C692" s="182">
        <f t="shared" si="28"/>
        <v>41871</v>
      </c>
      <c r="D692" s="182" t="s">
        <v>913</v>
      </c>
      <c r="E692" s="189">
        <v>41871</v>
      </c>
      <c r="F692" s="190" t="s">
        <v>391</v>
      </c>
      <c r="G692" s="458" t="s">
        <v>611</v>
      </c>
      <c r="H692" s="7" t="s">
        <v>612</v>
      </c>
      <c r="I692" s="246"/>
      <c r="J692" s="246"/>
      <c r="K692" s="558">
        <v>264000</v>
      </c>
      <c r="L692" s="559" t="s">
        <v>253</v>
      </c>
      <c r="M692" s="559" t="s">
        <v>364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  <c r="AB692" s="550"/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27"/>
        <v>8</v>
      </c>
      <c r="C693" s="182">
        <f t="shared" si="28"/>
        <v>41871</v>
      </c>
      <c r="D693" s="182" t="s">
        <v>1398</v>
      </c>
      <c r="E693" s="182">
        <v>41871</v>
      </c>
      <c r="F693" s="190" t="s">
        <v>872</v>
      </c>
      <c r="G693" s="458" t="s">
        <v>326</v>
      </c>
      <c r="H693" s="191" t="s">
        <v>868</v>
      </c>
      <c r="I693" s="246"/>
      <c r="J693" s="246"/>
      <c r="K693" s="558">
        <v>18000000</v>
      </c>
      <c r="L693" s="192" t="s">
        <v>24</v>
      </c>
      <c r="M693" s="192" t="s">
        <v>47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>x</v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27"/>
        <v>8</v>
      </c>
      <c r="C694" s="182">
        <f t="shared" si="28"/>
        <v>41871</v>
      </c>
      <c r="D694" s="182" t="s">
        <v>863</v>
      </c>
      <c r="E694" s="182">
        <v>41871</v>
      </c>
      <c r="F694" s="190" t="s">
        <v>865</v>
      </c>
      <c r="G694" s="458" t="s">
        <v>326</v>
      </c>
      <c r="H694" s="7" t="s">
        <v>573</v>
      </c>
      <c r="I694" s="246"/>
      <c r="J694" s="246"/>
      <c r="K694" s="558">
        <v>35000000</v>
      </c>
      <c r="L694" s="192" t="s">
        <v>24</v>
      </c>
      <c r="M694" s="192" t="s">
        <v>253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27"/>
        <v>8</v>
      </c>
      <c r="C695" s="189">
        <f t="shared" si="28"/>
        <v>41871</v>
      </c>
      <c r="D695" s="189" t="s">
        <v>870</v>
      </c>
      <c r="E695" s="182">
        <v>41871</v>
      </c>
      <c r="F695" s="190" t="s">
        <v>864</v>
      </c>
      <c r="G695" s="458" t="s">
        <v>326</v>
      </c>
      <c r="H695" s="7" t="s">
        <v>1110</v>
      </c>
      <c r="I695" s="246"/>
      <c r="J695" s="246"/>
      <c r="K695" s="558">
        <v>10000000</v>
      </c>
      <c r="L695" s="192" t="s">
        <v>8</v>
      </c>
      <c r="M695" s="192" t="s">
        <v>24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27"/>
        <v>8</v>
      </c>
      <c r="C696" s="189">
        <f t="shared" si="28"/>
        <v>41871</v>
      </c>
      <c r="D696" s="189" t="s">
        <v>870</v>
      </c>
      <c r="E696" s="182">
        <v>41871</v>
      </c>
      <c r="F696" s="190" t="s">
        <v>864</v>
      </c>
      <c r="G696" s="458" t="s">
        <v>326</v>
      </c>
      <c r="H696" s="803" t="s">
        <v>1115</v>
      </c>
      <c r="I696" s="246"/>
      <c r="J696" s="246"/>
      <c r="K696" s="558">
        <v>20000000</v>
      </c>
      <c r="L696" s="192" t="s">
        <v>8</v>
      </c>
      <c r="M696" s="192" t="s">
        <v>24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27"/>
        <v>8</v>
      </c>
      <c r="C697" s="189">
        <f t="shared" si="28"/>
        <v>41871</v>
      </c>
      <c r="D697" s="189" t="s">
        <v>870</v>
      </c>
      <c r="E697" s="182">
        <v>41871</v>
      </c>
      <c r="F697" s="190" t="s">
        <v>864</v>
      </c>
      <c r="G697" s="458" t="s">
        <v>326</v>
      </c>
      <c r="H697" s="7" t="s">
        <v>981</v>
      </c>
      <c r="I697" s="246"/>
      <c r="J697" s="246"/>
      <c r="K697" s="558">
        <v>40000000</v>
      </c>
      <c r="L697" s="192" t="s">
        <v>8</v>
      </c>
      <c r="M697" s="192" t="s">
        <v>24</v>
      </c>
      <c r="N697" s="52" t="str">
        <f>IF(AND('331-CT'!$E$7=TH!H697,OR(L697="331",M697="331")),"331",IF(AND(OR(L697="131",M697="131"),H697='131-CT'!$E$7),"131",""))</f>
        <v>331</v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27"/>
        <v>8</v>
      </c>
      <c r="C698" s="189">
        <f t="shared" si="28"/>
        <v>41871</v>
      </c>
      <c r="D698" s="189" t="s">
        <v>870</v>
      </c>
      <c r="E698" s="182">
        <v>41871</v>
      </c>
      <c r="F698" s="187" t="s">
        <v>875</v>
      </c>
      <c r="G698" s="458" t="s">
        <v>326</v>
      </c>
      <c r="H698" s="7"/>
      <c r="I698" s="246"/>
      <c r="J698" s="246"/>
      <c r="K698" s="558">
        <v>15000</v>
      </c>
      <c r="L698" s="192" t="s">
        <v>83</v>
      </c>
      <c r="M698" s="192" t="s">
        <v>24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>x</v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27"/>
        <v>8</v>
      </c>
      <c r="C699" s="189">
        <f t="shared" si="28"/>
        <v>41871</v>
      </c>
      <c r="D699" s="189" t="s">
        <v>870</v>
      </c>
      <c r="E699" s="182">
        <v>41871</v>
      </c>
      <c r="F699" s="187" t="s">
        <v>871</v>
      </c>
      <c r="G699" s="458" t="s">
        <v>326</v>
      </c>
      <c r="H699" s="7"/>
      <c r="I699" s="246"/>
      <c r="J699" s="246"/>
      <c r="K699" s="558">
        <v>20000</v>
      </c>
      <c r="L699" s="192" t="s">
        <v>83</v>
      </c>
      <c r="M699" s="192" t="s">
        <v>24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>x</v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27"/>
        <v>8</v>
      </c>
      <c r="C700" s="189">
        <f t="shared" si="28"/>
        <v>41871</v>
      </c>
      <c r="D700" s="189" t="s">
        <v>870</v>
      </c>
      <c r="E700" s="182">
        <v>41871</v>
      </c>
      <c r="F700" s="187" t="s">
        <v>871</v>
      </c>
      <c r="G700" s="458" t="s">
        <v>326</v>
      </c>
      <c r="H700" s="7"/>
      <c r="I700" s="246"/>
      <c r="J700" s="246"/>
      <c r="K700" s="558">
        <v>20000</v>
      </c>
      <c r="L700" s="192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27"/>
        <v>8</v>
      </c>
      <c r="C701" s="189">
        <f t="shared" si="28"/>
        <v>41871</v>
      </c>
      <c r="D701" s="189" t="s">
        <v>870</v>
      </c>
      <c r="E701" s="182">
        <v>41871</v>
      </c>
      <c r="F701" s="187" t="s">
        <v>871</v>
      </c>
      <c r="G701" s="458" t="s">
        <v>326</v>
      </c>
      <c r="H701" s="7"/>
      <c r="I701" s="246"/>
      <c r="J701" s="246"/>
      <c r="K701" s="558">
        <v>15000</v>
      </c>
      <c r="L701" s="192" t="s">
        <v>83</v>
      </c>
      <c r="M701" s="192" t="s">
        <v>24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>x</v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27"/>
        <v>8</v>
      </c>
      <c r="C702" s="182">
        <f t="shared" si="28"/>
        <v>41872</v>
      </c>
      <c r="D702" s="182" t="s">
        <v>914</v>
      </c>
      <c r="E702" s="189">
        <v>41872</v>
      </c>
      <c r="F702" s="190" t="s">
        <v>454</v>
      </c>
      <c r="G702" s="458" t="s">
        <v>613</v>
      </c>
      <c r="H702" s="7" t="s">
        <v>878</v>
      </c>
      <c r="I702" s="246">
        <v>196</v>
      </c>
      <c r="J702" s="246">
        <v>12900</v>
      </c>
      <c r="K702" s="558">
        <f>ROUND(I702*J702,0)</f>
        <v>2528400</v>
      </c>
      <c r="L702" s="559" t="s">
        <v>253</v>
      </c>
      <c r="M702" s="559" t="s">
        <v>177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27"/>
        <v>8</v>
      </c>
      <c r="C703" s="182">
        <f t="shared" si="28"/>
        <v>41872</v>
      </c>
      <c r="D703" s="182" t="s">
        <v>914</v>
      </c>
      <c r="E703" s="189">
        <v>41872</v>
      </c>
      <c r="F703" s="190" t="s">
        <v>539</v>
      </c>
      <c r="G703" s="458" t="s">
        <v>613</v>
      </c>
      <c r="H703" s="7" t="s">
        <v>878</v>
      </c>
      <c r="I703" s="246">
        <v>200</v>
      </c>
      <c r="J703" s="246">
        <v>9800</v>
      </c>
      <c r="K703" s="558">
        <f>ROUND(I703*J703,0)</f>
        <v>1960000</v>
      </c>
      <c r="L703" s="559" t="s">
        <v>253</v>
      </c>
      <c r="M703" s="559" t="s">
        <v>177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/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27"/>
        <v>8</v>
      </c>
      <c r="C704" s="182">
        <f t="shared" si="28"/>
        <v>41872</v>
      </c>
      <c r="D704" s="182" t="s">
        <v>914</v>
      </c>
      <c r="E704" s="182">
        <v>41872</v>
      </c>
      <c r="F704" s="187" t="s">
        <v>391</v>
      </c>
      <c r="G704" s="560" t="s">
        <v>613</v>
      </c>
      <c r="H704" s="7" t="s">
        <v>878</v>
      </c>
      <c r="I704" s="246"/>
      <c r="J704" s="246"/>
      <c r="K704" s="558">
        <v>448840</v>
      </c>
      <c r="L704" s="559" t="s">
        <v>253</v>
      </c>
      <c r="M704" s="559" t="s">
        <v>364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/>
      <c r="AB704" s="550"/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27"/>
        <v>8</v>
      </c>
      <c r="C705" s="189">
        <f t="shared" si="28"/>
        <v>41872</v>
      </c>
      <c r="D705" s="182" t="s">
        <v>1373</v>
      </c>
      <c r="E705" s="182">
        <v>41872</v>
      </c>
      <c r="F705" s="190" t="s">
        <v>867</v>
      </c>
      <c r="G705" s="458" t="s">
        <v>326</v>
      </c>
      <c r="H705" s="191" t="s">
        <v>868</v>
      </c>
      <c r="I705" s="246"/>
      <c r="J705" s="246"/>
      <c r="K705" s="558">
        <v>35000000</v>
      </c>
      <c r="L705" s="192" t="s">
        <v>47</v>
      </c>
      <c r="M705" s="192" t="s">
        <v>24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27"/>
        <v>8</v>
      </c>
      <c r="C706" s="189">
        <f t="shared" si="28"/>
        <v>41872</v>
      </c>
      <c r="D706" s="189" t="s">
        <v>357</v>
      </c>
      <c r="E706" s="37">
        <v>41872</v>
      </c>
      <c r="F706" s="40" t="s">
        <v>1000</v>
      </c>
      <c r="G706" s="457" t="s">
        <v>1002</v>
      </c>
      <c r="H706" s="7" t="s">
        <v>999</v>
      </c>
      <c r="I706" s="713"/>
      <c r="J706" s="713"/>
      <c r="K706" s="558">
        <f>6762+850873</f>
        <v>857635</v>
      </c>
      <c r="L706" s="39" t="s">
        <v>83</v>
      </c>
      <c r="M706" s="39" t="s">
        <v>47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>x</v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>
        <v>3</v>
      </c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27"/>
        <v>8</v>
      </c>
      <c r="C707" s="189">
        <f t="shared" si="28"/>
        <v>41872</v>
      </c>
      <c r="D707" s="189" t="s">
        <v>357</v>
      </c>
      <c r="E707" s="37">
        <v>41872</v>
      </c>
      <c r="F707" s="40" t="s">
        <v>1001</v>
      </c>
      <c r="G707" s="457" t="s">
        <v>998</v>
      </c>
      <c r="H707" s="7" t="s">
        <v>999</v>
      </c>
      <c r="I707" s="713"/>
      <c r="J707" s="713"/>
      <c r="K707" s="558">
        <f>338+85087</f>
        <v>85425</v>
      </c>
      <c r="L707" s="39" t="s">
        <v>9</v>
      </c>
      <c r="M707" s="39" t="s">
        <v>47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>
        <v>3</v>
      </c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27"/>
        <v>8</v>
      </c>
      <c r="C708" s="182">
        <f t="shared" si="28"/>
        <v>41873</v>
      </c>
      <c r="D708" s="182" t="s">
        <v>915</v>
      </c>
      <c r="E708" s="182">
        <v>41873</v>
      </c>
      <c r="F708" s="187" t="s">
        <v>437</v>
      </c>
      <c r="G708" s="560" t="s">
        <v>614</v>
      </c>
      <c r="H708" s="7" t="s">
        <v>879</v>
      </c>
      <c r="I708" s="246">
        <v>1480</v>
      </c>
      <c r="J708" s="246">
        <v>4650</v>
      </c>
      <c r="K708" s="558">
        <f>ROUND(I708*J708,0)</f>
        <v>6882000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/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27"/>
        <v>8</v>
      </c>
      <c r="C709" s="182">
        <f t="shared" si="28"/>
        <v>41873</v>
      </c>
      <c r="D709" s="182" t="s">
        <v>915</v>
      </c>
      <c r="E709" s="182">
        <v>41873</v>
      </c>
      <c r="F709" s="187" t="s">
        <v>391</v>
      </c>
      <c r="G709" s="560" t="s">
        <v>614</v>
      </c>
      <c r="H709" s="7" t="s">
        <v>879</v>
      </c>
      <c r="I709" s="246"/>
      <c r="J709" s="246"/>
      <c r="K709" s="558">
        <v>688200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/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27"/>
        <v>8</v>
      </c>
      <c r="C710" s="182">
        <f t="shared" si="28"/>
        <v>41873</v>
      </c>
      <c r="D710" s="182" t="s">
        <v>916</v>
      </c>
      <c r="E710" s="182">
        <v>41873</v>
      </c>
      <c r="F710" s="187" t="s">
        <v>615</v>
      </c>
      <c r="G710" s="560" t="s">
        <v>616</v>
      </c>
      <c r="H710" s="7" t="s">
        <v>617</v>
      </c>
      <c r="I710" s="246">
        <v>498</v>
      </c>
      <c r="J710" s="246">
        <v>26979</v>
      </c>
      <c r="K710" s="558">
        <f t="shared" ref="K710:K715" si="29">ROUND(I710*J710,0)</f>
        <v>13435542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27"/>
        <v>8</v>
      </c>
      <c r="C711" s="182">
        <f t="shared" si="28"/>
        <v>41873</v>
      </c>
      <c r="D711" s="182" t="s">
        <v>916</v>
      </c>
      <c r="E711" s="182">
        <v>41873</v>
      </c>
      <c r="F711" s="286" t="s">
        <v>618</v>
      </c>
      <c r="G711" s="458" t="s">
        <v>616</v>
      </c>
      <c r="H711" s="7" t="s">
        <v>617</v>
      </c>
      <c r="I711" s="246">
        <v>690</v>
      </c>
      <c r="J711" s="246">
        <v>26002</v>
      </c>
      <c r="K711" s="558">
        <f t="shared" si="29"/>
        <v>17941380</v>
      </c>
      <c r="L711" s="559" t="s">
        <v>253</v>
      </c>
      <c r="M711" s="559" t="s">
        <v>177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27"/>
        <v>8</v>
      </c>
      <c r="C712" s="182">
        <f t="shared" si="28"/>
        <v>41873</v>
      </c>
      <c r="D712" s="182" t="s">
        <v>916</v>
      </c>
      <c r="E712" s="182">
        <v>41873</v>
      </c>
      <c r="F712" s="187" t="s">
        <v>618</v>
      </c>
      <c r="G712" s="458" t="s">
        <v>616</v>
      </c>
      <c r="H712" s="7" t="s">
        <v>617</v>
      </c>
      <c r="I712" s="247">
        <v>130</v>
      </c>
      <c r="J712" s="247">
        <v>26002</v>
      </c>
      <c r="K712" s="558">
        <f t="shared" si="29"/>
        <v>3380260</v>
      </c>
      <c r="L712" s="559" t="s">
        <v>253</v>
      </c>
      <c r="M712" s="559" t="s">
        <v>177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27"/>
        <v>8</v>
      </c>
      <c r="C713" s="182">
        <f t="shared" si="28"/>
        <v>41873</v>
      </c>
      <c r="D713" s="182" t="s">
        <v>916</v>
      </c>
      <c r="E713" s="182">
        <v>41873</v>
      </c>
      <c r="F713" s="187" t="s">
        <v>619</v>
      </c>
      <c r="G713" s="458" t="s">
        <v>616</v>
      </c>
      <c r="H713" s="7" t="s">
        <v>617</v>
      </c>
      <c r="I713" s="246">
        <v>1000</v>
      </c>
      <c r="J713" s="246">
        <v>16133</v>
      </c>
      <c r="K713" s="558">
        <f t="shared" si="29"/>
        <v>16133000</v>
      </c>
      <c r="L713" s="559" t="s">
        <v>253</v>
      </c>
      <c r="M713" s="559" t="s">
        <v>177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27"/>
        <v>8</v>
      </c>
      <c r="C714" s="182">
        <f t="shared" si="28"/>
        <v>41873</v>
      </c>
      <c r="D714" s="182" t="s">
        <v>916</v>
      </c>
      <c r="E714" s="182">
        <v>41873</v>
      </c>
      <c r="F714" s="286" t="s">
        <v>620</v>
      </c>
      <c r="G714" s="458" t="s">
        <v>616</v>
      </c>
      <c r="H714" s="7" t="s">
        <v>617</v>
      </c>
      <c r="I714" s="246">
        <v>425</v>
      </c>
      <c r="J714" s="246">
        <v>26129</v>
      </c>
      <c r="K714" s="558">
        <f t="shared" si="29"/>
        <v>11104825</v>
      </c>
      <c r="L714" s="559" t="s">
        <v>253</v>
      </c>
      <c r="M714" s="559" t="s">
        <v>177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27"/>
        <v>8</v>
      </c>
      <c r="C715" s="182">
        <f t="shared" si="28"/>
        <v>41873</v>
      </c>
      <c r="D715" s="182" t="s">
        <v>916</v>
      </c>
      <c r="E715" s="189">
        <v>41873</v>
      </c>
      <c r="F715" s="433" t="s">
        <v>620</v>
      </c>
      <c r="G715" s="458" t="s">
        <v>616</v>
      </c>
      <c r="H715" s="7" t="s">
        <v>617</v>
      </c>
      <c r="I715" s="246">
        <v>322</v>
      </c>
      <c r="J715" s="246">
        <v>26129</v>
      </c>
      <c r="K715" s="558">
        <f t="shared" si="29"/>
        <v>8413538</v>
      </c>
      <c r="L715" s="559" t="s">
        <v>253</v>
      </c>
      <c r="M715" s="559" t="s">
        <v>177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27"/>
        <v>8</v>
      </c>
      <c r="C716" s="182">
        <f t="shared" si="28"/>
        <v>41873</v>
      </c>
      <c r="D716" s="182" t="s">
        <v>916</v>
      </c>
      <c r="E716" s="189">
        <v>41873</v>
      </c>
      <c r="F716" s="190" t="s">
        <v>621</v>
      </c>
      <c r="G716" s="458" t="s">
        <v>616</v>
      </c>
      <c r="H716" s="7" t="s">
        <v>617</v>
      </c>
      <c r="I716" s="246"/>
      <c r="J716" s="246"/>
      <c r="K716" s="558">
        <v>7040855</v>
      </c>
      <c r="L716" s="559" t="s">
        <v>253</v>
      </c>
      <c r="M716" s="559" t="s">
        <v>364</v>
      </c>
      <c r="N716" s="52" t="str">
        <f>IF(AND('331-CT'!$E$7=TH!H716,OR(L716="331",M716="331")),"331",IF(AND(OR(L716="131",M716="131"),H716='131-CT'!$E$7),"131",""))</f>
        <v/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  <c r="AB716" s="550"/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27"/>
        <v>8</v>
      </c>
      <c r="C717" s="182">
        <f t="shared" si="28"/>
        <v>41873</v>
      </c>
      <c r="D717" s="182" t="s">
        <v>863</v>
      </c>
      <c r="E717" s="182">
        <v>41873</v>
      </c>
      <c r="F717" s="190" t="s">
        <v>865</v>
      </c>
      <c r="G717" s="458" t="s">
        <v>326</v>
      </c>
      <c r="H717" s="7" t="s">
        <v>878</v>
      </c>
      <c r="I717" s="246"/>
      <c r="J717" s="246"/>
      <c r="K717" s="558">
        <v>15433550</v>
      </c>
      <c r="L717" s="192" t="s">
        <v>24</v>
      </c>
      <c r="M717" s="192" t="s">
        <v>253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/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si="27"/>
        <v>8</v>
      </c>
      <c r="C718" s="182">
        <f t="shared" si="28"/>
        <v>41873</v>
      </c>
      <c r="D718" s="182" t="s">
        <v>863</v>
      </c>
      <c r="E718" s="182">
        <v>41873</v>
      </c>
      <c r="F718" s="190" t="s">
        <v>866</v>
      </c>
      <c r="G718" s="458" t="s">
        <v>326</v>
      </c>
      <c r="H718" s="7"/>
      <c r="I718" s="246"/>
      <c r="J718" s="246"/>
      <c r="K718" s="558">
        <v>13657</v>
      </c>
      <c r="L718" s="192" t="s">
        <v>24</v>
      </c>
      <c r="M718" s="192" t="s">
        <v>40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/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27"/>
        <v>8</v>
      </c>
      <c r="C719" s="189">
        <f t="shared" si="28"/>
        <v>41873</v>
      </c>
      <c r="D719" s="189" t="s">
        <v>1338</v>
      </c>
      <c r="E719" s="37">
        <v>41873</v>
      </c>
      <c r="F719" s="190" t="s">
        <v>988</v>
      </c>
      <c r="G719" s="458" t="s">
        <v>1003</v>
      </c>
      <c r="H719" s="7" t="s">
        <v>986</v>
      </c>
      <c r="I719" s="246">
        <v>1500</v>
      </c>
      <c r="J719" s="246">
        <v>11000</v>
      </c>
      <c r="K719" s="558">
        <f>ROUND(I719*J719,0)</f>
        <v>16500000</v>
      </c>
      <c r="L719" s="39" t="s">
        <v>161</v>
      </c>
      <c r="M719" s="39" t="s">
        <v>8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3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27"/>
        <v>8</v>
      </c>
      <c r="C720" s="189">
        <f t="shared" si="28"/>
        <v>41873</v>
      </c>
      <c r="D720" s="189" t="s">
        <v>1338</v>
      </c>
      <c r="E720" s="37">
        <v>41873</v>
      </c>
      <c r="F720" s="190" t="s">
        <v>989</v>
      </c>
      <c r="G720" s="458" t="s">
        <v>1003</v>
      </c>
      <c r="H720" s="7" t="s">
        <v>986</v>
      </c>
      <c r="I720" s="246"/>
      <c r="J720" s="246"/>
      <c r="K720" s="558">
        <v>1650000</v>
      </c>
      <c r="L720" s="39" t="s">
        <v>9</v>
      </c>
      <c r="M720" s="39" t="s">
        <v>8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3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27"/>
        <v>8</v>
      </c>
      <c r="C721" s="189">
        <f t="shared" si="28"/>
        <v>41873</v>
      </c>
      <c r="D721" s="189" t="s">
        <v>1401</v>
      </c>
      <c r="E721" s="37">
        <v>41873</v>
      </c>
      <c r="F721" s="190" t="s">
        <v>864</v>
      </c>
      <c r="G721" s="458" t="s">
        <v>1003</v>
      </c>
      <c r="H721" s="7" t="s">
        <v>986</v>
      </c>
      <c r="I721" s="246"/>
      <c r="J721" s="246"/>
      <c r="K721" s="558">
        <v>18150000</v>
      </c>
      <c r="L721" s="39" t="s">
        <v>8</v>
      </c>
      <c r="M721" s="39" t="s">
        <v>47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27"/>
        <v>8</v>
      </c>
      <c r="C722" s="189">
        <f t="shared" si="28"/>
        <v>41875</v>
      </c>
      <c r="D722" s="189" t="s">
        <v>1402</v>
      </c>
      <c r="E722" s="37">
        <v>41875</v>
      </c>
      <c r="F722" s="187" t="s">
        <v>962</v>
      </c>
      <c r="G722" s="458" t="s">
        <v>1004</v>
      </c>
      <c r="H722" s="7" t="s">
        <v>964</v>
      </c>
      <c r="I722" s="246"/>
      <c r="J722" s="246"/>
      <c r="K722" s="558">
        <v>966048</v>
      </c>
      <c r="L722" s="39" t="s">
        <v>83</v>
      </c>
      <c r="M722" s="39" t="s">
        <v>47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>
        <v>3</v>
      </c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27"/>
        <v>8</v>
      </c>
      <c r="C723" s="189">
        <f t="shared" si="28"/>
        <v>41875</v>
      </c>
      <c r="D723" s="189" t="s">
        <v>1402</v>
      </c>
      <c r="E723" s="37">
        <v>41875</v>
      </c>
      <c r="F723" s="187" t="s">
        <v>963</v>
      </c>
      <c r="G723" s="458" t="s">
        <v>1004</v>
      </c>
      <c r="H723" s="7" t="s">
        <v>964</v>
      </c>
      <c r="I723" s="246"/>
      <c r="J723" s="246"/>
      <c r="K723" s="558">
        <v>96605</v>
      </c>
      <c r="L723" s="39" t="s">
        <v>9</v>
      </c>
      <c r="M723" s="39" t="s">
        <v>47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>
        <v>3</v>
      </c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ref="B724:B787" si="30">IF(C724&lt;&gt;"",MONTH(C724),"")</f>
        <v>8</v>
      </c>
      <c r="C724" s="182">
        <f t="shared" ref="C724:C787" si="31">E724</f>
        <v>41876</v>
      </c>
      <c r="D724" s="182" t="s">
        <v>917</v>
      </c>
      <c r="E724" s="189">
        <v>41876</v>
      </c>
      <c r="F724" s="187" t="s">
        <v>1177</v>
      </c>
      <c r="G724" s="458" t="s">
        <v>622</v>
      </c>
      <c r="H724" s="7" t="s">
        <v>877</v>
      </c>
      <c r="I724" s="246">
        <v>600</v>
      </c>
      <c r="J724" s="246">
        <v>14300</v>
      </c>
      <c r="K724" s="558">
        <f>ROUND(I724*J724,0)</f>
        <v>8580000</v>
      </c>
      <c r="L724" s="559" t="s">
        <v>253</v>
      </c>
      <c r="M724" s="559" t="s">
        <v>177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0"/>
        <v>8</v>
      </c>
      <c r="C725" s="182">
        <f t="shared" si="31"/>
        <v>41876</v>
      </c>
      <c r="D725" s="182" t="s">
        <v>917</v>
      </c>
      <c r="E725" s="189">
        <v>41876</v>
      </c>
      <c r="F725" s="40" t="s">
        <v>416</v>
      </c>
      <c r="G725" s="458" t="s">
        <v>622</v>
      </c>
      <c r="H725" s="7" t="s">
        <v>877</v>
      </c>
      <c r="I725" s="246">
        <v>1200</v>
      </c>
      <c r="J725" s="246">
        <v>1500</v>
      </c>
      <c r="K725" s="558">
        <f>ROUND(I725*J725,0)</f>
        <v>1800000</v>
      </c>
      <c r="L725" s="559" t="s">
        <v>253</v>
      </c>
      <c r="M725" s="559" t="s">
        <v>177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/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30"/>
        <v>8</v>
      </c>
      <c r="C726" s="182">
        <f t="shared" si="31"/>
        <v>41876</v>
      </c>
      <c r="D726" s="182" t="s">
        <v>917</v>
      </c>
      <c r="E726" s="189">
        <v>41876</v>
      </c>
      <c r="F726" s="190" t="s">
        <v>391</v>
      </c>
      <c r="G726" s="458" t="s">
        <v>622</v>
      </c>
      <c r="H726" s="7" t="s">
        <v>877</v>
      </c>
      <c r="I726" s="246"/>
      <c r="J726" s="246"/>
      <c r="K726" s="558">
        <v>1038000</v>
      </c>
      <c r="L726" s="559" t="s">
        <v>253</v>
      </c>
      <c r="M726" s="559" t="s">
        <v>364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/>
      <c r="AB726" s="550"/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30"/>
        <v>8</v>
      </c>
      <c r="C727" s="182">
        <f t="shared" si="31"/>
        <v>41876</v>
      </c>
      <c r="D727" s="182" t="s">
        <v>918</v>
      </c>
      <c r="E727" s="189">
        <v>41876</v>
      </c>
      <c r="F727" s="190" t="s">
        <v>623</v>
      </c>
      <c r="G727" s="458" t="s">
        <v>624</v>
      </c>
      <c r="H727" s="7" t="s">
        <v>625</v>
      </c>
      <c r="I727" s="246">
        <v>8160</v>
      </c>
      <c r="J727" s="246">
        <v>7400</v>
      </c>
      <c r="K727" s="558">
        <f>ROUND(I727*J727,0)</f>
        <v>60384000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30"/>
        <v>8</v>
      </c>
      <c r="C728" s="182">
        <f t="shared" si="31"/>
        <v>41876</v>
      </c>
      <c r="D728" s="182" t="s">
        <v>918</v>
      </c>
      <c r="E728" s="189">
        <v>41876</v>
      </c>
      <c r="F728" s="190" t="s">
        <v>391</v>
      </c>
      <c r="G728" s="458" t="s">
        <v>624</v>
      </c>
      <c r="H728" s="7" t="s">
        <v>625</v>
      </c>
      <c r="I728" s="246"/>
      <c r="J728" s="246"/>
      <c r="K728" s="558">
        <v>6038400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30"/>
        <v>8</v>
      </c>
      <c r="C729" s="182">
        <f t="shared" si="31"/>
        <v>41876</v>
      </c>
      <c r="D729" s="182" t="s">
        <v>919</v>
      </c>
      <c r="E729" s="189">
        <v>41876</v>
      </c>
      <c r="F729" s="190" t="s">
        <v>626</v>
      </c>
      <c r="G729" s="458" t="s">
        <v>627</v>
      </c>
      <c r="H729" s="7" t="s">
        <v>573</v>
      </c>
      <c r="I729" s="246">
        <v>626</v>
      </c>
      <c r="J729" s="246">
        <v>14300</v>
      </c>
      <c r="K729" s="558">
        <f>ROUND(I729*J729,0)</f>
        <v>8951800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30"/>
        <v>8</v>
      </c>
      <c r="C730" s="182">
        <f t="shared" si="31"/>
        <v>41876</v>
      </c>
      <c r="D730" s="182" t="s">
        <v>919</v>
      </c>
      <c r="E730" s="189">
        <v>41876</v>
      </c>
      <c r="F730" s="190" t="s">
        <v>628</v>
      </c>
      <c r="G730" s="458" t="s">
        <v>627</v>
      </c>
      <c r="H730" s="7" t="s">
        <v>573</v>
      </c>
      <c r="I730" s="246">
        <v>160</v>
      </c>
      <c r="J730" s="246">
        <v>13100</v>
      </c>
      <c r="K730" s="558">
        <f>ROUND(I730*J730,0)</f>
        <v>2096000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30"/>
        <v>8</v>
      </c>
      <c r="C731" s="182">
        <f t="shared" si="31"/>
        <v>41876</v>
      </c>
      <c r="D731" s="182" t="s">
        <v>919</v>
      </c>
      <c r="E731" s="189">
        <v>41876</v>
      </c>
      <c r="F731" s="190" t="s">
        <v>594</v>
      </c>
      <c r="G731" s="458" t="s">
        <v>627</v>
      </c>
      <c r="H731" s="7" t="s">
        <v>573</v>
      </c>
      <c r="I731" s="246">
        <v>1900</v>
      </c>
      <c r="J731" s="246">
        <v>400</v>
      </c>
      <c r="K731" s="558">
        <f>ROUND(I731*J731,0)</f>
        <v>760000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0"/>
        <v>8</v>
      </c>
      <c r="C732" s="182">
        <f t="shared" si="31"/>
        <v>41876</v>
      </c>
      <c r="D732" s="182" t="s">
        <v>919</v>
      </c>
      <c r="E732" s="189">
        <v>41876</v>
      </c>
      <c r="F732" s="190" t="s">
        <v>391</v>
      </c>
      <c r="G732" s="458" t="s">
        <v>627</v>
      </c>
      <c r="H732" s="7" t="s">
        <v>573</v>
      </c>
      <c r="I732" s="246"/>
      <c r="J732" s="246"/>
      <c r="K732" s="558">
        <v>1180780</v>
      </c>
      <c r="L732" s="559" t="s">
        <v>253</v>
      </c>
      <c r="M732" s="559" t="s">
        <v>364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  <c r="AB732" s="550"/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0"/>
        <v>8</v>
      </c>
      <c r="C733" s="182">
        <f t="shared" si="31"/>
        <v>41877</v>
      </c>
      <c r="D733" s="182" t="s">
        <v>920</v>
      </c>
      <c r="E733" s="189">
        <v>41877</v>
      </c>
      <c r="F733" s="187" t="s">
        <v>571</v>
      </c>
      <c r="G733" s="458" t="s">
        <v>629</v>
      </c>
      <c r="H733" s="7" t="s">
        <v>573</v>
      </c>
      <c r="I733" s="246">
        <v>612</v>
      </c>
      <c r="J733" s="246">
        <v>13000</v>
      </c>
      <c r="K733" s="558">
        <f>ROUND(I733*J733,0)</f>
        <v>7956000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0"/>
        <v>8</v>
      </c>
      <c r="C734" s="182">
        <f t="shared" si="31"/>
        <v>41877</v>
      </c>
      <c r="D734" s="182" t="s">
        <v>920</v>
      </c>
      <c r="E734" s="189">
        <v>41877</v>
      </c>
      <c r="F734" s="190" t="s">
        <v>574</v>
      </c>
      <c r="G734" s="458" t="s">
        <v>629</v>
      </c>
      <c r="H734" s="7" t="s">
        <v>573</v>
      </c>
      <c r="I734" s="246">
        <v>267</v>
      </c>
      <c r="J734" s="246">
        <v>11900</v>
      </c>
      <c r="K734" s="558">
        <f>ROUND(I734*J734,0)</f>
        <v>3177300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0"/>
        <v>8</v>
      </c>
      <c r="C735" s="182">
        <f t="shared" si="31"/>
        <v>41877</v>
      </c>
      <c r="D735" s="182" t="s">
        <v>920</v>
      </c>
      <c r="E735" s="189">
        <v>41877</v>
      </c>
      <c r="F735" s="190" t="s">
        <v>571</v>
      </c>
      <c r="G735" s="458" t="s">
        <v>629</v>
      </c>
      <c r="H735" s="7" t="s">
        <v>573</v>
      </c>
      <c r="I735" s="246">
        <v>77</v>
      </c>
      <c r="J735" s="246">
        <v>13000</v>
      </c>
      <c r="K735" s="558">
        <f>ROUND(I735*J735,0)</f>
        <v>1001000</v>
      </c>
      <c r="L735" s="559" t="s">
        <v>253</v>
      </c>
      <c r="M735" s="559" t="s">
        <v>177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30"/>
        <v>8</v>
      </c>
      <c r="C736" s="182">
        <f t="shared" si="31"/>
        <v>41877</v>
      </c>
      <c r="D736" s="182" t="s">
        <v>920</v>
      </c>
      <c r="E736" s="189">
        <v>41877</v>
      </c>
      <c r="F736" s="190" t="s">
        <v>594</v>
      </c>
      <c r="G736" s="458" t="s">
        <v>629</v>
      </c>
      <c r="H736" s="7" t="s">
        <v>573</v>
      </c>
      <c r="I736" s="247">
        <v>2400</v>
      </c>
      <c r="J736" s="247">
        <v>400</v>
      </c>
      <c r="K736" s="558">
        <f>ROUND(I736*J736,0)</f>
        <v>960000</v>
      </c>
      <c r="L736" s="559" t="s">
        <v>253</v>
      </c>
      <c r="M736" s="559" t="s">
        <v>177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30"/>
        <v>8</v>
      </c>
      <c r="C737" s="182">
        <f t="shared" si="31"/>
        <v>41877</v>
      </c>
      <c r="D737" s="182" t="s">
        <v>920</v>
      </c>
      <c r="E737" s="189">
        <v>41877</v>
      </c>
      <c r="F737" s="190" t="s">
        <v>391</v>
      </c>
      <c r="G737" s="458" t="s">
        <v>629</v>
      </c>
      <c r="H737" s="7" t="s">
        <v>573</v>
      </c>
      <c r="I737" s="247"/>
      <c r="J737" s="247"/>
      <c r="K737" s="558">
        <v>1309430</v>
      </c>
      <c r="L737" s="559" t="s">
        <v>253</v>
      </c>
      <c r="M737" s="559" t="s">
        <v>364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  <c r="AB737" s="550"/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30"/>
        <v>8</v>
      </c>
      <c r="C738" s="37">
        <f t="shared" si="31"/>
        <v>41877</v>
      </c>
      <c r="D738" s="37" t="s">
        <v>358</v>
      </c>
      <c r="E738" s="189">
        <v>41877</v>
      </c>
      <c r="F738" s="190" t="s">
        <v>1239</v>
      </c>
      <c r="G738" s="40" t="s">
        <v>1237</v>
      </c>
      <c r="H738" s="191" t="s">
        <v>1269</v>
      </c>
      <c r="I738" s="246"/>
      <c r="J738" s="246"/>
      <c r="K738" s="558">
        <v>12780000</v>
      </c>
      <c r="L738" s="39" t="s">
        <v>24</v>
      </c>
      <c r="M738" s="192" t="s">
        <v>47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>x</v>
      </c>
      <c r="S738" s="52" t="str">
        <f>IF(ISERROR(FIND('112'!$M$9,G738,1)),"",IF((AND(FIND('112'!$M$9,G738,1)&gt;=1,$B738&gt;='112'!$N$8,$B738&lt;='112'!$O$8,OR($L738='112'!$I$6,$M738='112'!$I$6))),"x",""))</f>
        <v>x</v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/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30"/>
        <v>8</v>
      </c>
      <c r="C739" s="37">
        <f t="shared" si="31"/>
        <v>41877</v>
      </c>
      <c r="D739" s="37" t="s">
        <v>870</v>
      </c>
      <c r="E739" s="189">
        <v>41877</v>
      </c>
      <c r="F739" s="190" t="s">
        <v>1270</v>
      </c>
      <c r="G739" s="40" t="s">
        <v>1237</v>
      </c>
      <c r="H739" s="7" t="s">
        <v>1268</v>
      </c>
      <c r="I739" s="247"/>
      <c r="J739" s="247"/>
      <c r="K739" s="558">
        <v>976017</v>
      </c>
      <c r="L739" s="39" t="s">
        <v>81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>x</v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/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30"/>
        <v>8</v>
      </c>
      <c r="C740" s="37">
        <f t="shared" si="31"/>
        <v>41877</v>
      </c>
      <c r="D740" s="37" t="s">
        <v>870</v>
      </c>
      <c r="E740" s="189">
        <v>41877</v>
      </c>
      <c r="F740" s="190" t="s">
        <v>1270</v>
      </c>
      <c r="G740" s="40" t="s">
        <v>1237</v>
      </c>
      <c r="H740" s="7" t="s">
        <v>1258</v>
      </c>
      <c r="I740" s="246"/>
      <c r="J740" s="246"/>
      <c r="K740" s="558">
        <v>1039792</v>
      </c>
      <c r="L740" s="39" t="s">
        <v>81</v>
      </c>
      <c r="M740" s="192" t="s">
        <v>24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>x</v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30"/>
        <v>8</v>
      </c>
      <c r="C741" s="37">
        <f t="shared" si="31"/>
        <v>41877</v>
      </c>
      <c r="D741" s="37" t="s">
        <v>870</v>
      </c>
      <c r="E741" s="189">
        <v>41877</v>
      </c>
      <c r="F741" s="190" t="s">
        <v>1270</v>
      </c>
      <c r="G741" s="40" t="s">
        <v>1237</v>
      </c>
      <c r="H741" s="7" t="s">
        <v>1271</v>
      </c>
      <c r="I741" s="247"/>
      <c r="J741" s="247"/>
      <c r="K741" s="558">
        <v>10763889</v>
      </c>
      <c r="L741" s="39" t="s">
        <v>81</v>
      </c>
      <c r="M741" s="192" t="s">
        <v>24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>x</v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/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30"/>
        <v>8</v>
      </c>
      <c r="C742" s="182">
        <f t="shared" si="31"/>
        <v>41878</v>
      </c>
      <c r="D742" s="182" t="s">
        <v>921</v>
      </c>
      <c r="E742" s="189">
        <v>41878</v>
      </c>
      <c r="F742" s="190" t="s">
        <v>486</v>
      </c>
      <c r="G742" s="458" t="s">
        <v>630</v>
      </c>
      <c r="H742" s="7" t="s">
        <v>879</v>
      </c>
      <c r="I742" s="246">
        <v>981</v>
      </c>
      <c r="J742" s="246">
        <v>12000</v>
      </c>
      <c r="K742" s="558">
        <f>ROUND(I742*J742,0)</f>
        <v>11772000</v>
      </c>
      <c r="L742" s="559" t="s">
        <v>253</v>
      </c>
      <c r="M742" s="559" t="s">
        <v>177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/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si="30"/>
        <v>8</v>
      </c>
      <c r="C743" s="182">
        <f t="shared" si="31"/>
        <v>41878</v>
      </c>
      <c r="D743" s="182" t="s">
        <v>921</v>
      </c>
      <c r="E743" s="189">
        <v>41878</v>
      </c>
      <c r="F743" s="190" t="s">
        <v>391</v>
      </c>
      <c r="G743" s="458" t="s">
        <v>630</v>
      </c>
      <c r="H743" s="7" t="s">
        <v>879</v>
      </c>
      <c r="I743" s="246"/>
      <c r="J743" s="246"/>
      <c r="K743" s="558">
        <v>1177200</v>
      </c>
      <c r="L743" s="559" t="s">
        <v>253</v>
      </c>
      <c r="M743" s="559" t="s">
        <v>364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  <c r="AB743" s="550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30"/>
        <v>8</v>
      </c>
      <c r="C744" s="182">
        <f t="shared" si="31"/>
        <v>41878</v>
      </c>
      <c r="D744" s="182" t="s">
        <v>863</v>
      </c>
      <c r="E744" s="182">
        <v>41878</v>
      </c>
      <c r="F744" s="190" t="s">
        <v>873</v>
      </c>
      <c r="G744" s="458" t="s">
        <v>326</v>
      </c>
      <c r="H744" s="7"/>
      <c r="I744" s="246"/>
      <c r="J744" s="246"/>
      <c r="K744" s="558">
        <v>20000000</v>
      </c>
      <c r="L744" s="192" t="s">
        <v>24</v>
      </c>
      <c r="M744" s="192" t="s">
        <v>56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30"/>
        <v>8</v>
      </c>
      <c r="C745" s="189">
        <f t="shared" si="31"/>
        <v>41878</v>
      </c>
      <c r="D745" s="182" t="s">
        <v>863</v>
      </c>
      <c r="E745" s="182">
        <v>41878</v>
      </c>
      <c r="F745" s="190" t="s">
        <v>865</v>
      </c>
      <c r="G745" s="458" t="s">
        <v>326</v>
      </c>
      <c r="H745" s="7" t="s">
        <v>617</v>
      </c>
      <c r="I745" s="246"/>
      <c r="J745" s="246"/>
      <c r="K745" s="558">
        <v>14779096</v>
      </c>
      <c r="L745" s="192" t="s">
        <v>24</v>
      </c>
      <c r="M745" s="192" t="s">
        <v>253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30"/>
        <v>8</v>
      </c>
      <c r="C746" s="189">
        <f t="shared" si="31"/>
        <v>41878</v>
      </c>
      <c r="D746" s="189" t="s">
        <v>870</v>
      </c>
      <c r="E746" s="182">
        <v>41878</v>
      </c>
      <c r="F746" s="190" t="s">
        <v>864</v>
      </c>
      <c r="G746" s="458" t="s">
        <v>326</v>
      </c>
      <c r="H746" s="803" t="s">
        <v>1044</v>
      </c>
      <c r="I746" s="246"/>
      <c r="J746" s="246"/>
      <c r="K746" s="558">
        <v>20000000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30"/>
        <v>8</v>
      </c>
      <c r="C747" s="189">
        <f t="shared" si="31"/>
        <v>41878</v>
      </c>
      <c r="D747" s="189" t="s">
        <v>870</v>
      </c>
      <c r="E747" s="182">
        <v>41878</v>
      </c>
      <c r="F747" s="190" t="s">
        <v>864</v>
      </c>
      <c r="G747" s="458" t="s">
        <v>326</v>
      </c>
      <c r="H747" s="803" t="s">
        <v>1048</v>
      </c>
      <c r="I747" s="246"/>
      <c r="J747" s="246"/>
      <c r="K747" s="558">
        <v>15000000</v>
      </c>
      <c r="L747" s="192" t="s">
        <v>8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30"/>
        <v>8</v>
      </c>
      <c r="C748" s="189">
        <f t="shared" si="31"/>
        <v>41878</v>
      </c>
      <c r="D748" s="189" t="s">
        <v>870</v>
      </c>
      <c r="E748" s="182">
        <v>41878</v>
      </c>
      <c r="F748" s="190" t="s">
        <v>864</v>
      </c>
      <c r="G748" s="458" t="s">
        <v>326</v>
      </c>
      <c r="H748" s="803" t="s">
        <v>1044</v>
      </c>
      <c r="I748" s="246"/>
      <c r="J748" s="246"/>
      <c r="K748" s="558">
        <v>15800000</v>
      </c>
      <c r="L748" s="192" t="s">
        <v>8</v>
      </c>
      <c r="M748" s="192" t="s">
        <v>24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30"/>
        <v>8</v>
      </c>
      <c r="C749" s="189">
        <f t="shared" si="31"/>
        <v>41878</v>
      </c>
      <c r="D749" s="189" t="s">
        <v>870</v>
      </c>
      <c r="E749" s="182">
        <v>41878</v>
      </c>
      <c r="F749" s="187" t="s">
        <v>871</v>
      </c>
      <c r="G749" s="458" t="s">
        <v>326</v>
      </c>
      <c r="H749" s="7"/>
      <c r="I749" s="246"/>
      <c r="J749" s="246"/>
      <c r="K749" s="558">
        <v>15000</v>
      </c>
      <c r="L749" s="192" t="s">
        <v>83</v>
      </c>
      <c r="M749" s="192" t="s">
        <v>24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>x</v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30"/>
        <v>8</v>
      </c>
      <c r="C750" s="189">
        <f t="shared" si="31"/>
        <v>41878</v>
      </c>
      <c r="D750" s="189" t="s">
        <v>870</v>
      </c>
      <c r="E750" s="182">
        <v>41878</v>
      </c>
      <c r="F750" s="187" t="s">
        <v>871</v>
      </c>
      <c r="G750" s="458" t="s">
        <v>326</v>
      </c>
      <c r="H750" s="7"/>
      <c r="I750" s="246"/>
      <c r="J750" s="246"/>
      <c r="K750" s="558">
        <v>20000</v>
      </c>
      <c r="L750" s="192" t="s">
        <v>83</v>
      </c>
      <c r="M750" s="192" t="s">
        <v>24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>x</v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30"/>
        <v>8</v>
      </c>
      <c r="C751" s="182">
        <f t="shared" si="31"/>
        <v>41879</v>
      </c>
      <c r="D751" s="182" t="s">
        <v>922</v>
      </c>
      <c r="E751" s="189">
        <v>41879</v>
      </c>
      <c r="F751" s="190" t="s">
        <v>1170</v>
      </c>
      <c r="G751" s="458" t="s">
        <v>631</v>
      </c>
      <c r="H751" s="7" t="s">
        <v>448</v>
      </c>
      <c r="I751" s="246">
        <v>1200</v>
      </c>
      <c r="J751" s="246">
        <v>1000</v>
      </c>
      <c r="K751" s="558">
        <f>ROUND(I751*J751,0)</f>
        <v>1200000</v>
      </c>
      <c r="L751" s="559" t="s">
        <v>253</v>
      </c>
      <c r="M751" s="559" t="s">
        <v>177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30"/>
        <v>8</v>
      </c>
      <c r="C752" s="182">
        <f t="shared" si="31"/>
        <v>41879</v>
      </c>
      <c r="D752" s="182" t="s">
        <v>922</v>
      </c>
      <c r="E752" s="189">
        <v>41879</v>
      </c>
      <c r="F752" s="190" t="s">
        <v>1171</v>
      </c>
      <c r="G752" s="458" t="s">
        <v>631</v>
      </c>
      <c r="H752" s="7" t="s">
        <v>448</v>
      </c>
      <c r="I752" s="246">
        <v>400</v>
      </c>
      <c r="J752" s="246">
        <v>3500</v>
      </c>
      <c r="K752" s="558">
        <f>ROUND(I752*J752,0)</f>
        <v>1400000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30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30"/>
        <v>8</v>
      </c>
      <c r="C753" s="182">
        <f t="shared" si="31"/>
        <v>41879</v>
      </c>
      <c r="D753" s="182" t="s">
        <v>922</v>
      </c>
      <c r="E753" s="189">
        <v>41879</v>
      </c>
      <c r="F753" s="190" t="s">
        <v>391</v>
      </c>
      <c r="G753" s="458" t="s">
        <v>631</v>
      </c>
      <c r="H753" s="7" t="s">
        <v>448</v>
      </c>
      <c r="I753" s="246"/>
      <c r="J753" s="246"/>
      <c r="K753" s="558">
        <v>260000</v>
      </c>
      <c r="L753" s="559" t="s">
        <v>253</v>
      </c>
      <c r="M753" s="559" t="s">
        <v>364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  <c r="AB753" s="550"/>
    </row>
    <row r="754" spans="1:30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30"/>
        <v>8</v>
      </c>
      <c r="C754" s="37">
        <f t="shared" si="31"/>
        <v>41880</v>
      </c>
      <c r="D754" s="37" t="s">
        <v>863</v>
      </c>
      <c r="E754" s="189">
        <v>41880</v>
      </c>
      <c r="F754" s="190" t="s">
        <v>866</v>
      </c>
      <c r="G754" s="40" t="s">
        <v>1237</v>
      </c>
      <c r="H754" s="7"/>
      <c r="I754" s="246"/>
      <c r="J754" s="246"/>
      <c r="K754" s="558">
        <v>600</v>
      </c>
      <c r="L754" s="39" t="s">
        <v>24</v>
      </c>
      <c r="M754" s="39" t="s">
        <v>40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>x</v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30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30"/>
        <v>8</v>
      </c>
      <c r="C755" s="189">
        <f t="shared" si="31"/>
        <v>41881</v>
      </c>
      <c r="D755" s="189" t="s">
        <v>1406</v>
      </c>
      <c r="E755" s="37">
        <v>41881</v>
      </c>
      <c r="F755" s="190" t="s">
        <v>368</v>
      </c>
      <c r="G755" s="458" t="s">
        <v>808</v>
      </c>
      <c r="H755" s="7" t="s">
        <v>969</v>
      </c>
      <c r="I755" s="246"/>
      <c r="J755" s="246"/>
      <c r="K755" s="558">
        <v>2420000</v>
      </c>
      <c r="L755" s="39" t="s">
        <v>167</v>
      </c>
      <c r="M755" s="39" t="s">
        <v>47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>x</v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>
        <v>3</v>
      </c>
    </row>
    <row r="756" spans="1:30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30"/>
        <v>8</v>
      </c>
      <c r="C756" s="189">
        <f t="shared" si="31"/>
        <v>41881</v>
      </c>
      <c r="D756" s="189" t="s">
        <v>1406</v>
      </c>
      <c r="E756" s="37">
        <v>41881</v>
      </c>
      <c r="F756" s="190" t="s">
        <v>970</v>
      </c>
      <c r="G756" s="458" t="s">
        <v>808</v>
      </c>
      <c r="H756" s="7" t="s">
        <v>969</v>
      </c>
      <c r="I756" s="246"/>
      <c r="J756" s="246"/>
      <c r="K756" s="558">
        <v>242000</v>
      </c>
      <c r="L756" s="39" t="s">
        <v>9</v>
      </c>
      <c r="M756" s="39" t="s">
        <v>47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>x</v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>
        <v>3</v>
      </c>
    </row>
    <row r="757" spans="1:30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30"/>
        <v>8</v>
      </c>
      <c r="C757" s="875">
        <f t="shared" si="31"/>
        <v>41882</v>
      </c>
      <c r="D757" s="875" t="s">
        <v>327</v>
      </c>
      <c r="E757" s="875">
        <v>41882</v>
      </c>
      <c r="F757" s="876" t="s">
        <v>1333</v>
      </c>
      <c r="G757" s="877"/>
      <c r="H757" s="878"/>
      <c r="I757" s="879"/>
      <c r="J757" s="879"/>
      <c r="K757" s="880">
        <v>15170000</v>
      </c>
      <c r="L757" s="881" t="s">
        <v>83</v>
      </c>
      <c r="M757" s="881" t="s">
        <v>256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>x</v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196"/>
      <c r="AB757" s="196"/>
      <c r="AC757" s="196"/>
      <c r="AD757" s="196"/>
    </row>
    <row r="758" spans="1:30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30"/>
        <v>8</v>
      </c>
      <c r="C758" s="875">
        <f t="shared" si="31"/>
        <v>41882</v>
      </c>
      <c r="D758" s="875" t="s">
        <v>327</v>
      </c>
      <c r="E758" s="875">
        <v>41882</v>
      </c>
      <c r="F758" s="876" t="s">
        <v>1334</v>
      </c>
      <c r="G758" s="877"/>
      <c r="H758" s="878"/>
      <c r="I758" s="879"/>
      <c r="J758" s="879"/>
      <c r="K758" s="880">
        <v>31030000</v>
      </c>
      <c r="L758" s="881" t="s">
        <v>167</v>
      </c>
      <c r="M758" s="881" t="s">
        <v>256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196"/>
      <c r="AB758" s="196"/>
      <c r="AC758" s="196"/>
      <c r="AD758" s="196"/>
    </row>
    <row r="759" spans="1:30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30"/>
        <v>8</v>
      </c>
      <c r="C759" s="875">
        <f t="shared" si="31"/>
        <v>41882</v>
      </c>
      <c r="D759" s="875" t="s">
        <v>1408</v>
      </c>
      <c r="E759" s="875">
        <v>41882</v>
      </c>
      <c r="F759" s="876" t="str">
        <f>"Thanh toán tiền lương tháng "&amp;MONTH(E759)&amp;"/"&amp;YEAR(E759)</f>
        <v>Thanh toán tiền lương tháng 8/2014</v>
      </c>
      <c r="G759" s="877"/>
      <c r="H759" s="878" t="s">
        <v>868</v>
      </c>
      <c r="I759" s="879"/>
      <c r="J759" s="879"/>
      <c r="K759" s="880">
        <f>K757+K758</f>
        <v>46200000</v>
      </c>
      <c r="L759" s="881" t="s">
        <v>256</v>
      </c>
      <c r="M759" s="881" t="s">
        <v>47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>x</v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96"/>
      <c r="AB759" s="196"/>
      <c r="AC759" s="196"/>
      <c r="AD759" s="196"/>
    </row>
    <row r="760" spans="1:30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30"/>
        <v>8</v>
      </c>
      <c r="C760" s="37">
        <f t="shared" si="31"/>
        <v>41882</v>
      </c>
      <c r="D760" s="189" t="s">
        <v>1410</v>
      </c>
      <c r="E760" s="182">
        <v>41882</v>
      </c>
      <c r="F760" s="190" t="s">
        <v>864</v>
      </c>
      <c r="G760" s="458" t="s">
        <v>1074</v>
      </c>
      <c r="H760" s="191" t="s">
        <v>1073</v>
      </c>
      <c r="I760" s="246"/>
      <c r="J760" s="246"/>
      <c r="K760" s="558">
        <v>6928320</v>
      </c>
      <c r="L760" s="39" t="s">
        <v>8</v>
      </c>
      <c r="M760" s="39" t="s">
        <v>47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>x</v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30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30"/>
        <v>9</v>
      </c>
      <c r="C761" s="182">
        <f t="shared" si="31"/>
        <v>41883</v>
      </c>
      <c r="D761" s="182" t="s">
        <v>923</v>
      </c>
      <c r="E761" s="189">
        <v>41883</v>
      </c>
      <c r="F761" s="190" t="s">
        <v>635</v>
      </c>
      <c r="G761" s="458" t="s">
        <v>636</v>
      </c>
      <c r="H761" s="7" t="s">
        <v>612</v>
      </c>
      <c r="I761" s="246">
        <v>509</v>
      </c>
      <c r="J761" s="246">
        <v>6600</v>
      </c>
      <c r="K761" s="558">
        <f>ROUND(I761*J761,0)</f>
        <v>3359400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30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30"/>
        <v>9</v>
      </c>
      <c r="C762" s="182">
        <f t="shared" si="31"/>
        <v>41883</v>
      </c>
      <c r="D762" s="182" t="s">
        <v>923</v>
      </c>
      <c r="E762" s="189">
        <v>41883</v>
      </c>
      <c r="F762" s="190" t="s">
        <v>637</v>
      </c>
      <c r="G762" s="458" t="s">
        <v>636</v>
      </c>
      <c r="H762" s="7" t="s">
        <v>612</v>
      </c>
      <c r="I762" s="246">
        <v>210</v>
      </c>
      <c r="J762" s="246">
        <v>6400</v>
      </c>
      <c r="K762" s="558">
        <f>ROUND(I762*J762,0)</f>
        <v>1344000</v>
      </c>
      <c r="L762" s="559" t="s">
        <v>253</v>
      </c>
      <c r="M762" s="559" t="s">
        <v>177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</row>
    <row r="763" spans="1:30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30"/>
        <v>9</v>
      </c>
      <c r="C763" s="182">
        <f t="shared" si="31"/>
        <v>41883</v>
      </c>
      <c r="D763" s="182" t="s">
        <v>923</v>
      </c>
      <c r="E763" s="189">
        <v>41883</v>
      </c>
      <c r="F763" s="190" t="s">
        <v>391</v>
      </c>
      <c r="G763" s="458" t="s">
        <v>636</v>
      </c>
      <c r="H763" s="7" t="s">
        <v>612</v>
      </c>
      <c r="I763" s="247"/>
      <c r="J763" s="247"/>
      <c r="K763" s="558">
        <v>470340</v>
      </c>
      <c r="L763" s="559" t="s">
        <v>253</v>
      </c>
      <c r="M763" s="559" t="s">
        <v>364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  <c r="AB763" s="550"/>
    </row>
    <row r="764" spans="1:30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30"/>
        <v>9</v>
      </c>
      <c r="C764" s="182">
        <f t="shared" si="31"/>
        <v>41883</v>
      </c>
      <c r="D764" s="182" t="s">
        <v>924</v>
      </c>
      <c r="E764" s="189">
        <v>41883</v>
      </c>
      <c r="F764" s="190" t="s">
        <v>571</v>
      </c>
      <c r="G764" s="458" t="s">
        <v>638</v>
      </c>
      <c r="H764" s="7" t="s">
        <v>573</v>
      </c>
      <c r="I764" s="246">
        <v>1116</v>
      </c>
      <c r="J764" s="246">
        <v>13000</v>
      </c>
      <c r="K764" s="558">
        <f>ROUND(I764*J764,0)</f>
        <v>14508000</v>
      </c>
      <c r="L764" s="559" t="s">
        <v>253</v>
      </c>
      <c r="M764" s="559" t="s">
        <v>177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30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30"/>
        <v>9</v>
      </c>
      <c r="C765" s="182">
        <f t="shared" si="31"/>
        <v>41883</v>
      </c>
      <c r="D765" s="182" t="s">
        <v>924</v>
      </c>
      <c r="E765" s="189">
        <v>41883</v>
      </c>
      <c r="F765" s="190" t="s">
        <v>633</v>
      </c>
      <c r="G765" s="458" t="s">
        <v>638</v>
      </c>
      <c r="H765" s="7" t="s">
        <v>573</v>
      </c>
      <c r="I765" s="246">
        <v>1273</v>
      </c>
      <c r="J765" s="246">
        <v>10050</v>
      </c>
      <c r="K765" s="558">
        <f>ROUND(I765*J765,0)</f>
        <v>12793650</v>
      </c>
      <c r="L765" s="559" t="s">
        <v>253</v>
      </c>
      <c r="M765" s="559" t="s">
        <v>177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30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30"/>
        <v>9</v>
      </c>
      <c r="C766" s="182">
        <f t="shared" si="31"/>
        <v>41883</v>
      </c>
      <c r="D766" s="182" t="s">
        <v>924</v>
      </c>
      <c r="E766" s="189">
        <v>41883</v>
      </c>
      <c r="F766" s="190" t="s">
        <v>574</v>
      </c>
      <c r="G766" s="458" t="s">
        <v>638</v>
      </c>
      <c r="H766" s="7" t="s">
        <v>573</v>
      </c>
      <c r="I766" s="246">
        <v>373</v>
      </c>
      <c r="J766" s="246">
        <v>11900</v>
      </c>
      <c r="K766" s="558">
        <f>ROUND(I766*J766,0)</f>
        <v>4438700</v>
      </c>
      <c r="L766" s="559" t="s">
        <v>253</v>
      </c>
      <c r="M766" s="559" t="s">
        <v>177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30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30"/>
        <v>9</v>
      </c>
      <c r="C767" s="182">
        <f t="shared" si="31"/>
        <v>41883</v>
      </c>
      <c r="D767" s="182" t="s">
        <v>924</v>
      </c>
      <c r="E767" s="189">
        <v>41883</v>
      </c>
      <c r="F767" s="190" t="s">
        <v>634</v>
      </c>
      <c r="G767" s="458" t="s">
        <v>638</v>
      </c>
      <c r="H767" s="7" t="s">
        <v>573</v>
      </c>
      <c r="I767" s="246">
        <v>176</v>
      </c>
      <c r="J767" s="246">
        <v>13650</v>
      </c>
      <c r="K767" s="558">
        <f>ROUND(I767*J767,0)</f>
        <v>2402400</v>
      </c>
      <c r="L767" s="559" t="s">
        <v>253</v>
      </c>
      <c r="M767" s="559" t="s">
        <v>177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30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30"/>
        <v>9</v>
      </c>
      <c r="C768" s="182">
        <f t="shared" si="31"/>
        <v>41883</v>
      </c>
      <c r="D768" s="182" t="s">
        <v>924</v>
      </c>
      <c r="E768" s="189">
        <v>41883</v>
      </c>
      <c r="F768" s="190" t="s">
        <v>594</v>
      </c>
      <c r="G768" s="458" t="s">
        <v>638</v>
      </c>
      <c r="H768" s="7" t="s">
        <v>573</v>
      </c>
      <c r="I768" s="246">
        <v>4500</v>
      </c>
      <c r="J768" s="246">
        <v>400</v>
      </c>
      <c r="K768" s="558">
        <f>ROUND(I768*J768,0)</f>
        <v>1800000</v>
      </c>
      <c r="L768" s="559" t="s">
        <v>253</v>
      </c>
      <c r="M768" s="559" t="s">
        <v>177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/>
    </row>
    <row r="769" spans="1:28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0"/>
        <v>9</v>
      </c>
      <c r="C769" s="182">
        <f t="shared" si="31"/>
        <v>41883</v>
      </c>
      <c r="D769" s="182" t="s">
        <v>924</v>
      </c>
      <c r="E769" s="189">
        <v>41883</v>
      </c>
      <c r="F769" s="190" t="s">
        <v>391</v>
      </c>
      <c r="G769" s="458" t="s">
        <v>638</v>
      </c>
      <c r="H769" s="7" t="s">
        <v>573</v>
      </c>
      <c r="I769" s="246"/>
      <c r="J769" s="246"/>
      <c r="K769" s="558">
        <v>3594275</v>
      </c>
      <c r="L769" s="559" t="s">
        <v>253</v>
      </c>
      <c r="M769" s="559" t="s">
        <v>364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/>
      <c r="AB769" s="550"/>
    </row>
    <row r="770" spans="1:28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0"/>
        <v>9</v>
      </c>
      <c r="C770" s="182">
        <f t="shared" si="31"/>
        <v>41883</v>
      </c>
      <c r="D770" s="182" t="s">
        <v>925</v>
      </c>
      <c r="E770" s="189">
        <v>41883</v>
      </c>
      <c r="F770" s="190" t="s">
        <v>639</v>
      </c>
      <c r="G770" s="458" t="s">
        <v>640</v>
      </c>
      <c r="H770" s="7" t="s">
        <v>425</v>
      </c>
      <c r="I770" s="246">
        <v>500</v>
      </c>
      <c r="J770" s="246">
        <v>7000</v>
      </c>
      <c r="K770" s="558">
        <f>ROUND(I770*J770,0)</f>
        <v>3500000</v>
      </c>
      <c r="L770" s="559" t="s">
        <v>253</v>
      </c>
      <c r="M770" s="559" t="s">
        <v>177</v>
      </c>
      <c r="N770" s="52" t="str">
        <f>IF(AND('331-CT'!$E$7=TH!H770,OR(L770="331",M770="331")),"331",IF(AND(OR(L770="131",M770="131"),H770='131-CT'!$E$7),"131",""))</f>
        <v>131</v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/>
    </row>
    <row r="771" spans="1:28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30"/>
        <v>9</v>
      </c>
      <c r="C771" s="182">
        <f t="shared" si="31"/>
        <v>41883</v>
      </c>
      <c r="D771" s="182" t="s">
        <v>925</v>
      </c>
      <c r="E771" s="189">
        <v>41883</v>
      </c>
      <c r="F771" s="190" t="s">
        <v>391</v>
      </c>
      <c r="G771" s="458" t="s">
        <v>640</v>
      </c>
      <c r="H771" s="7" t="s">
        <v>425</v>
      </c>
      <c r="I771" s="246"/>
      <c r="J771" s="246"/>
      <c r="K771" s="558">
        <v>350000</v>
      </c>
      <c r="L771" s="559" t="s">
        <v>253</v>
      </c>
      <c r="M771" s="559" t="s">
        <v>364</v>
      </c>
      <c r="N771" s="52" t="str">
        <f>IF(AND('331-CT'!$E$7=TH!H771,OR(L771="331",M771="331")),"331",IF(AND(OR(L771="131",M771="131"),H771='131-CT'!$E$7),"131",""))</f>
        <v>131</v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/>
      <c r="AB771" s="550"/>
    </row>
    <row r="772" spans="1:28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30"/>
        <v>9</v>
      </c>
      <c r="C772" s="182">
        <f t="shared" si="31"/>
        <v>41883</v>
      </c>
      <c r="D772" s="182" t="s">
        <v>1375</v>
      </c>
      <c r="E772" s="189">
        <v>41883</v>
      </c>
      <c r="F772" s="190" t="s">
        <v>865</v>
      </c>
      <c r="G772" s="458" t="s">
        <v>1433</v>
      </c>
      <c r="H772" s="7" t="s">
        <v>425</v>
      </c>
      <c r="I772" s="246"/>
      <c r="J772" s="246"/>
      <c r="K772" s="558">
        <v>11275000</v>
      </c>
      <c r="L772" s="559" t="s">
        <v>47</v>
      </c>
      <c r="M772" s="559" t="s">
        <v>253</v>
      </c>
      <c r="N772" s="52" t="str">
        <f>IF(AND('331-CT'!$E$7=TH!H772,OR(L772="331",M772="331")),"331",IF(AND(OR(L772="131",M772="131"),H772='131-CT'!$E$7),"131",""))</f>
        <v>131</v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>x</v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  <c r="AB772" s="550"/>
    </row>
    <row r="773" spans="1:28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30"/>
        <v>9</v>
      </c>
      <c r="C773" s="182">
        <f t="shared" si="31"/>
        <v>41886</v>
      </c>
      <c r="D773" s="182" t="s">
        <v>926</v>
      </c>
      <c r="E773" s="189">
        <v>41886</v>
      </c>
      <c r="F773" s="190" t="s">
        <v>641</v>
      </c>
      <c r="G773" s="458" t="s">
        <v>642</v>
      </c>
      <c r="H773" s="7" t="s">
        <v>643</v>
      </c>
      <c r="I773" s="246">
        <v>711</v>
      </c>
      <c r="J773" s="246">
        <v>9500</v>
      </c>
      <c r="K773" s="558">
        <f>ROUND(I773*J773,0)</f>
        <v>6754500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28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30"/>
        <v>9</v>
      </c>
      <c r="C774" s="182">
        <f t="shared" si="31"/>
        <v>41886</v>
      </c>
      <c r="D774" s="182" t="s">
        <v>926</v>
      </c>
      <c r="E774" s="189">
        <v>41886</v>
      </c>
      <c r="F774" s="190" t="s">
        <v>391</v>
      </c>
      <c r="G774" s="458" t="s">
        <v>642</v>
      </c>
      <c r="H774" s="7" t="s">
        <v>643</v>
      </c>
      <c r="I774" s="246"/>
      <c r="J774" s="246"/>
      <c r="K774" s="558">
        <v>675450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28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30"/>
        <v>9</v>
      </c>
      <c r="C775" s="182">
        <f t="shared" si="31"/>
        <v>41886</v>
      </c>
      <c r="D775" s="182" t="s">
        <v>927</v>
      </c>
      <c r="E775" s="189">
        <v>41886</v>
      </c>
      <c r="F775" s="190" t="s">
        <v>454</v>
      </c>
      <c r="G775" s="458" t="s">
        <v>644</v>
      </c>
      <c r="H775" s="7" t="s">
        <v>878</v>
      </c>
      <c r="I775" s="246">
        <v>197</v>
      </c>
      <c r="J775" s="246">
        <v>12900</v>
      </c>
      <c r="K775" s="558">
        <f>ROUND(I775*J775,0)</f>
        <v>2541300</v>
      </c>
      <c r="L775" s="559" t="s">
        <v>253</v>
      </c>
      <c r="M775" s="559" t="s">
        <v>177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28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0"/>
        <v>9</v>
      </c>
      <c r="C776" s="182">
        <f t="shared" si="31"/>
        <v>41886</v>
      </c>
      <c r="D776" s="182" t="s">
        <v>927</v>
      </c>
      <c r="E776" s="189">
        <v>41886</v>
      </c>
      <c r="F776" s="190" t="s">
        <v>457</v>
      </c>
      <c r="G776" s="458" t="s">
        <v>644</v>
      </c>
      <c r="H776" s="7" t="s">
        <v>878</v>
      </c>
      <c r="I776" s="246">
        <v>307</v>
      </c>
      <c r="J776" s="246">
        <v>9900</v>
      </c>
      <c r="K776" s="558">
        <f>ROUND(I776*J776,0)</f>
        <v>3039300</v>
      </c>
      <c r="L776" s="559" t="s">
        <v>253</v>
      </c>
      <c r="M776" s="559" t="s">
        <v>177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/>
    </row>
    <row r="777" spans="1:28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0"/>
        <v>9</v>
      </c>
      <c r="C777" s="182">
        <f t="shared" si="31"/>
        <v>41886</v>
      </c>
      <c r="D777" s="182" t="s">
        <v>927</v>
      </c>
      <c r="E777" s="189">
        <v>41886</v>
      </c>
      <c r="F777" s="190" t="s">
        <v>391</v>
      </c>
      <c r="G777" s="458" t="s">
        <v>644</v>
      </c>
      <c r="H777" s="7" t="s">
        <v>878</v>
      </c>
      <c r="I777" s="246"/>
      <c r="J777" s="246"/>
      <c r="K777" s="558">
        <v>558060</v>
      </c>
      <c r="L777" s="559" t="s">
        <v>253</v>
      </c>
      <c r="M777" s="559" t="s">
        <v>364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/>
      <c r="AB777" s="550"/>
    </row>
    <row r="778" spans="1:28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0"/>
        <v>9</v>
      </c>
      <c r="C778" s="189">
        <f t="shared" si="31"/>
        <v>41886</v>
      </c>
      <c r="D778" s="189" t="s">
        <v>863</v>
      </c>
      <c r="E778" s="182">
        <v>41886</v>
      </c>
      <c r="F778" s="190" t="s">
        <v>865</v>
      </c>
      <c r="G778" s="458" t="s">
        <v>326</v>
      </c>
      <c r="H778" s="7" t="s">
        <v>877</v>
      </c>
      <c r="I778" s="246"/>
      <c r="J778" s="246"/>
      <c r="K778" s="558">
        <v>11418000</v>
      </c>
      <c r="L778" s="192" t="s">
        <v>24</v>
      </c>
      <c r="M778" s="192" t="s">
        <v>253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769"/>
    </row>
    <row r="779" spans="1:28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0"/>
        <v>9</v>
      </c>
      <c r="C779" s="189">
        <f t="shared" si="31"/>
        <v>41887</v>
      </c>
      <c r="D779" s="189" t="s">
        <v>863</v>
      </c>
      <c r="E779" s="182">
        <v>41887</v>
      </c>
      <c r="F779" s="190" t="s">
        <v>865</v>
      </c>
      <c r="G779" s="458" t="s">
        <v>326</v>
      </c>
      <c r="H779" s="7" t="s">
        <v>753</v>
      </c>
      <c r="I779" s="246"/>
      <c r="J779" s="246"/>
      <c r="K779" s="558">
        <v>5380000</v>
      </c>
      <c r="L779" s="192" t="s">
        <v>24</v>
      </c>
      <c r="M779" s="192" t="s">
        <v>253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769"/>
    </row>
    <row r="780" spans="1:28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30"/>
        <v>9</v>
      </c>
      <c r="C780" s="189">
        <f t="shared" si="31"/>
        <v>41887</v>
      </c>
      <c r="D780" s="189" t="s">
        <v>863</v>
      </c>
      <c r="E780" s="182">
        <v>41887</v>
      </c>
      <c r="F780" s="190" t="s">
        <v>865</v>
      </c>
      <c r="G780" s="458" t="s">
        <v>326</v>
      </c>
      <c r="H780" s="7" t="s">
        <v>625</v>
      </c>
      <c r="I780" s="246"/>
      <c r="J780" s="246"/>
      <c r="K780" s="558">
        <v>49422400</v>
      </c>
      <c r="L780" s="192" t="s">
        <v>24</v>
      </c>
      <c r="M780" s="192" t="s">
        <v>253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769"/>
    </row>
    <row r="781" spans="1:28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30"/>
        <v>9</v>
      </c>
      <c r="C781" s="189">
        <f t="shared" si="31"/>
        <v>41889</v>
      </c>
      <c r="D781" s="189" t="s">
        <v>1412</v>
      </c>
      <c r="E781" s="37">
        <v>41889</v>
      </c>
      <c r="F781" s="187" t="s">
        <v>960</v>
      </c>
      <c r="G781" s="458" t="s">
        <v>1005</v>
      </c>
      <c r="H781" s="7" t="s">
        <v>959</v>
      </c>
      <c r="I781" s="246"/>
      <c r="J781" s="246"/>
      <c r="K781" s="558">
        <f>156281+118949+332641</f>
        <v>607871</v>
      </c>
      <c r="L781" s="39" t="s">
        <v>83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>
        <v>3</v>
      </c>
    </row>
    <row r="782" spans="1:28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30"/>
        <v>9</v>
      </c>
      <c r="C782" s="189">
        <f t="shared" si="31"/>
        <v>41889</v>
      </c>
      <c r="D782" s="189" t="s">
        <v>1412</v>
      </c>
      <c r="E782" s="37">
        <v>41889</v>
      </c>
      <c r="F782" s="187" t="s">
        <v>961</v>
      </c>
      <c r="G782" s="458" t="s">
        <v>1005</v>
      </c>
      <c r="H782" s="7" t="s">
        <v>959</v>
      </c>
      <c r="I782" s="246"/>
      <c r="J782" s="246"/>
      <c r="K782" s="558">
        <f>15628+11895+33264</f>
        <v>60787</v>
      </c>
      <c r="L782" s="39" t="s">
        <v>9</v>
      </c>
      <c r="M782" s="39" t="s">
        <v>47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>x</v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>
        <v>3</v>
      </c>
    </row>
    <row r="783" spans="1:28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30"/>
        <v>9</v>
      </c>
      <c r="C783" s="182">
        <f t="shared" si="31"/>
        <v>41890</v>
      </c>
      <c r="D783" s="182" t="s">
        <v>928</v>
      </c>
      <c r="E783" s="189">
        <v>41890</v>
      </c>
      <c r="F783" s="190" t="s">
        <v>645</v>
      </c>
      <c r="G783" s="458" t="s">
        <v>646</v>
      </c>
      <c r="H783" s="7" t="s">
        <v>412</v>
      </c>
      <c r="I783" s="246">
        <v>860</v>
      </c>
      <c r="J783" s="246">
        <v>18600</v>
      </c>
      <c r="K783" s="558">
        <f>ROUND(I783*J783,0)</f>
        <v>15996000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28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30"/>
        <v>9</v>
      </c>
      <c r="C784" s="182">
        <f t="shared" si="31"/>
        <v>41890</v>
      </c>
      <c r="D784" s="182" t="s">
        <v>928</v>
      </c>
      <c r="E784" s="189">
        <v>41890</v>
      </c>
      <c r="F784" s="190" t="s">
        <v>391</v>
      </c>
      <c r="G784" s="458" t="s">
        <v>646</v>
      </c>
      <c r="H784" s="7" t="s">
        <v>412</v>
      </c>
      <c r="I784" s="246"/>
      <c r="J784" s="246"/>
      <c r="K784" s="558">
        <v>1599600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30"/>
        <v>9</v>
      </c>
      <c r="C785" s="182">
        <f t="shared" si="31"/>
        <v>41890</v>
      </c>
      <c r="D785" s="182" t="s">
        <v>1376</v>
      </c>
      <c r="E785" s="189">
        <v>41890</v>
      </c>
      <c r="F785" s="190" t="s">
        <v>865</v>
      </c>
      <c r="G785" s="458" t="s">
        <v>646</v>
      </c>
      <c r="H785" s="7" t="s">
        <v>412</v>
      </c>
      <c r="I785" s="246"/>
      <c r="J785" s="246"/>
      <c r="K785" s="558">
        <v>17595600</v>
      </c>
      <c r="L785" s="559" t="s">
        <v>47</v>
      </c>
      <c r="M785" s="559" t="s">
        <v>253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>x</v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  <c r="AB785" s="550"/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30"/>
        <v>9</v>
      </c>
      <c r="C786" s="182">
        <f t="shared" si="31"/>
        <v>41890</v>
      </c>
      <c r="D786" s="182" t="s">
        <v>929</v>
      </c>
      <c r="E786" s="189">
        <v>41890</v>
      </c>
      <c r="F786" s="190" t="s">
        <v>634</v>
      </c>
      <c r="G786" s="458" t="s">
        <v>647</v>
      </c>
      <c r="H786" s="7" t="s">
        <v>573</v>
      </c>
      <c r="I786" s="246">
        <v>2153</v>
      </c>
      <c r="J786" s="246">
        <v>13650</v>
      </c>
      <c r="K786" s="558">
        <f>ROUND(I786*J786,0)</f>
        <v>29388450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30"/>
        <v>9</v>
      </c>
      <c r="C787" s="182">
        <f t="shared" si="31"/>
        <v>41890</v>
      </c>
      <c r="D787" s="182" t="s">
        <v>929</v>
      </c>
      <c r="E787" s="189">
        <v>41890</v>
      </c>
      <c r="F787" s="190" t="s">
        <v>594</v>
      </c>
      <c r="G787" s="458" t="s">
        <v>647</v>
      </c>
      <c r="H787" s="7" t="s">
        <v>573</v>
      </c>
      <c r="I787" s="246">
        <v>2000</v>
      </c>
      <c r="J787" s="246">
        <v>400</v>
      </c>
      <c r="K787" s="558">
        <f>ROUND(I787*J787,0)</f>
        <v>800000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ref="B788:B851" si="32">IF(C788&lt;&gt;"",MONTH(C788),"")</f>
        <v>9</v>
      </c>
      <c r="C788" s="182">
        <f t="shared" ref="C788:C851" si="33">E788</f>
        <v>41890</v>
      </c>
      <c r="D788" s="182" t="s">
        <v>929</v>
      </c>
      <c r="E788" s="189">
        <v>41890</v>
      </c>
      <c r="F788" s="190" t="s">
        <v>391</v>
      </c>
      <c r="G788" s="458" t="s">
        <v>647</v>
      </c>
      <c r="H788" s="7" t="s">
        <v>573</v>
      </c>
      <c r="I788" s="246"/>
      <c r="J788" s="246"/>
      <c r="K788" s="558">
        <v>3018845</v>
      </c>
      <c r="L788" s="559" t="s">
        <v>253</v>
      </c>
      <c r="M788" s="559" t="s">
        <v>364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  <c r="AB788" s="550"/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32"/>
        <v>9</v>
      </c>
      <c r="C789" s="182">
        <f t="shared" si="33"/>
        <v>41890</v>
      </c>
      <c r="D789" s="182" t="s">
        <v>930</v>
      </c>
      <c r="E789" s="189">
        <v>41890</v>
      </c>
      <c r="F789" s="190" t="s">
        <v>1128</v>
      </c>
      <c r="G789" s="458" t="s">
        <v>648</v>
      </c>
      <c r="H789" s="7" t="s">
        <v>625</v>
      </c>
      <c r="I789" s="246">
        <v>1000</v>
      </c>
      <c r="J789" s="246">
        <v>1500</v>
      </c>
      <c r="K789" s="558">
        <f>ROUND(I789*J789,0)</f>
        <v>1500000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32"/>
        <v>9</v>
      </c>
      <c r="C790" s="182">
        <f t="shared" si="33"/>
        <v>41890</v>
      </c>
      <c r="D790" s="182" t="s">
        <v>930</v>
      </c>
      <c r="E790" s="189">
        <v>41890</v>
      </c>
      <c r="F790" s="190" t="s">
        <v>649</v>
      </c>
      <c r="G790" s="458" t="s">
        <v>648</v>
      </c>
      <c r="H790" s="7" t="s">
        <v>625</v>
      </c>
      <c r="I790" s="246"/>
      <c r="J790" s="246"/>
      <c r="K790" s="558">
        <v>150000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32"/>
        <v>9</v>
      </c>
      <c r="C791" s="182">
        <f t="shared" si="33"/>
        <v>41890</v>
      </c>
      <c r="D791" s="182" t="s">
        <v>1377</v>
      </c>
      <c r="E791" s="189">
        <v>41890</v>
      </c>
      <c r="F791" s="190" t="s">
        <v>865</v>
      </c>
      <c r="G791" s="458" t="s">
        <v>648</v>
      </c>
      <c r="H791" s="7" t="s">
        <v>625</v>
      </c>
      <c r="I791" s="246"/>
      <c r="J791" s="246"/>
      <c r="K791" s="558">
        <v>1650000</v>
      </c>
      <c r="L791" s="559" t="s">
        <v>47</v>
      </c>
      <c r="M791" s="559" t="s">
        <v>253</v>
      </c>
      <c r="N791" s="52" t="str">
        <f>IF(AND('331-CT'!$E$7=TH!H791,OR(L791="331",M791="331")),"331",IF(AND(OR(L791="131",M791="131"),H791='131-CT'!$E$7),"131",""))</f>
        <v/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>x</v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  <c r="AB791" s="550"/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32"/>
        <v>9</v>
      </c>
      <c r="C792" s="189">
        <f t="shared" si="33"/>
        <v>41891</v>
      </c>
      <c r="D792" s="182" t="s">
        <v>1381</v>
      </c>
      <c r="E792" s="182">
        <v>41891</v>
      </c>
      <c r="F792" s="190" t="s">
        <v>867</v>
      </c>
      <c r="G792" s="458" t="s">
        <v>326</v>
      </c>
      <c r="H792" s="191" t="s">
        <v>868</v>
      </c>
      <c r="I792" s="246"/>
      <c r="J792" s="246"/>
      <c r="K792" s="558">
        <v>26300000</v>
      </c>
      <c r="L792" s="192" t="s">
        <v>47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>x</v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32"/>
        <v>9</v>
      </c>
      <c r="C793" s="189">
        <f t="shared" si="33"/>
        <v>41891</v>
      </c>
      <c r="D793" s="189" t="s">
        <v>870</v>
      </c>
      <c r="E793" s="182">
        <v>41891</v>
      </c>
      <c r="F793" s="190" t="s">
        <v>864</v>
      </c>
      <c r="G793" s="458" t="s">
        <v>326</v>
      </c>
      <c r="H793" s="803" t="s">
        <v>1044</v>
      </c>
      <c r="I793" s="246"/>
      <c r="J793" s="246"/>
      <c r="K793" s="558">
        <v>20000000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32"/>
        <v>9</v>
      </c>
      <c r="C794" s="189">
        <f t="shared" si="33"/>
        <v>41891</v>
      </c>
      <c r="D794" s="189" t="s">
        <v>870</v>
      </c>
      <c r="E794" s="182">
        <v>41891</v>
      </c>
      <c r="F794" s="190" t="s">
        <v>864</v>
      </c>
      <c r="G794" s="458" t="s">
        <v>326</v>
      </c>
      <c r="H794" s="803" t="s">
        <v>1048</v>
      </c>
      <c r="I794" s="246"/>
      <c r="J794" s="246"/>
      <c r="K794" s="558">
        <v>20000000</v>
      </c>
      <c r="L794" s="192" t="s">
        <v>8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32"/>
        <v>9</v>
      </c>
      <c r="C795" s="189">
        <f t="shared" si="33"/>
        <v>41891</v>
      </c>
      <c r="D795" s="189" t="s">
        <v>870</v>
      </c>
      <c r="E795" s="182">
        <v>41891</v>
      </c>
      <c r="F795" s="187" t="s">
        <v>871</v>
      </c>
      <c r="G795" s="458" t="s">
        <v>326</v>
      </c>
      <c r="H795" s="7"/>
      <c r="I795" s="246"/>
      <c r="J795" s="246"/>
      <c r="K795" s="558">
        <v>15000</v>
      </c>
      <c r="L795" s="192" t="s">
        <v>83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32"/>
        <v>9</v>
      </c>
      <c r="C796" s="189">
        <f t="shared" si="33"/>
        <v>41891</v>
      </c>
      <c r="D796" s="189" t="s">
        <v>870</v>
      </c>
      <c r="E796" s="182">
        <v>41891</v>
      </c>
      <c r="F796" s="187" t="s">
        <v>871</v>
      </c>
      <c r="G796" s="458" t="s">
        <v>326</v>
      </c>
      <c r="H796" s="7"/>
      <c r="I796" s="246"/>
      <c r="J796" s="246"/>
      <c r="K796" s="558">
        <v>15000</v>
      </c>
      <c r="L796" s="192" t="s">
        <v>83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>x</v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32"/>
        <v>9</v>
      </c>
      <c r="C797" s="37">
        <f t="shared" si="33"/>
        <v>41891</v>
      </c>
      <c r="D797" s="37" t="s">
        <v>870</v>
      </c>
      <c r="E797" s="189">
        <v>41891</v>
      </c>
      <c r="F797" s="190" t="s">
        <v>1287</v>
      </c>
      <c r="G797" s="40" t="s">
        <v>1237</v>
      </c>
      <c r="H797" s="7" t="s">
        <v>1275</v>
      </c>
      <c r="I797" s="246"/>
      <c r="J797" s="246"/>
      <c r="K797" s="558">
        <v>99560000</v>
      </c>
      <c r="L797" s="39" t="s">
        <v>24</v>
      </c>
      <c r="M797" s="39" t="s">
        <v>1243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>x</v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32"/>
        <v>9</v>
      </c>
      <c r="C798" s="37">
        <f t="shared" si="33"/>
        <v>41891</v>
      </c>
      <c r="D798" s="37" t="s">
        <v>870</v>
      </c>
      <c r="E798" s="189">
        <v>41891</v>
      </c>
      <c r="F798" s="190" t="s">
        <v>864</v>
      </c>
      <c r="G798" s="40" t="s">
        <v>1237</v>
      </c>
      <c r="H798" s="803" t="s">
        <v>1048</v>
      </c>
      <c r="I798" s="246"/>
      <c r="J798" s="246"/>
      <c r="K798" s="558">
        <v>99560000</v>
      </c>
      <c r="L798" s="39" t="s">
        <v>8</v>
      </c>
      <c r="M798" s="39" t="s">
        <v>24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>x</v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32"/>
        <v>9</v>
      </c>
      <c r="C799" s="182">
        <f t="shared" si="33"/>
        <v>41894</v>
      </c>
      <c r="D799" s="182" t="s">
        <v>931</v>
      </c>
      <c r="E799" s="189">
        <v>41894</v>
      </c>
      <c r="F799" s="190" t="s">
        <v>564</v>
      </c>
      <c r="G799" s="458" t="s">
        <v>650</v>
      </c>
      <c r="H799" s="7" t="s">
        <v>443</v>
      </c>
      <c r="I799" s="246">
        <v>210</v>
      </c>
      <c r="J799" s="246">
        <v>19000</v>
      </c>
      <c r="K799" s="558">
        <f>ROUND(I799*J799,0)</f>
        <v>3990000</v>
      </c>
      <c r="L799" s="559" t="s">
        <v>253</v>
      </c>
      <c r="M799" s="559" t="s">
        <v>177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32"/>
        <v>9</v>
      </c>
      <c r="C800" s="182">
        <f t="shared" si="33"/>
        <v>41894</v>
      </c>
      <c r="D800" s="182" t="s">
        <v>931</v>
      </c>
      <c r="E800" s="189">
        <v>41894</v>
      </c>
      <c r="F800" s="190" t="s">
        <v>391</v>
      </c>
      <c r="G800" s="458" t="s">
        <v>650</v>
      </c>
      <c r="H800" s="7" t="s">
        <v>443</v>
      </c>
      <c r="I800" s="246"/>
      <c r="J800" s="246"/>
      <c r="K800" s="558">
        <v>399000</v>
      </c>
      <c r="L800" s="559" t="s">
        <v>253</v>
      </c>
      <c r="M800" s="559" t="s">
        <v>364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  <c r="AB800" s="550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32"/>
        <v>9</v>
      </c>
      <c r="C801" s="189">
        <f t="shared" si="33"/>
        <v>41894</v>
      </c>
      <c r="D801" s="189" t="s">
        <v>863</v>
      </c>
      <c r="E801" s="182">
        <v>41894</v>
      </c>
      <c r="F801" s="190" t="s">
        <v>865</v>
      </c>
      <c r="G801" s="458" t="s">
        <v>326</v>
      </c>
      <c r="H801" s="7" t="s">
        <v>617</v>
      </c>
      <c r="I801" s="246"/>
      <c r="J801" s="246"/>
      <c r="K801" s="558">
        <v>62670304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32"/>
        <v>9</v>
      </c>
      <c r="C802" s="182">
        <f t="shared" si="33"/>
        <v>41895</v>
      </c>
      <c r="D802" s="182" t="s">
        <v>932</v>
      </c>
      <c r="E802" s="189">
        <v>41895</v>
      </c>
      <c r="F802" s="187" t="s">
        <v>1177</v>
      </c>
      <c r="G802" s="458" t="s">
        <v>651</v>
      </c>
      <c r="H802" s="7" t="s">
        <v>877</v>
      </c>
      <c r="I802" s="246">
        <v>200</v>
      </c>
      <c r="J802" s="246">
        <v>13900</v>
      </c>
      <c r="K802" s="558">
        <f>ROUND(I802*J802,0)</f>
        <v>2780000</v>
      </c>
      <c r="L802" s="559" t="s">
        <v>253</v>
      </c>
      <c r="M802" s="559" t="s">
        <v>177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/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32"/>
        <v>9</v>
      </c>
      <c r="C803" s="182">
        <f t="shared" si="33"/>
        <v>41895</v>
      </c>
      <c r="D803" s="182" t="s">
        <v>932</v>
      </c>
      <c r="E803" s="189">
        <v>41895</v>
      </c>
      <c r="F803" s="187" t="s">
        <v>1177</v>
      </c>
      <c r="G803" s="458" t="s">
        <v>651</v>
      </c>
      <c r="H803" s="7" t="s">
        <v>877</v>
      </c>
      <c r="I803" s="246">
        <v>989</v>
      </c>
      <c r="J803" s="246">
        <v>14300</v>
      </c>
      <c r="K803" s="558">
        <f>ROUND(I803*J803,0)</f>
        <v>14142700</v>
      </c>
      <c r="L803" s="559" t="s">
        <v>253</v>
      </c>
      <c r="M803" s="559" t="s">
        <v>177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/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32"/>
        <v>9</v>
      </c>
      <c r="C804" s="182">
        <f t="shared" si="33"/>
        <v>41895</v>
      </c>
      <c r="D804" s="182" t="s">
        <v>932</v>
      </c>
      <c r="E804" s="189">
        <v>41895</v>
      </c>
      <c r="F804" s="40" t="s">
        <v>416</v>
      </c>
      <c r="G804" s="458" t="s">
        <v>651</v>
      </c>
      <c r="H804" s="7" t="s">
        <v>877</v>
      </c>
      <c r="I804" s="246">
        <v>2400</v>
      </c>
      <c r="J804" s="246">
        <v>1500</v>
      </c>
      <c r="K804" s="558">
        <f>ROUND(I804*J804,0)</f>
        <v>3600000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32"/>
        <v>9</v>
      </c>
      <c r="C805" s="182">
        <f t="shared" si="33"/>
        <v>41895</v>
      </c>
      <c r="D805" s="182" t="s">
        <v>932</v>
      </c>
      <c r="E805" s="189">
        <v>41895</v>
      </c>
      <c r="F805" s="190" t="s">
        <v>391</v>
      </c>
      <c r="G805" s="458" t="s">
        <v>651</v>
      </c>
      <c r="H805" s="7" t="s">
        <v>877</v>
      </c>
      <c r="I805" s="246"/>
      <c r="J805" s="246"/>
      <c r="K805" s="558">
        <v>2052270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32"/>
        <v>9</v>
      </c>
      <c r="C806" s="189">
        <f t="shared" si="33"/>
        <v>41895</v>
      </c>
      <c r="D806" s="189" t="s">
        <v>1384</v>
      </c>
      <c r="E806" s="182">
        <v>41895</v>
      </c>
      <c r="F806" s="190" t="s">
        <v>867</v>
      </c>
      <c r="G806" s="458" t="s">
        <v>326</v>
      </c>
      <c r="H806" s="191" t="s">
        <v>868</v>
      </c>
      <c r="I806" s="246"/>
      <c r="J806" s="246"/>
      <c r="K806" s="558">
        <v>62600000</v>
      </c>
      <c r="L806" s="192" t="s">
        <v>47</v>
      </c>
      <c r="M806" s="192" t="s">
        <v>24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32"/>
        <v>9</v>
      </c>
      <c r="C807" s="182">
        <f t="shared" si="33"/>
        <v>41897</v>
      </c>
      <c r="D807" s="182" t="s">
        <v>933</v>
      </c>
      <c r="E807" s="189">
        <v>41897</v>
      </c>
      <c r="F807" s="190" t="s">
        <v>407</v>
      </c>
      <c r="G807" s="458" t="s">
        <v>652</v>
      </c>
      <c r="H807" s="7" t="s">
        <v>409</v>
      </c>
      <c r="I807" s="246">
        <v>495</v>
      </c>
      <c r="J807" s="246">
        <v>10500</v>
      </c>
      <c r="K807" s="558">
        <f>ROUND(I807*J807,0)</f>
        <v>5197500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32"/>
        <v>9</v>
      </c>
      <c r="C808" s="182">
        <f t="shared" si="33"/>
        <v>41897</v>
      </c>
      <c r="D808" s="182" t="s">
        <v>933</v>
      </c>
      <c r="E808" s="189">
        <v>41897</v>
      </c>
      <c r="F808" s="190" t="s">
        <v>391</v>
      </c>
      <c r="G808" s="458" t="s">
        <v>652</v>
      </c>
      <c r="H808" s="7" t="s">
        <v>409</v>
      </c>
      <c r="I808" s="246"/>
      <c r="J808" s="246"/>
      <c r="K808" s="558">
        <v>519750</v>
      </c>
      <c r="L808" s="559" t="s">
        <v>253</v>
      </c>
      <c r="M808" s="559" t="s">
        <v>364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  <c r="AB808" s="550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si="32"/>
        <v>9</v>
      </c>
      <c r="C809" s="189">
        <f t="shared" si="33"/>
        <v>41897</v>
      </c>
      <c r="D809" s="189" t="s">
        <v>1415</v>
      </c>
      <c r="E809" s="37">
        <v>41897</v>
      </c>
      <c r="F809" s="190" t="s">
        <v>368</v>
      </c>
      <c r="G809" s="458" t="s">
        <v>832</v>
      </c>
      <c r="H809" s="7" t="s">
        <v>969</v>
      </c>
      <c r="I809" s="246"/>
      <c r="J809" s="246"/>
      <c r="K809" s="558">
        <v>4665000</v>
      </c>
      <c r="L809" s="39" t="s">
        <v>167</v>
      </c>
      <c r="M809" s="39" t="s">
        <v>47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>x</v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>
        <v>3</v>
      </c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32"/>
        <v>9</v>
      </c>
      <c r="C810" s="189">
        <f t="shared" si="33"/>
        <v>41897</v>
      </c>
      <c r="D810" s="189" t="s">
        <v>1415</v>
      </c>
      <c r="E810" s="37">
        <v>41897</v>
      </c>
      <c r="F810" s="190" t="s">
        <v>970</v>
      </c>
      <c r="G810" s="458" t="s">
        <v>832</v>
      </c>
      <c r="H810" s="7" t="s">
        <v>969</v>
      </c>
      <c r="I810" s="246"/>
      <c r="J810" s="246"/>
      <c r="K810" s="558">
        <v>466500</v>
      </c>
      <c r="L810" s="39" t="s">
        <v>9</v>
      </c>
      <c r="M810" s="39" t="s">
        <v>47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>x</v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>
        <v>3</v>
      </c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32"/>
        <v>9</v>
      </c>
      <c r="C811" s="182">
        <f t="shared" si="33"/>
        <v>41898</v>
      </c>
      <c r="D811" s="182" t="s">
        <v>934</v>
      </c>
      <c r="E811" s="189">
        <v>41898</v>
      </c>
      <c r="F811" s="190" t="s">
        <v>653</v>
      </c>
      <c r="G811" s="458" t="s">
        <v>654</v>
      </c>
      <c r="H811" s="7" t="s">
        <v>655</v>
      </c>
      <c r="I811" s="246">
        <v>451</v>
      </c>
      <c r="J811" s="246">
        <v>34770</v>
      </c>
      <c r="K811" s="558">
        <f>ROUND(I811*J811,0)</f>
        <v>15681270</v>
      </c>
      <c r="L811" s="559" t="s">
        <v>253</v>
      </c>
      <c r="M811" s="559" t="s">
        <v>177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32"/>
        <v>9</v>
      </c>
      <c r="C812" s="182">
        <f t="shared" si="33"/>
        <v>41898</v>
      </c>
      <c r="D812" s="182" t="s">
        <v>934</v>
      </c>
      <c r="E812" s="189">
        <v>41898</v>
      </c>
      <c r="F812" s="190" t="s">
        <v>717</v>
      </c>
      <c r="G812" s="458" t="s">
        <v>654</v>
      </c>
      <c r="H812" s="7" t="s">
        <v>655</v>
      </c>
      <c r="I812" s="246">
        <v>902</v>
      </c>
      <c r="J812" s="246">
        <v>1440</v>
      </c>
      <c r="K812" s="558">
        <f>ROUND(I812*J812,0)</f>
        <v>1298880</v>
      </c>
      <c r="L812" s="559" t="s">
        <v>253</v>
      </c>
      <c r="M812" s="559" t="s">
        <v>177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32"/>
        <v>9</v>
      </c>
      <c r="C813" s="182">
        <f t="shared" si="33"/>
        <v>41898</v>
      </c>
      <c r="D813" s="182" t="s">
        <v>934</v>
      </c>
      <c r="E813" s="189">
        <v>41898</v>
      </c>
      <c r="F813" s="190" t="s">
        <v>391</v>
      </c>
      <c r="G813" s="458" t="s">
        <v>654</v>
      </c>
      <c r="H813" s="7" t="s">
        <v>655</v>
      </c>
      <c r="I813" s="246"/>
      <c r="J813" s="246"/>
      <c r="K813" s="558">
        <v>1698015</v>
      </c>
      <c r="L813" s="559" t="s">
        <v>253</v>
      </c>
      <c r="M813" s="559" t="s">
        <v>364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  <c r="AB813" s="550"/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32"/>
        <v>9</v>
      </c>
      <c r="C814" s="182">
        <f t="shared" si="33"/>
        <v>41898</v>
      </c>
      <c r="D814" s="182" t="s">
        <v>935</v>
      </c>
      <c r="E814" s="189">
        <v>41898</v>
      </c>
      <c r="F814" s="190" t="s">
        <v>634</v>
      </c>
      <c r="G814" s="458" t="s">
        <v>656</v>
      </c>
      <c r="H814" s="7" t="s">
        <v>573</v>
      </c>
      <c r="I814" s="246">
        <v>175</v>
      </c>
      <c r="J814" s="246">
        <v>13650</v>
      </c>
      <c r="K814" s="558">
        <f>ROUND(I814*J814,0)</f>
        <v>2388750</v>
      </c>
      <c r="L814" s="559" t="s">
        <v>253</v>
      </c>
      <c r="M814" s="559" t="s">
        <v>177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32"/>
        <v>9</v>
      </c>
      <c r="C815" s="182">
        <f t="shared" si="33"/>
        <v>41898</v>
      </c>
      <c r="D815" s="182" t="s">
        <v>935</v>
      </c>
      <c r="E815" s="189">
        <v>41898</v>
      </c>
      <c r="F815" s="190" t="s">
        <v>634</v>
      </c>
      <c r="G815" s="458" t="s">
        <v>656</v>
      </c>
      <c r="H815" s="7" t="s">
        <v>573</v>
      </c>
      <c r="I815" s="246">
        <v>1686</v>
      </c>
      <c r="J815" s="246">
        <v>13650</v>
      </c>
      <c r="K815" s="558">
        <f>ROUND(I815*J815,0)</f>
        <v>23013900</v>
      </c>
      <c r="L815" s="559" t="s">
        <v>253</v>
      </c>
      <c r="M815" s="559" t="s">
        <v>177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si="32"/>
        <v>9</v>
      </c>
      <c r="C816" s="182">
        <f t="shared" si="33"/>
        <v>41898</v>
      </c>
      <c r="D816" s="182" t="s">
        <v>935</v>
      </c>
      <c r="E816" s="189">
        <v>41898</v>
      </c>
      <c r="F816" s="190" t="s">
        <v>633</v>
      </c>
      <c r="G816" s="458" t="s">
        <v>656</v>
      </c>
      <c r="H816" s="7" t="s">
        <v>573</v>
      </c>
      <c r="I816" s="246">
        <v>827</v>
      </c>
      <c r="J816" s="246">
        <v>10050</v>
      </c>
      <c r="K816" s="558">
        <f>ROUND(I816*J816,0)</f>
        <v>8311350</v>
      </c>
      <c r="L816" s="559" t="s">
        <v>253</v>
      </c>
      <c r="M816" s="559" t="s">
        <v>177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/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32"/>
        <v>9</v>
      </c>
      <c r="C817" s="182">
        <f t="shared" si="33"/>
        <v>41898</v>
      </c>
      <c r="D817" s="182" t="s">
        <v>935</v>
      </c>
      <c r="E817" s="189">
        <v>41898</v>
      </c>
      <c r="F817" s="190" t="s">
        <v>633</v>
      </c>
      <c r="G817" s="458" t="s">
        <v>656</v>
      </c>
      <c r="H817" s="7" t="s">
        <v>573</v>
      </c>
      <c r="I817" s="246">
        <v>1700</v>
      </c>
      <c r="J817" s="246">
        <v>10050</v>
      </c>
      <c r="K817" s="558">
        <f>ROUND(I817*J817,0)</f>
        <v>17085000</v>
      </c>
      <c r="L817" s="559" t="s">
        <v>253</v>
      </c>
      <c r="M817" s="559" t="s">
        <v>177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/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32"/>
        <v>9</v>
      </c>
      <c r="C818" s="182">
        <f t="shared" si="33"/>
        <v>41898</v>
      </c>
      <c r="D818" s="182" t="s">
        <v>935</v>
      </c>
      <c r="E818" s="189">
        <v>41898</v>
      </c>
      <c r="F818" s="190" t="s">
        <v>594</v>
      </c>
      <c r="G818" s="458" t="s">
        <v>656</v>
      </c>
      <c r="H818" s="7" t="s">
        <v>573</v>
      </c>
      <c r="I818" s="246">
        <v>10500</v>
      </c>
      <c r="J818" s="246">
        <v>400</v>
      </c>
      <c r="K818" s="558">
        <f>ROUND(I818*J818,0)</f>
        <v>4200000</v>
      </c>
      <c r="L818" s="559" t="s">
        <v>253</v>
      </c>
      <c r="M818" s="559" t="s">
        <v>177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/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32"/>
        <v>9</v>
      </c>
      <c r="C819" s="182">
        <f t="shared" si="33"/>
        <v>41898</v>
      </c>
      <c r="D819" s="182" t="s">
        <v>935</v>
      </c>
      <c r="E819" s="189">
        <v>41898</v>
      </c>
      <c r="F819" s="190" t="s">
        <v>391</v>
      </c>
      <c r="G819" s="458" t="s">
        <v>656</v>
      </c>
      <c r="H819" s="7" t="s">
        <v>573</v>
      </c>
      <c r="I819" s="246"/>
      <c r="J819" s="246"/>
      <c r="K819" s="558">
        <v>5499900</v>
      </c>
      <c r="L819" s="559" t="s">
        <v>253</v>
      </c>
      <c r="M819" s="559" t="s">
        <v>364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/>
      <c r="AB819" s="550"/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32"/>
        <v>9</v>
      </c>
      <c r="C820" s="189">
        <f t="shared" si="33"/>
        <v>41898</v>
      </c>
      <c r="D820" s="189" t="s">
        <v>863</v>
      </c>
      <c r="E820" s="182">
        <v>41898</v>
      </c>
      <c r="F820" s="190" t="s">
        <v>865</v>
      </c>
      <c r="G820" s="458" t="s">
        <v>326</v>
      </c>
      <c r="H820" s="7" t="s">
        <v>573</v>
      </c>
      <c r="I820" s="246"/>
      <c r="J820" s="246"/>
      <c r="K820" s="558">
        <v>50000000</v>
      </c>
      <c r="L820" s="192" t="s">
        <v>24</v>
      </c>
      <c r="M820" s="192" t="s">
        <v>253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32"/>
        <v>9</v>
      </c>
      <c r="C821" s="189">
        <f t="shared" si="33"/>
        <v>41898</v>
      </c>
      <c r="D821" s="189" t="s">
        <v>863</v>
      </c>
      <c r="E821" s="182">
        <v>41898</v>
      </c>
      <c r="F821" s="190" t="s">
        <v>865</v>
      </c>
      <c r="G821" s="458" t="s">
        <v>326</v>
      </c>
      <c r="H821" s="45" t="s">
        <v>440</v>
      </c>
      <c r="I821" s="246"/>
      <c r="J821" s="246"/>
      <c r="K821" s="558">
        <v>6501550</v>
      </c>
      <c r="L821" s="192" t="s">
        <v>24</v>
      </c>
      <c r="M821" s="192" t="s">
        <v>253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32"/>
        <v>9</v>
      </c>
      <c r="C822" s="189">
        <f t="shared" si="33"/>
        <v>41898</v>
      </c>
      <c r="D822" s="189" t="s">
        <v>863</v>
      </c>
      <c r="E822" s="182">
        <v>41898</v>
      </c>
      <c r="F822" s="190" t="s">
        <v>865</v>
      </c>
      <c r="G822" s="458" t="s">
        <v>326</v>
      </c>
      <c r="H822" s="7" t="s">
        <v>878</v>
      </c>
      <c r="I822" s="246"/>
      <c r="J822" s="246"/>
      <c r="K822" s="558">
        <v>20330090</v>
      </c>
      <c r="L822" s="192" t="s">
        <v>24</v>
      </c>
      <c r="M822" s="192" t="s">
        <v>253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32"/>
        <v>9</v>
      </c>
      <c r="C823" s="189">
        <f t="shared" si="33"/>
        <v>41898</v>
      </c>
      <c r="D823" s="189" t="s">
        <v>870</v>
      </c>
      <c r="E823" s="182">
        <v>41898</v>
      </c>
      <c r="F823" s="190" t="s">
        <v>864</v>
      </c>
      <c r="G823" s="458" t="s">
        <v>326</v>
      </c>
      <c r="H823" s="803" t="s">
        <v>1044</v>
      </c>
      <c r="I823" s="246"/>
      <c r="J823" s="246"/>
      <c r="K823" s="558">
        <v>19985000</v>
      </c>
      <c r="L823" s="192" t="s">
        <v>8</v>
      </c>
      <c r="M823" s="192" t="s">
        <v>24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32"/>
        <v>9</v>
      </c>
      <c r="C824" s="189">
        <f t="shared" si="33"/>
        <v>41898</v>
      </c>
      <c r="D824" s="189" t="s">
        <v>870</v>
      </c>
      <c r="E824" s="182">
        <v>41898</v>
      </c>
      <c r="F824" s="190" t="s">
        <v>864</v>
      </c>
      <c r="G824" s="458" t="s">
        <v>326</v>
      </c>
      <c r="H824" s="803" t="s">
        <v>981</v>
      </c>
      <c r="I824" s="246"/>
      <c r="J824" s="246"/>
      <c r="K824" s="558">
        <v>39985000</v>
      </c>
      <c r="L824" s="192" t="s">
        <v>8</v>
      </c>
      <c r="M824" s="192" t="s">
        <v>24</v>
      </c>
      <c r="N824" s="52" t="str">
        <f>IF(AND('331-CT'!$E$7=TH!H824,OR(L824="331",M824="331")),"331",IF(AND(OR(L824="131",M824="131"),H824='131-CT'!$E$7),"131",""))</f>
        <v>331</v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32"/>
        <v>9</v>
      </c>
      <c r="C825" s="189">
        <f t="shared" si="33"/>
        <v>41898</v>
      </c>
      <c r="D825" s="189" t="s">
        <v>1386</v>
      </c>
      <c r="E825" s="182">
        <v>41898</v>
      </c>
      <c r="F825" s="190" t="s">
        <v>867</v>
      </c>
      <c r="G825" s="458" t="s">
        <v>326</v>
      </c>
      <c r="H825" s="191" t="s">
        <v>868</v>
      </c>
      <c r="I825" s="246"/>
      <c r="J825" s="246"/>
      <c r="K825" s="558">
        <v>16800000</v>
      </c>
      <c r="L825" s="192" t="s">
        <v>47</v>
      </c>
      <c r="M825" s="192" t="s">
        <v>24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>x</v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32"/>
        <v>9</v>
      </c>
      <c r="C826" s="189">
        <f t="shared" si="33"/>
        <v>41898</v>
      </c>
      <c r="D826" s="189" t="s">
        <v>870</v>
      </c>
      <c r="E826" s="182">
        <v>41898</v>
      </c>
      <c r="F826" s="187" t="s">
        <v>871</v>
      </c>
      <c r="G826" s="458" t="s">
        <v>326</v>
      </c>
      <c r="H826" s="7"/>
      <c r="I826" s="246"/>
      <c r="J826" s="246"/>
      <c r="K826" s="558">
        <v>15000</v>
      </c>
      <c r="L826" s="192" t="s">
        <v>83</v>
      </c>
      <c r="M826" s="192" t="s">
        <v>24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>x</v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32"/>
        <v>9</v>
      </c>
      <c r="C827" s="189">
        <f t="shared" si="33"/>
        <v>41898</v>
      </c>
      <c r="D827" s="189" t="s">
        <v>870</v>
      </c>
      <c r="E827" s="182">
        <v>41898</v>
      </c>
      <c r="F827" s="187" t="s">
        <v>871</v>
      </c>
      <c r="G827" s="458" t="s">
        <v>326</v>
      </c>
      <c r="H827" s="7"/>
      <c r="I827" s="246"/>
      <c r="J827" s="246"/>
      <c r="K827" s="558">
        <v>15000</v>
      </c>
      <c r="L827" s="192" t="s">
        <v>83</v>
      </c>
      <c r="M827" s="192" t="s">
        <v>24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>x</v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32"/>
        <v>9</v>
      </c>
      <c r="C828" s="182">
        <f t="shared" si="33"/>
        <v>41899</v>
      </c>
      <c r="D828" s="182" t="s">
        <v>936</v>
      </c>
      <c r="E828" s="189">
        <v>41899</v>
      </c>
      <c r="F828" s="190" t="s">
        <v>657</v>
      </c>
      <c r="G828" s="458" t="s">
        <v>658</v>
      </c>
      <c r="H828" s="7" t="s">
        <v>659</v>
      </c>
      <c r="I828" s="246">
        <v>833</v>
      </c>
      <c r="J828" s="246">
        <v>30000</v>
      </c>
      <c r="K828" s="558">
        <f>ROUND(I828*J828,0)</f>
        <v>24990000</v>
      </c>
      <c r="L828" s="559" t="s">
        <v>253</v>
      </c>
      <c r="M828" s="559" t="s">
        <v>177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32"/>
        <v>9</v>
      </c>
      <c r="C829" s="182">
        <f t="shared" si="33"/>
        <v>41899</v>
      </c>
      <c r="D829" s="182" t="s">
        <v>936</v>
      </c>
      <c r="E829" s="189">
        <v>41899</v>
      </c>
      <c r="F829" s="190" t="s">
        <v>391</v>
      </c>
      <c r="G829" s="458" t="s">
        <v>658</v>
      </c>
      <c r="H829" s="7" t="s">
        <v>659</v>
      </c>
      <c r="I829" s="246"/>
      <c r="J829" s="246"/>
      <c r="K829" s="558">
        <v>2499000</v>
      </c>
      <c r="L829" s="559" t="s">
        <v>253</v>
      </c>
      <c r="M829" s="559" t="s">
        <v>364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  <c r="AB829" s="550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32"/>
        <v>9</v>
      </c>
      <c r="C830" s="189">
        <f t="shared" si="33"/>
        <v>41899</v>
      </c>
      <c r="D830" s="189" t="s">
        <v>863</v>
      </c>
      <c r="E830" s="182">
        <v>41899</v>
      </c>
      <c r="F830" s="190" t="s">
        <v>865</v>
      </c>
      <c r="G830" s="458" t="s">
        <v>326</v>
      </c>
      <c r="H830" s="44" t="s">
        <v>553</v>
      </c>
      <c r="I830" s="246"/>
      <c r="J830" s="246"/>
      <c r="K830" s="558">
        <v>10910900</v>
      </c>
      <c r="L830" s="192" t="s">
        <v>24</v>
      </c>
      <c r="M830" s="192" t="s">
        <v>253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32"/>
        <v>9</v>
      </c>
      <c r="C831" s="182">
        <f t="shared" si="33"/>
        <v>41900</v>
      </c>
      <c r="D831" s="182" t="s">
        <v>937</v>
      </c>
      <c r="E831" s="189">
        <v>41900</v>
      </c>
      <c r="F831" s="190" t="s">
        <v>458</v>
      </c>
      <c r="G831" s="458" t="s">
        <v>660</v>
      </c>
      <c r="H831" s="7" t="s">
        <v>878</v>
      </c>
      <c r="I831" s="246">
        <v>195</v>
      </c>
      <c r="J831" s="246">
        <v>6400</v>
      </c>
      <c r="K831" s="558">
        <f>ROUND(I831*J831,0)</f>
        <v>1248000</v>
      </c>
      <c r="L831" s="559" t="s">
        <v>253</v>
      </c>
      <c r="M831" s="559" t="s">
        <v>177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32"/>
        <v>9</v>
      </c>
      <c r="C832" s="182">
        <f t="shared" si="33"/>
        <v>41900</v>
      </c>
      <c r="D832" s="182" t="s">
        <v>937</v>
      </c>
      <c r="E832" s="189">
        <v>41900</v>
      </c>
      <c r="F832" s="190" t="s">
        <v>465</v>
      </c>
      <c r="G832" s="458" t="s">
        <v>660</v>
      </c>
      <c r="H832" s="7" t="s">
        <v>878</v>
      </c>
      <c r="I832" s="246">
        <v>300</v>
      </c>
      <c r="J832" s="246">
        <v>8600</v>
      </c>
      <c r="K832" s="558">
        <f>ROUND(I832*J832,0)</f>
        <v>2580000</v>
      </c>
      <c r="L832" s="559" t="s">
        <v>253</v>
      </c>
      <c r="M832" s="559" t="s">
        <v>177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/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32"/>
        <v>9</v>
      </c>
      <c r="C833" s="182">
        <f t="shared" si="33"/>
        <v>41900</v>
      </c>
      <c r="D833" s="182" t="s">
        <v>937</v>
      </c>
      <c r="E833" s="189">
        <v>41900</v>
      </c>
      <c r="F833" s="190" t="s">
        <v>391</v>
      </c>
      <c r="G833" s="458" t="s">
        <v>660</v>
      </c>
      <c r="H833" s="7" t="s">
        <v>878</v>
      </c>
      <c r="I833" s="246"/>
      <c r="J833" s="246"/>
      <c r="K833" s="558">
        <v>382800</v>
      </c>
      <c r="L833" s="559" t="s">
        <v>253</v>
      </c>
      <c r="M833" s="559" t="s">
        <v>364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/>
      <c r="AB833" s="550"/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32"/>
        <v>9</v>
      </c>
      <c r="C834" s="182">
        <f t="shared" si="33"/>
        <v>41900</v>
      </c>
      <c r="D834" s="182" t="s">
        <v>1387</v>
      </c>
      <c r="E834" s="189">
        <v>41900</v>
      </c>
      <c r="F834" s="190" t="s">
        <v>865</v>
      </c>
      <c r="G834" s="458" t="s">
        <v>1437</v>
      </c>
      <c r="H834" s="7" t="s">
        <v>878</v>
      </c>
      <c r="I834" s="246"/>
      <c r="J834" s="246"/>
      <c r="K834" s="558">
        <v>12065460</v>
      </c>
      <c r="L834" s="559" t="s">
        <v>47</v>
      </c>
      <c r="M834" s="559" t="s">
        <v>253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>x</v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  <c r="AB834" s="550"/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32"/>
        <v>9</v>
      </c>
      <c r="C835" s="37">
        <f t="shared" si="33"/>
        <v>41900</v>
      </c>
      <c r="D835" s="189" t="s">
        <v>1201</v>
      </c>
      <c r="E835" s="37">
        <v>41900</v>
      </c>
      <c r="F835" s="286" t="s">
        <v>1046</v>
      </c>
      <c r="G835" s="457" t="s">
        <v>570</v>
      </c>
      <c r="H835" s="7" t="s">
        <v>1021</v>
      </c>
      <c r="I835" s="246">
        <v>5276</v>
      </c>
      <c r="J835" s="246">
        <v>7600</v>
      </c>
      <c r="K835" s="558">
        <f>ROUND(I835*J835,0)</f>
        <v>40097600</v>
      </c>
      <c r="L835" s="39" t="s">
        <v>159</v>
      </c>
      <c r="M835" s="39" t="s">
        <v>8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>x</v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>
        <v>3</v>
      </c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32"/>
        <v>9</v>
      </c>
      <c r="C836" s="37">
        <f t="shared" si="33"/>
        <v>41900</v>
      </c>
      <c r="D836" s="189" t="s">
        <v>1201</v>
      </c>
      <c r="E836" s="37">
        <v>41900</v>
      </c>
      <c r="F836" s="40" t="s">
        <v>1020</v>
      </c>
      <c r="G836" s="457" t="s">
        <v>570</v>
      </c>
      <c r="H836" s="7" t="s">
        <v>1021</v>
      </c>
      <c r="I836" s="246"/>
      <c r="J836" s="246"/>
      <c r="K836" s="558">
        <v>4009760</v>
      </c>
      <c r="L836" s="39" t="s">
        <v>9</v>
      </c>
      <c r="M836" s="39" t="s">
        <v>8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>
        <v>3</v>
      </c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32"/>
        <v>9</v>
      </c>
      <c r="C837" s="37">
        <f t="shared" si="33"/>
        <v>41900</v>
      </c>
      <c r="D837" s="189" t="s">
        <v>1339</v>
      </c>
      <c r="E837" s="37">
        <v>41900</v>
      </c>
      <c r="F837" s="40" t="s">
        <v>1098</v>
      </c>
      <c r="G837" s="457" t="s">
        <v>802</v>
      </c>
      <c r="H837" s="7" t="s">
        <v>1097</v>
      </c>
      <c r="I837" s="246">
        <v>55</v>
      </c>
      <c r="J837" s="246">
        <v>360000</v>
      </c>
      <c r="K837" s="558">
        <f>ROUND(I837*J837,0)</f>
        <v>19800000</v>
      </c>
      <c r="L837" s="39" t="s">
        <v>161</v>
      </c>
      <c r="M837" s="39" t="s">
        <v>8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>
        <v>3</v>
      </c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32"/>
        <v>9</v>
      </c>
      <c r="C838" s="37">
        <f t="shared" si="33"/>
        <v>41900</v>
      </c>
      <c r="D838" s="37" t="s">
        <v>1416</v>
      </c>
      <c r="E838" s="37">
        <v>41900</v>
      </c>
      <c r="F838" s="190" t="s">
        <v>864</v>
      </c>
      <c r="G838" s="457" t="s">
        <v>802</v>
      </c>
      <c r="H838" s="7" t="s">
        <v>1097</v>
      </c>
      <c r="I838" s="246"/>
      <c r="J838" s="246"/>
      <c r="K838" s="558">
        <v>19800000</v>
      </c>
      <c r="L838" s="39" t="s">
        <v>8</v>
      </c>
      <c r="M838" s="39" t="s">
        <v>47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>x</v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32"/>
        <v>9</v>
      </c>
      <c r="C839" s="37">
        <f t="shared" si="33"/>
        <v>41901</v>
      </c>
      <c r="D839" s="189" t="s">
        <v>1340</v>
      </c>
      <c r="E839" s="37">
        <v>41901</v>
      </c>
      <c r="F839" s="40" t="s">
        <v>1098</v>
      </c>
      <c r="G839" s="457" t="s">
        <v>806</v>
      </c>
      <c r="H839" s="7" t="s">
        <v>1097</v>
      </c>
      <c r="I839" s="246">
        <v>55</v>
      </c>
      <c r="J839" s="246">
        <v>360000</v>
      </c>
      <c r="K839" s="558">
        <f>ROUND(I839*J839,0)</f>
        <v>19800000</v>
      </c>
      <c r="L839" s="39" t="s">
        <v>161</v>
      </c>
      <c r="M839" s="39" t="s">
        <v>8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>
        <v>3</v>
      </c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32"/>
        <v>9</v>
      </c>
      <c r="C840" s="37">
        <f t="shared" si="33"/>
        <v>41901</v>
      </c>
      <c r="D840" s="37" t="s">
        <v>1417</v>
      </c>
      <c r="E840" s="37">
        <v>41901</v>
      </c>
      <c r="F840" s="190" t="s">
        <v>864</v>
      </c>
      <c r="G840" s="457" t="s">
        <v>806</v>
      </c>
      <c r="H840" s="7" t="s">
        <v>1097</v>
      </c>
      <c r="I840" s="246"/>
      <c r="J840" s="246"/>
      <c r="K840" s="558">
        <v>19800000</v>
      </c>
      <c r="L840" s="39" t="s">
        <v>8</v>
      </c>
      <c r="M840" s="39" t="s">
        <v>47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>x</v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32"/>
        <v>9</v>
      </c>
      <c r="C841" s="189">
        <f t="shared" si="33"/>
        <v>41902</v>
      </c>
      <c r="D841" s="189" t="s">
        <v>1341</v>
      </c>
      <c r="E841" s="37">
        <v>41902</v>
      </c>
      <c r="F841" s="187" t="s">
        <v>330</v>
      </c>
      <c r="G841" s="458" t="s">
        <v>1006</v>
      </c>
      <c r="H841" s="7" t="s">
        <v>350</v>
      </c>
      <c r="I841" s="246">
        <v>24</v>
      </c>
      <c r="J841" s="246">
        <v>45000</v>
      </c>
      <c r="K841" s="558">
        <f>ROUND(I841*J841,0)</f>
        <v>1080000</v>
      </c>
      <c r="L841" s="39" t="s">
        <v>161</v>
      </c>
      <c r="M841" s="39" t="s">
        <v>8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>
        <v>3</v>
      </c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32"/>
        <v>9</v>
      </c>
      <c r="C842" s="189">
        <f t="shared" si="33"/>
        <v>41902</v>
      </c>
      <c r="D842" s="189" t="s">
        <v>1341</v>
      </c>
      <c r="E842" s="37">
        <v>41902</v>
      </c>
      <c r="F842" s="187" t="s">
        <v>979</v>
      </c>
      <c r="G842" s="458" t="s">
        <v>1006</v>
      </c>
      <c r="H842" s="7" t="s">
        <v>350</v>
      </c>
      <c r="I842" s="246"/>
      <c r="J842" s="246"/>
      <c r="K842" s="558">
        <v>108000</v>
      </c>
      <c r="L842" s="39" t="s">
        <v>9</v>
      </c>
      <c r="M842" s="39" t="s">
        <v>8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>
        <v>3</v>
      </c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32"/>
        <v>9</v>
      </c>
      <c r="C843" s="189">
        <f t="shared" si="33"/>
        <v>41902</v>
      </c>
      <c r="D843" s="189" t="s">
        <v>1418</v>
      </c>
      <c r="E843" s="37">
        <v>41902</v>
      </c>
      <c r="F843" s="190" t="s">
        <v>864</v>
      </c>
      <c r="G843" s="458" t="s">
        <v>1006</v>
      </c>
      <c r="H843" s="7" t="s">
        <v>350</v>
      </c>
      <c r="I843" s="246"/>
      <c r="J843" s="246"/>
      <c r="K843" s="558">
        <v>1188000</v>
      </c>
      <c r="L843" s="39" t="s">
        <v>8</v>
      </c>
      <c r="M843" s="39" t="s">
        <v>47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32"/>
        <v>9</v>
      </c>
      <c r="C844" s="182">
        <f t="shared" si="33"/>
        <v>41904</v>
      </c>
      <c r="D844" s="182" t="s">
        <v>938</v>
      </c>
      <c r="E844" s="189">
        <v>41904</v>
      </c>
      <c r="F844" s="190" t="s">
        <v>661</v>
      </c>
      <c r="G844" s="458" t="s">
        <v>662</v>
      </c>
      <c r="H844" s="7" t="s">
        <v>612</v>
      </c>
      <c r="I844" s="246">
        <v>314</v>
      </c>
      <c r="J844" s="246">
        <v>6300</v>
      </c>
      <c r="K844" s="558">
        <f>ROUND(I844*J844,0)</f>
        <v>1978200</v>
      </c>
      <c r="L844" s="559" t="s">
        <v>253</v>
      </c>
      <c r="M844" s="559" t="s">
        <v>177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32"/>
        <v>9</v>
      </c>
      <c r="C845" s="182">
        <f t="shared" si="33"/>
        <v>41904</v>
      </c>
      <c r="D845" s="182" t="s">
        <v>938</v>
      </c>
      <c r="E845" s="189">
        <v>41904</v>
      </c>
      <c r="F845" s="190" t="s">
        <v>663</v>
      </c>
      <c r="G845" s="458" t="s">
        <v>662</v>
      </c>
      <c r="H845" s="7" t="s">
        <v>612</v>
      </c>
      <c r="I845" s="246">
        <v>103</v>
      </c>
      <c r="J845" s="246">
        <v>5700</v>
      </c>
      <c r="K845" s="558">
        <f>ROUND(I845*J845,0)</f>
        <v>587100</v>
      </c>
      <c r="L845" s="559" t="s">
        <v>253</v>
      </c>
      <c r="M845" s="559" t="s">
        <v>177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32"/>
        <v>9</v>
      </c>
      <c r="C846" s="182">
        <f t="shared" si="33"/>
        <v>41904</v>
      </c>
      <c r="D846" s="182" t="s">
        <v>938</v>
      </c>
      <c r="E846" s="189">
        <v>41904</v>
      </c>
      <c r="F846" s="190" t="s">
        <v>664</v>
      </c>
      <c r="G846" s="458" t="s">
        <v>662</v>
      </c>
      <c r="H846" s="7" t="s">
        <v>612</v>
      </c>
      <c r="I846" s="246">
        <v>497</v>
      </c>
      <c r="J846" s="246">
        <v>5000</v>
      </c>
      <c r="K846" s="558">
        <f>ROUND(I846*J846,0)</f>
        <v>2485000</v>
      </c>
      <c r="L846" s="559" t="s">
        <v>253</v>
      </c>
      <c r="M846" s="559" t="s">
        <v>177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32"/>
        <v>9</v>
      </c>
      <c r="C847" s="182">
        <f t="shared" si="33"/>
        <v>41904</v>
      </c>
      <c r="D847" s="182" t="s">
        <v>938</v>
      </c>
      <c r="E847" s="189">
        <v>41904</v>
      </c>
      <c r="F847" s="190" t="s">
        <v>665</v>
      </c>
      <c r="G847" s="458" t="s">
        <v>662</v>
      </c>
      <c r="H847" s="7" t="s">
        <v>612</v>
      </c>
      <c r="I847" s="246">
        <v>300</v>
      </c>
      <c r="J847" s="246">
        <v>4500</v>
      </c>
      <c r="K847" s="558">
        <f>ROUND(I847*J847,0)</f>
        <v>1350000</v>
      </c>
      <c r="L847" s="559" t="s">
        <v>253</v>
      </c>
      <c r="M847" s="559" t="s">
        <v>177</v>
      </c>
      <c r="N847" s="52" t="str">
        <f>IF(AND('331-CT'!$E$7=TH!H847,OR(L847="331",M847="331")),"331",IF(AND(OR(L847="131",M847="131"),H847='131-CT'!$E$7),"131",""))</f>
        <v/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32"/>
        <v>9</v>
      </c>
      <c r="C848" s="182">
        <f t="shared" si="33"/>
        <v>41904</v>
      </c>
      <c r="D848" s="182" t="s">
        <v>938</v>
      </c>
      <c r="E848" s="189">
        <v>41904</v>
      </c>
      <c r="F848" s="190" t="s">
        <v>391</v>
      </c>
      <c r="G848" s="458" t="s">
        <v>662</v>
      </c>
      <c r="H848" s="7" t="s">
        <v>612</v>
      </c>
      <c r="I848" s="247"/>
      <c r="J848" s="247"/>
      <c r="K848" s="558">
        <v>640030</v>
      </c>
      <c r="L848" s="559" t="s">
        <v>253</v>
      </c>
      <c r="M848" s="559" t="s">
        <v>364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  <c r="AB848" s="550"/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32"/>
        <v>9</v>
      </c>
      <c r="C849" s="189">
        <f t="shared" si="33"/>
        <v>41904</v>
      </c>
      <c r="D849" s="189" t="s">
        <v>863</v>
      </c>
      <c r="E849" s="182">
        <v>41904</v>
      </c>
      <c r="F849" s="190" t="s">
        <v>865</v>
      </c>
      <c r="G849" s="458" t="s">
        <v>326</v>
      </c>
      <c r="H849" s="7" t="s">
        <v>877</v>
      </c>
      <c r="I849" s="246"/>
      <c r="J849" s="246"/>
      <c r="K849" s="558">
        <v>22574970</v>
      </c>
      <c r="L849" s="192" t="s">
        <v>24</v>
      </c>
      <c r="M849" s="192" t="s">
        <v>253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/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32"/>
        <v>9</v>
      </c>
      <c r="C850" s="182">
        <f t="shared" si="33"/>
        <v>41905</v>
      </c>
      <c r="D850" s="182" t="s">
        <v>939</v>
      </c>
      <c r="E850" s="189">
        <v>41905</v>
      </c>
      <c r="F850" s="190" t="s">
        <v>666</v>
      </c>
      <c r="G850" s="458" t="s">
        <v>667</v>
      </c>
      <c r="H850" s="7" t="s">
        <v>655</v>
      </c>
      <c r="I850" s="246">
        <v>184</v>
      </c>
      <c r="J850" s="246">
        <v>32800</v>
      </c>
      <c r="K850" s="558">
        <f>ROUND(I850*J850,0)</f>
        <v>6035200</v>
      </c>
      <c r="L850" s="559" t="s">
        <v>253</v>
      </c>
      <c r="M850" s="559" t="s">
        <v>177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/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32"/>
        <v>9</v>
      </c>
      <c r="C851" s="182">
        <f t="shared" si="33"/>
        <v>41905</v>
      </c>
      <c r="D851" s="182" t="s">
        <v>939</v>
      </c>
      <c r="E851" s="189">
        <v>41905</v>
      </c>
      <c r="F851" s="190" t="s">
        <v>717</v>
      </c>
      <c r="G851" s="458" t="s">
        <v>667</v>
      </c>
      <c r="H851" s="7" t="s">
        <v>655</v>
      </c>
      <c r="I851" s="246">
        <v>368</v>
      </c>
      <c r="J851" s="246">
        <v>1440</v>
      </c>
      <c r="K851" s="558">
        <f>ROUND(I851*J851,0)</f>
        <v>529920</v>
      </c>
      <c r="L851" s="559" t="s">
        <v>253</v>
      </c>
      <c r="M851" s="559" t="s">
        <v>177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/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ref="B852:B915" si="34">IF(C852&lt;&gt;"",MONTH(C852),"")</f>
        <v>9</v>
      </c>
      <c r="C852" s="182">
        <f t="shared" ref="C852:C915" si="35">E852</f>
        <v>41905</v>
      </c>
      <c r="D852" s="182" t="s">
        <v>939</v>
      </c>
      <c r="E852" s="189">
        <v>41905</v>
      </c>
      <c r="F852" s="190" t="s">
        <v>391</v>
      </c>
      <c r="G852" s="458" t="s">
        <v>667</v>
      </c>
      <c r="H852" s="7" t="s">
        <v>655</v>
      </c>
      <c r="I852" s="247"/>
      <c r="J852" s="247"/>
      <c r="K852" s="558">
        <v>656512</v>
      </c>
      <c r="L852" s="559" t="s">
        <v>253</v>
      </c>
      <c r="M852" s="559" t="s">
        <v>364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/>
      <c r="AB852" s="550"/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34"/>
        <v>9</v>
      </c>
      <c r="C853" s="182">
        <f t="shared" si="35"/>
        <v>41905</v>
      </c>
      <c r="D853" s="182" t="s">
        <v>940</v>
      </c>
      <c r="E853" s="189">
        <v>41905</v>
      </c>
      <c r="F853" s="190" t="s">
        <v>653</v>
      </c>
      <c r="G853" s="458" t="s">
        <v>668</v>
      </c>
      <c r="H853" s="7" t="s">
        <v>655</v>
      </c>
      <c r="I853" s="246">
        <v>13</v>
      </c>
      <c r="J853" s="246">
        <v>34770</v>
      </c>
      <c r="K853" s="558">
        <f>ROUND(I853*J853,0)</f>
        <v>452010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34"/>
        <v>9</v>
      </c>
      <c r="C854" s="182">
        <f t="shared" si="35"/>
        <v>41905</v>
      </c>
      <c r="D854" s="182" t="s">
        <v>940</v>
      </c>
      <c r="E854" s="189">
        <v>41905</v>
      </c>
      <c r="F854" s="190" t="s">
        <v>391</v>
      </c>
      <c r="G854" s="458" t="s">
        <v>668</v>
      </c>
      <c r="H854" s="7" t="s">
        <v>655</v>
      </c>
      <c r="I854" s="246"/>
      <c r="J854" s="246"/>
      <c r="K854" s="558">
        <v>45201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34"/>
        <v>9</v>
      </c>
      <c r="C855" s="189">
        <f t="shared" si="35"/>
        <v>41906</v>
      </c>
      <c r="D855" s="189" t="s">
        <v>1388</v>
      </c>
      <c r="E855" s="182">
        <v>41906</v>
      </c>
      <c r="F855" s="190" t="s">
        <v>867</v>
      </c>
      <c r="G855" s="458" t="s">
        <v>326</v>
      </c>
      <c r="H855" s="191" t="s">
        <v>868</v>
      </c>
      <c r="I855" s="246"/>
      <c r="J855" s="246"/>
      <c r="K855" s="558">
        <v>11500000</v>
      </c>
      <c r="L855" s="192" t="s">
        <v>47</v>
      </c>
      <c r="M855" s="192" t="s">
        <v>24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>x</v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34"/>
        <v>9</v>
      </c>
      <c r="C856" s="189">
        <f t="shared" si="35"/>
        <v>41906</v>
      </c>
      <c r="D856" s="189" t="s">
        <v>870</v>
      </c>
      <c r="E856" s="182">
        <v>41906</v>
      </c>
      <c r="F856" s="190" t="s">
        <v>864</v>
      </c>
      <c r="G856" s="458" t="s">
        <v>326</v>
      </c>
      <c r="H856" s="7" t="s">
        <v>1110</v>
      </c>
      <c r="I856" s="246"/>
      <c r="J856" s="246"/>
      <c r="K856" s="558">
        <v>11000000</v>
      </c>
      <c r="L856" s="192" t="s">
        <v>8</v>
      </c>
      <c r="M856" s="192" t="s">
        <v>24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34"/>
        <v>9</v>
      </c>
      <c r="C857" s="189">
        <f t="shared" si="35"/>
        <v>41906</v>
      </c>
      <c r="D857" s="189" t="s">
        <v>870</v>
      </c>
      <c r="E857" s="182">
        <v>41906</v>
      </c>
      <c r="F857" s="190" t="s">
        <v>864</v>
      </c>
      <c r="G857" s="458" t="s">
        <v>326</v>
      </c>
      <c r="H857" s="7" t="s">
        <v>1048</v>
      </c>
      <c r="I857" s="246"/>
      <c r="J857" s="246"/>
      <c r="K857" s="558">
        <v>11000000</v>
      </c>
      <c r="L857" s="192" t="s">
        <v>8</v>
      </c>
      <c r="M857" s="192" t="s">
        <v>24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34"/>
        <v>9</v>
      </c>
      <c r="C858" s="189">
        <f t="shared" si="35"/>
        <v>41906</v>
      </c>
      <c r="D858" s="189" t="s">
        <v>870</v>
      </c>
      <c r="E858" s="182">
        <v>41906</v>
      </c>
      <c r="F858" s="187" t="s">
        <v>871</v>
      </c>
      <c r="G858" s="458" t="s">
        <v>326</v>
      </c>
      <c r="H858" s="7"/>
      <c r="I858" s="246"/>
      <c r="J858" s="246"/>
      <c r="K858" s="558">
        <v>20000</v>
      </c>
      <c r="L858" s="192" t="s">
        <v>83</v>
      </c>
      <c r="M858" s="192" t="s">
        <v>24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34"/>
        <v>9</v>
      </c>
      <c r="C859" s="182">
        <f t="shared" si="35"/>
        <v>41907</v>
      </c>
      <c r="D859" s="182" t="s">
        <v>941</v>
      </c>
      <c r="E859" s="189">
        <v>41907</v>
      </c>
      <c r="F859" s="190" t="s">
        <v>486</v>
      </c>
      <c r="G859" s="458" t="s">
        <v>669</v>
      </c>
      <c r="H859" s="7" t="s">
        <v>879</v>
      </c>
      <c r="I859" s="246">
        <v>994</v>
      </c>
      <c r="J859" s="246">
        <v>12000</v>
      </c>
      <c r="K859" s="558">
        <f>ROUND(I859*J859,0)</f>
        <v>11928000</v>
      </c>
      <c r="L859" s="559" t="s">
        <v>253</v>
      </c>
      <c r="M859" s="559" t="s">
        <v>177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34"/>
        <v>9</v>
      </c>
      <c r="C860" s="182">
        <f t="shared" si="35"/>
        <v>41907</v>
      </c>
      <c r="D860" s="182" t="s">
        <v>941</v>
      </c>
      <c r="E860" s="189">
        <v>41907</v>
      </c>
      <c r="F860" s="190" t="s">
        <v>391</v>
      </c>
      <c r="G860" s="458" t="s">
        <v>669</v>
      </c>
      <c r="H860" s="7" t="s">
        <v>879</v>
      </c>
      <c r="I860" s="246"/>
      <c r="J860" s="246"/>
      <c r="K860" s="558">
        <v>1192800</v>
      </c>
      <c r="L860" s="559" t="s">
        <v>253</v>
      </c>
      <c r="M860" s="559" t="s">
        <v>364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/>
      <c r="AB860" s="550"/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34"/>
        <v>9</v>
      </c>
      <c r="C861" s="189">
        <f t="shared" si="35"/>
        <v>41907</v>
      </c>
      <c r="D861" s="189" t="s">
        <v>863</v>
      </c>
      <c r="E861" s="182">
        <v>41907</v>
      </c>
      <c r="F861" s="190" t="s">
        <v>866</v>
      </c>
      <c r="G861" s="458" t="s">
        <v>326</v>
      </c>
      <c r="H861" s="7"/>
      <c r="I861" s="246"/>
      <c r="J861" s="246"/>
      <c r="K861" s="558">
        <v>14646</v>
      </c>
      <c r="L861" s="192" t="s">
        <v>24</v>
      </c>
      <c r="M861" s="192" t="s">
        <v>40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/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34"/>
        <v>9</v>
      </c>
      <c r="C862" s="189">
        <f t="shared" si="35"/>
        <v>41907</v>
      </c>
      <c r="D862" s="189" t="s">
        <v>1419</v>
      </c>
      <c r="E862" s="37">
        <v>41907</v>
      </c>
      <c r="F862" s="190" t="s">
        <v>368</v>
      </c>
      <c r="G862" s="458" t="s">
        <v>1007</v>
      </c>
      <c r="H862" s="7" t="s">
        <v>969</v>
      </c>
      <c r="I862" s="246"/>
      <c r="J862" s="246"/>
      <c r="K862" s="558">
        <v>3535000</v>
      </c>
      <c r="L862" s="39" t="s">
        <v>167</v>
      </c>
      <c r="M862" s="39" t="s">
        <v>47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34"/>
        <v>9</v>
      </c>
      <c r="C863" s="189">
        <f t="shared" si="35"/>
        <v>41907</v>
      </c>
      <c r="D863" s="189" t="s">
        <v>1419</v>
      </c>
      <c r="E863" s="37">
        <v>41907</v>
      </c>
      <c r="F863" s="190" t="s">
        <v>970</v>
      </c>
      <c r="G863" s="458" t="s">
        <v>1007</v>
      </c>
      <c r="H863" s="7" t="s">
        <v>969</v>
      </c>
      <c r="I863" s="246"/>
      <c r="J863" s="246"/>
      <c r="K863" s="558">
        <v>353500</v>
      </c>
      <c r="L863" s="39" t="s">
        <v>9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>
        <v>3</v>
      </c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34"/>
        <v>9</v>
      </c>
      <c r="C864" s="182">
        <f t="shared" si="35"/>
        <v>41908</v>
      </c>
      <c r="D864" s="182" t="s">
        <v>942</v>
      </c>
      <c r="E864" s="189">
        <v>41908</v>
      </c>
      <c r="F864" s="190" t="s">
        <v>610</v>
      </c>
      <c r="G864" s="458" t="s">
        <v>670</v>
      </c>
      <c r="H864" s="7" t="s">
        <v>612</v>
      </c>
      <c r="I864" s="247">
        <v>1500</v>
      </c>
      <c r="J864" s="247">
        <v>4800</v>
      </c>
      <c r="K864" s="558">
        <f>ROUND(I864*J864,0)</f>
        <v>7200000</v>
      </c>
      <c r="L864" s="559" t="s">
        <v>253</v>
      </c>
      <c r="M864" s="559" t="s">
        <v>177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/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34"/>
        <v>9</v>
      </c>
      <c r="C865" s="182">
        <f t="shared" si="35"/>
        <v>41908</v>
      </c>
      <c r="D865" s="182" t="s">
        <v>942</v>
      </c>
      <c r="E865" s="189">
        <v>41908</v>
      </c>
      <c r="F865" s="190" t="s">
        <v>391</v>
      </c>
      <c r="G865" s="458" t="s">
        <v>670</v>
      </c>
      <c r="H865" s="7" t="s">
        <v>612</v>
      </c>
      <c r="I865" s="246"/>
      <c r="J865" s="246"/>
      <c r="K865" s="558">
        <v>720000</v>
      </c>
      <c r="L865" s="559" t="s">
        <v>253</v>
      </c>
      <c r="M865" s="559" t="s">
        <v>364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  <c r="AB865" s="550"/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34"/>
        <v>9</v>
      </c>
      <c r="C866" s="182">
        <f t="shared" si="35"/>
        <v>41908</v>
      </c>
      <c r="D866" s="182" t="s">
        <v>943</v>
      </c>
      <c r="E866" s="189">
        <v>41908</v>
      </c>
      <c r="F866" s="190" t="s">
        <v>471</v>
      </c>
      <c r="G866" s="458" t="s">
        <v>671</v>
      </c>
      <c r="H866" s="7" t="s">
        <v>473</v>
      </c>
      <c r="I866" s="246">
        <v>399</v>
      </c>
      <c r="J866" s="246">
        <v>5900</v>
      </c>
      <c r="K866" s="558">
        <f>ROUND(I866*J866,0)</f>
        <v>2354100</v>
      </c>
      <c r="L866" s="559" t="s">
        <v>253</v>
      </c>
      <c r="M866" s="559" t="s">
        <v>177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/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34"/>
        <v>9</v>
      </c>
      <c r="C867" s="182">
        <f t="shared" si="35"/>
        <v>41908</v>
      </c>
      <c r="D867" s="182" t="s">
        <v>943</v>
      </c>
      <c r="E867" s="189">
        <v>41908</v>
      </c>
      <c r="F867" s="190" t="s">
        <v>474</v>
      </c>
      <c r="G867" s="458" t="s">
        <v>671</v>
      </c>
      <c r="H867" s="7" t="s">
        <v>473</v>
      </c>
      <c r="I867" s="246">
        <v>295</v>
      </c>
      <c r="J867" s="246">
        <v>6250</v>
      </c>
      <c r="K867" s="558">
        <f>ROUND(I867*J867,0)</f>
        <v>1843750</v>
      </c>
      <c r="L867" s="559" t="s">
        <v>253</v>
      </c>
      <c r="M867" s="559" t="s">
        <v>177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/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34"/>
        <v>9</v>
      </c>
      <c r="C868" s="182">
        <f t="shared" si="35"/>
        <v>41908</v>
      </c>
      <c r="D868" s="182" t="s">
        <v>943</v>
      </c>
      <c r="E868" s="189">
        <v>41908</v>
      </c>
      <c r="F868" s="190" t="s">
        <v>475</v>
      </c>
      <c r="G868" s="458" t="s">
        <v>671</v>
      </c>
      <c r="H868" s="7" t="s">
        <v>473</v>
      </c>
      <c r="I868" s="246">
        <v>200</v>
      </c>
      <c r="J868" s="246">
        <v>6550</v>
      </c>
      <c r="K868" s="558">
        <f>ROUND(I868*J868,0)</f>
        <v>1310000</v>
      </c>
      <c r="L868" s="559" t="s">
        <v>253</v>
      </c>
      <c r="M868" s="559" t="s">
        <v>177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34"/>
        <v>9</v>
      </c>
      <c r="C869" s="182">
        <f t="shared" si="35"/>
        <v>41908</v>
      </c>
      <c r="D869" s="182" t="s">
        <v>943</v>
      </c>
      <c r="E869" s="189">
        <v>41908</v>
      </c>
      <c r="F869" s="190" t="s">
        <v>377</v>
      </c>
      <c r="G869" s="458" t="s">
        <v>671</v>
      </c>
      <c r="H869" s="7" t="s">
        <v>473</v>
      </c>
      <c r="I869" s="246">
        <v>298</v>
      </c>
      <c r="J869" s="246">
        <v>6800</v>
      </c>
      <c r="K869" s="558">
        <f>ROUND(I869*J869,0)</f>
        <v>2026400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34"/>
        <v>9</v>
      </c>
      <c r="C870" s="182">
        <f t="shared" si="35"/>
        <v>41908</v>
      </c>
      <c r="D870" s="182" t="s">
        <v>943</v>
      </c>
      <c r="E870" s="189">
        <v>41908</v>
      </c>
      <c r="F870" s="190" t="s">
        <v>672</v>
      </c>
      <c r="G870" s="458" t="s">
        <v>671</v>
      </c>
      <c r="H870" s="7" t="s">
        <v>473</v>
      </c>
      <c r="I870" s="246">
        <v>360</v>
      </c>
      <c r="J870" s="246">
        <v>5500</v>
      </c>
      <c r="K870" s="558">
        <f>ROUND(I870*J870,0)</f>
        <v>1980000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34"/>
        <v>9</v>
      </c>
      <c r="C871" s="182">
        <f t="shared" si="35"/>
        <v>41908</v>
      </c>
      <c r="D871" s="182" t="s">
        <v>943</v>
      </c>
      <c r="E871" s="189">
        <v>41908</v>
      </c>
      <c r="F871" s="190" t="s">
        <v>391</v>
      </c>
      <c r="G871" s="458" t="s">
        <v>671</v>
      </c>
      <c r="H871" s="7" t="s">
        <v>473</v>
      </c>
      <c r="I871" s="246"/>
      <c r="J871" s="246"/>
      <c r="K871" s="558">
        <v>951425</v>
      </c>
      <c r="L871" s="559" t="s">
        <v>253</v>
      </c>
      <c r="M871" s="559" t="s">
        <v>364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  <c r="AB871" s="550"/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34"/>
        <v>9</v>
      </c>
      <c r="C872" s="182">
        <f t="shared" si="35"/>
        <v>41908</v>
      </c>
      <c r="D872" s="182" t="s">
        <v>1389</v>
      </c>
      <c r="E872" s="189">
        <v>41908</v>
      </c>
      <c r="F872" s="190" t="s">
        <v>865</v>
      </c>
      <c r="G872" s="458" t="s">
        <v>1444</v>
      </c>
      <c r="H872" s="7" t="s">
        <v>473</v>
      </c>
      <c r="I872" s="246"/>
      <c r="J872" s="246"/>
      <c r="K872" s="558">
        <v>18606885</v>
      </c>
      <c r="L872" s="559" t="s">
        <v>47</v>
      </c>
      <c r="M872" s="559" t="s">
        <v>253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  <c r="AB872" s="550"/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34"/>
        <v>9</v>
      </c>
      <c r="C873" s="182">
        <f t="shared" si="35"/>
        <v>41908</v>
      </c>
      <c r="D873" s="182" t="s">
        <v>944</v>
      </c>
      <c r="E873" s="189">
        <v>41908</v>
      </c>
      <c r="F873" s="190" t="s">
        <v>407</v>
      </c>
      <c r="G873" s="458" t="s">
        <v>673</v>
      </c>
      <c r="H873" s="7" t="s">
        <v>409</v>
      </c>
      <c r="I873" s="246">
        <v>498</v>
      </c>
      <c r="J873" s="246">
        <v>10500</v>
      </c>
      <c r="K873" s="558">
        <f>ROUND(I873*J873,0)</f>
        <v>5229000</v>
      </c>
      <c r="L873" s="559" t="s">
        <v>253</v>
      </c>
      <c r="M873" s="559" t="s">
        <v>177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34"/>
        <v>9</v>
      </c>
      <c r="C874" s="182">
        <f t="shared" si="35"/>
        <v>41908</v>
      </c>
      <c r="D874" s="182" t="s">
        <v>944</v>
      </c>
      <c r="E874" s="189">
        <v>41908</v>
      </c>
      <c r="F874" s="190" t="s">
        <v>537</v>
      </c>
      <c r="G874" s="458" t="s">
        <v>673</v>
      </c>
      <c r="H874" s="7" t="s">
        <v>409</v>
      </c>
      <c r="I874" s="246">
        <v>493</v>
      </c>
      <c r="J874" s="246">
        <v>10500</v>
      </c>
      <c r="K874" s="558">
        <f>ROUND(I874*J874,0)</f>
        <v>5176500</v>
      </c>
      <c r="L874" s="559" t="s">
        <v>253</v>
      </c>
      <c r="M874" s="559" t="s">
        <v>177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34"/>
        <v>9</v>
      </c>
      <c r="C875" s="182">
        <f t="shared" si="35"/>
        <v>41908</v>
      </c>
      <c r="D875" s="182" t="s">
        <v>944</v>
      </c>
      <c r="E875" s="189">
        <v>41908</v>
      </c>
      <c r="F875" s="190" t="s">
        <v>391</v>
      </c>
      <c r="G875" s="458" t="s">
        <v>673</v>
      </c>
      <c r="H875" s="7" t="s">
        <v>409</v>
      </c>
      <c r="I875" s="246"/>
      <c r="J875" s="246"/>
      <c r="K875" s="558">
        <v>1040550</v>
      </c>
      <c r="L875" s="559" t="s">
        <v>253</v>
      </c>
      <c r="M875" s="559" t="s">
        <v>364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  <c r="AB875" s="550"/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34"/>
        <v>9</v>
      </c>
      <c r="C876" s="182">
        <f t="shared" si="35"/>
        <v>41908</v>
      </c>
      <c r="D876" s="182" t="s">
        <v>1390</v>
      </c>
      <c r="E876" s="189">
        <v>41908</v>
      </c>
      <c r="F876" s="190" t="s">
        <v>865</v>
      </c>
      <c r="G876" s="458" t="s">
        <v>1455</v>
      </c>
      <c r="H876" s="7" t="s">
        <v>409</v>
      </c>
      <c r="I876" s="246"/>
      <c r="J876" s="246"/>
      <c r="K876" s="558">
        <v>17163300</v>
      </c>
      <c r="L876" s="559" t="s">
        <v>47</v>
      </c>
      <c r="M876" s="559" t="s">
        <v>253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>x</v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  <c r="AB876" s="550"/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si="34"/>
        <v>9</v>
      </c>
      <c r="C877" s="182">
        <f t="shared" si="35"/>
        <v>41908</v>
      </c>
      <c r="D877" s="182" t="s">
        <v>945</v>
      </c>
      <c r="E877" s="189">
        <v>41908</v>
      </c>
      <c r="F877" s="190" t="s">
        <v>674</v>
      </c>
      <c r="G877" s="458" t="s">
        <v>675</v>
      </c>
      <c r="H877" s="7" t="s">
        <v>553</v>
      </c>
      <c r="I877" s="246">
        <v>51</v>
      </c>
      <c r="J877" s="246">
        <v>7200</v>
      </c>
      <c r="K877" s="558">
        <f t="shared" ref="K877:K884" si="36">ROUND(I877*J877,0)</f>
        <v>367200</v>
      </c>
      <c r="L877" s="559" t="s">
        <v>253</v>
      </c>
      <c r="M877" s="559" t="s">
        <v>177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34"/>
        <v>9</v>
      </c>
      <c r="C878" s="182">
        <f t="shared" si="35"/>
        <v>41908</v>
      </c>
      <c r="D878" s="182" t="s">
        <v>945</v>
      </c>
      <c r="E878" s="189">
        <v>41908</v>
      </c>
      <c r="F878" s="190" t="s">
        <v>676</v>
      </c>
      <c r="G878" s="458" t="s">
        <v>675</v>
      </c>
      <c r="H878" s="7" t="s">
        <v>553</v>
      </c>
      <c r="I878" s="246">
        <v>313</v>
      </c>
      <c r="J878" s="246">
        <v>9450</v>
      </c>
      <c r="K878" s="558">
        <f t="shared" si="36"/>
        <v>2957850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34"/>
        <v>9</v>
      </c>
      <c r="C879" s="182">
        <f t="shared" si="35"/>
        <v>41908</v>
      </c>
      <c r="D879" s="182" t="s">
        <v>945</v>
      </c>
      <c r="E879" s="189">
        <v>41908</v>
      </c>
      <c r="F879" s="190" t="s">
        <v>677</v>
      </c>
      <c r="G879" s="458" t="s">
        <v>675</v>
      </c>
      <c r="H879" s="7" t="s">
        <v>553</v>
      </c>
      <c r="I879" s="246">
        <v>113</v>
      </c>
      <c r="J879" s="246">
        <v>7500</v>
      </c>
      <c r="K879" s="558">
        <f t="shared" si="36"/>
        <v>847500</v>
      </c>
      <c r="L879" s="559" t="s">
        <v>253</v>
      </c>
      <c r="M879" s="559" t="s">
        <v>177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34"/>
        <v>9</v>
      </c>
      <c r="C880" s="182">
        <f t="shared" si="35"/>
        <v>41908</v>
      </c>
      <c r="D880" s="182" t="s">
        <v>945</v>
      </c>
      <c r="E880" s="189">
        <v>41908</v>
      </c>
      <c r="F880" s="190" t="s">
        <v>678</v>
      </c>
      <c r="G880" s="458" t="s">
        <v>675</v>
      </c>
      <c r="H880" s="7" t="s">
        <v>553</v>
      </c>
      <c r="I880" s="246">
        <v>21</v>
      </c>
      <c r="J880" s="246">
        <v>9500</v>
      </c>
      <c r="K880" s="558">
        <f t="shared" si="36"/>
        <v>199500</v>
      </c>
      <c r="L880" s="559" t="s">
        <v>253</v>
      </c>
      <c r="M880" s="559" t="s">
        <v>177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30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34"/>
        <v>9</v>
      </c>
      <c r="C881" s="182">
        <f t="shared" si="35"/>
        <v>41908</v>
      </c>
      <c r="D881" s="182" t="s">
        <v>945</v>
      </c>
      <c r="E881" s="189">
        <v>41908</v>
      </c>
      <c r="F881" s="190" t="s">
        <v>679</v>
      </c>
      <c r="G881" s="458" t="s">
        <v>675</v>
      </c>
      <c r="H881" s="7" t="s">
        <v>553</v>
      </c>
      <c r="I881" s="246">
        <v>35</v>
      </c>
      <c r="J881" s="246">
        <v>8800</v>
      </c>
      <c r="K881" s="558">
        <f t="shared" si="36"/>
        <v>308000</v>
      </c>
      <c r="L881" s="559" t="s">
        <v>253</v>
      </c>
      <c r="M881" s="559" t="s">
        <v>177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30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34"/>
        <v>9</v>
      </c>
      <c r="C882" s="182">
        <f t="shared" si="35"/>
        <v>41908</v>
      </c>
      <c r="D882" s="182" t="s">
        <v>945</v>
      </c>
      <c r="E882" s="189">
        <v>41908</v>
      </c>
      <c r="F882" s="190" t="s">
        <v>680</v>
      </c>
      <c r="G882" s="458" t="s">
        <v>675</v>
      </c>
      <c r="H882" s="7" t="s">
        <v>553</v>
      </c>
      <c r="I882" s="246">
        <v>33</v>
      </c>
      <c r="J882" s="246">
        <v>8900</v>
      </c>
      <c r="K882" s="558">
        <f t="shared" si="36"/>
        <v>293700</v>
      </c>
      <c r="L882" s="559" t="s">
        <v>253</v>
      </c>
      <c r="M882" s="559" t="s">
        <v>177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30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34"/>
        <v>9</v>
      </c>
      <c r="C883" s="182">
        <f t="shared" si="35"/>
        <v>41908</v>
      </c>
      <c r="D883" s="182" t="s">
        <v>945</v>
      </c>
      <c r="E883" s="189">
        <v>41908</v>
      </c>
      <c r="F883" s="190" t="s">
        <v>557</v>
      </c>
      <c r="G883" s="458" t="s">
        <v>675</v>
      </c>
      <c r="H883" s="7" t="s">
        <v>553</v>
      </c>
      <c r="I883" s="246">
        <v>762</v>
      </c>
      <c r="J883" s="246">
        <v>9300</v>
      </c>
      <c r="K883" s="558">
        <f t="shared" si="36"/>
        <v>7086600</v>
      </c>
      <c r="L883" s="559" t="s">
        <v>253</v>
      </c>
      <c r="M883" s="559" t="s">
        <v>177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/>
    </row>
    <row r="884" spans="1:30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si="34"/>
        <v>9</v>
      </c>
      <c r="C884" s="182">
        <f t="shared" si="35"/>
        <v>41908</v>
      </c>
      <c r="D884" s="182" t="s">
        <v>945</v>
      </c>
      <c r="E884" s="189">
        <v>41908</v>
      </c>
      <c r="F884" s="190" t="s">
        <v>681</v>
      </c>
      <c r="G884" s="458" t="s">
        <v>675</v>
      </c>
      <c r="H884" s="7" t="s">
        <v>553</v>
      </c>
      <c r="I884" s="246">
        <v>145</v>
      </c>
      <c r="J884" s="246">
        <v>9500</v>
      </c>
      <c r="K884" s="558">
        <f t="shared" si="36"/>
        <v>1377500</v>
      </c>
      <c r="L884" s="559" t="s">
        <v>253</v>
      </c>
      <c r="M884" s="559" t="s">
        <v>177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/>
    </row>
    <row r="885" spans="1:30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34"/>
        <v>9</v>
      </c>
      <c r="C885" s="182">
        <f t="shared" si="35"/>
        <v>41908</v>
      </c>
      <c r="D885" s="182" t="s">
        <v>945</v>
      </c>
      <c r="E885" s="189">
        <v>41908</v>
      </c>
      <c r="F885" s="190" t="s">
        <v>391</v>
      </c>
      <c r="G885" s="458" t="s">
        <v>675</v>
      </c>
      <c r="H885" s="7" t="s">
        <v>553</v>
      </c>
      <c r="I885" s="246"/>
      <c r="J885" s="246"/>
      <c r="K885" s="558">
        <v>1343785</v>
      </c>
      <c r="L885" s="559" t="s">
        <v>253</v>
      </c>
      <c r="M885" s="559" t="s">
        <v>364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  <c r="AB885" s="550"/>
    </row>
    <row r="886" spans="1:30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34"/>
        <v>9</v>
      </c>
      <c r="C886" s="189">
        <f t="shared" si="35"/>
        <v>41908</v>
      </c>
      <c r="D886" s="189" t="s">
        <v>863</v>
      </c>
      <c r="E886" s="182">
        <v>41908</v>
      </c>
      <c r="F886" s="190" t="s">
        <v>865</v>
      </c>
      <c r="G886" s="458" t="s">
        <v>326</v>
      </c>
      <c r="H886" s="7" t="s">
        <v>879</v>
      </c>
      <c r="I886" s="246"/>
      <c r="J886" s="246"/>
      <c r="K886" s="558">
        <v>7559200</v>
      </c>
      <c r="L886" s="192" t="s">
        <v>24</v>
      </c>
      <c r="M886" s="192" t="s">
        <v>253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</row>
    <row r="887" spans="1:30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34"/>
        <v>9</v>
      </c>
      <c r="C887" s="37">
        <f t="shared" si="35"/>
        <v>41908</v>
      </c>
      <c r="D887" s="37" t="s">
        <v>1420</v>
      </c>
      <c r="E887" s="189">
        <v>41908</v>
      </c>
      <c r="F887" s="190" t="s">
        <v>1239</v>
      </c>
      <c r="G887" s="40" t="s">
        <v>1237</v>
      </c>
      <c r="H887" s="191" t="s">
        <v>1269</v>
      </c>
      <c r="I887" s="246"/>
      <c r="J887" s="246"/>
      <c r="K887" s="558">
        <v>2780000</v>
      </c>
      <c r="L887" s="39" t="s">
        <v>24</v>
      </c>
      <c r="M887" s="192" t="s">
        <v>47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>x</v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30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34"/>
        <v>9</v>
      </c>
      <c r="C888" s="37">
        <f t="shared" si="35"/>
        <v>41908</v>
      </c>
      <c r="D888" s="37" t="s">
        <v>1420</v>
      </c>
      <c r="E888" s="189">
        <v>41908</v>
      </c>
      <c r="F888" s="190" t="s">
        <v>1239</v>
      </c>
      <c r="G888" s="40" t="s">
        <v>1237</v>
      </c>
      <c r="H888" s="191" t="s">
        <v>1274</v>
      </c>
      <c r="I888" s="246"/>
      <c r="J888" s="246"/>
      <c r="K888" s="558">
        <v>10000000</v>
      </c>
      <c r="L888" s="39" t="s">
        <v>24</v>
      </c>
      <c r="M888" s="192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>x</v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/>
    </row>
    <row r="889" spans="1:30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34"/>
        <v>9</v>
      </c>
      <c r="C889" s="37">
        <f t="shared" si="35"/>
        <v>41908</v>
      </c>
      <c r="D889" s="37" t="s">
        <v>870</v>
      </c>
      <c r="E889" s="189">
        <v>41908</v>
      </c>
      <c r="F889" s="190" t="s">
        <v>1270</v>
      </c>
      <c r="G889" s="40" t="s">
        <v>1237</v>
      </c>
      <c r="H889" s="7" t="s">
        <v>1268</v>
      </c>
      <c r="I889" s="247"/>
      <c r="J889" s="247"/>
      <c r="K889" s="558">
        <v>976017</v>
      </c>
      <c r="L889" s="39" t="s">
        <v>81</v>
      </c>
      <c r="M889" s="192" t="s">
        <v>24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>x</v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/>
    </row>
    <row r="890" spans="1:30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34"/>
        <v>9</v>
      </c>
      <c r="C890" s="37">
        <f t="shared" si="35"/>
        <v>41908</v>
      </c>
      <c r="D890" s="37" t="s">
        <v>870</v>
      </c>
      <c r="E890" s="189">
        <v>41908</v>
      </c>
      <c r="F890" s="190" t="s">
        <v>1270</v>
      </c>
      <c r="G890" s="40" t="s">
        <v>1237</v>
      </c>
      <c r="H890" s="7" t="s">
        <v>1258</v>
      </c>
      <c r="I890" s="246"/>
      <c r="J890" s="246"/>
      <c r="K890" s="558">
        <v>1039792</v>
      </c>
      <c r="L890" s="39" t="s">
        <v>81</v>
      </c>
      <c r="M890" s="192" t="s">
        <v>24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>x</v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30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34"/>
        <v>9</v>
      </c>
      <c r="C891" s="37">
        <f t="shared" si="35"/>
        <v>41908</v>
      </c>
      <c r="D891" s="37" t="s">
        <v>870</v>
      </c>
      <c r="E891" s="189">
        <v>41908</v>
      </c>
      <c r="F891" s="190" t="s">
        <v>1270</v>
      </c>
      <c r="G891" s="40" t="s">
        <v>1237</v>
      </c>
      <c r="H891" s="7" t="s">
        <v>1271</v>
      </c>
      <c r="I891" s="247"/>
      <c r="J891" s="247"/>
      <c r="K891" s="558">
        <v>10763889</v>
      </c>
      <c r="L891" s="39" t="s">
        <v>81</v>
      </c>
      <c r="M891" s="192" t="s">
        <v>24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>x</v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</row>
    <row r="892" spans="1:30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34"/>
        <v>9</v>
      </c>
      <c r="C892" s="182">
        <f t="shared" si="35"/>
        <v>41909</v>
      </c>
      <c r="D892" s="182" t="s">
        <v>946</v>
      </c>
      <c r="E892" s="189">
        <v>41909</v>
      </c>
      <c r="F892" s="190" t="s">
        <v>430</v>
      </c>
      <c r="G892" s="458" t="s">
        <v>682</v>
      </c>
      <c r="H892" s="7" t="s">
        <v>432</v>
      </c>
      <c r="I892" s="246">
        <v>1007</v>
      </c>
      <c r="J892" s="246">
        <v>8740</v>
      </c>
      <c r="K892" s="558">
        <f>ROUND(I892*J892,0)</f>
        <v>8801180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30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34"/>
        <v>9</v>
      </c>
      <c r="C893" s="182">
        <f t="shared" si="35"/>
        <v>41909</v>
      </c>
      <c r="D893" s="182" t="s">
        <v>946</v>
      </c>
      <c r="E893" s="189">
        <v>41909</v>
      </c>
      <c r="F893" s="190" t="s">
        <v>391</v>
      </c>
      <c r="G893" s="458" t="s">
        <v>682</v>
      </c>
      <c r="H893" s="7" t="s">
        <v>432</v>
      </c>
      <c r="I893" s="246"/>
      <c r="J893" s="246"/>
      <c r="K893" s="558">
        <v>880118</v>
      </c>
      <c r="L893" s="559" t="s">
        <v>253</v>
      </c>
      <c r="M893" s="559" t="s">
        <v>364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  <c r="AB893" s="550"/>
    </row>
    <row r="894" spans="1:30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34"/>
        <v>9</v>
      </c>
      <c r="C894" s="875">
        <f t="shared" si="35"/>
        <v>41912</v>
      </c>
      <c r="D894" s="875" t="s">
        <v>327</v>
      </c>
      <c r="E894" s="875">
        <v>41912</v>
      </c>
      <c r="F894" s="876" t="s">
        <v>1333</v>
      </c>
      <c r="G894" s="877"/>
      <c r="H894" s="878"/>
      <c r="I894" s="879"/>
      <c r="J894" s="879"/>
      <c r="K894" s="880">
        <v>15125000</v>
      </c>
      <c r="L894" s="881" t="s">
        <v>83</v>
      </c>
      <c r="M894" s="881" t="s">
        <v>256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>x</v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196"/>
      <c r="AB894" s="196"/>
      <c r="AC894" s="196"/>
      <c r="AD894" s="196"/>
    </row>
    <row r="895" spans="1:30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34"/>
        <v>9</v>
      </c>
      <c r="C895" s="875">
        <f t="shared" si="35"/>
        <v>41912</v>
      </c>
      <c r="D895" s="875" t="s">
        <v>327</v>
      </c>
      <c r="E895" s="875">
        <v>41912</v>
      </c>
      <c r="F895" s="876" t="s">
        <v>1334</v>
      </c>
      <c r="G895" s="877"/>
      <c r="H895" s="878"/>
      <c r="I895" s="879"/>
      <c r="J895" s="879"/>
      <c r="K895" s="880">
        <v>30925000</v>
      </c>
      <c r="L895" s="881" t="s">
        <v>167</v>
      </c>
      <c r="M895" s="881" t="s">
        <v>256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196"/>
      <c r="AB895" s="196"/>
      <c r="AC895" s="196"/>
      <c r="AD895" s="196"/>
    </row>
    <row r="896" spans="1:30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34"/>
        <v>9</v>
      </c>
      <c r="C896" s="875">
        <f t="shared" si="35"/>
        <v>41912</v>
      </c>
      <c r="D896" s="875" t="s">
        <v>1421</v>
      </c>
      <c r="E896" s="875">
        <v>41912</v>
      </c>
      <c r="F896" s="876" t="str">
        <f>"Thanh toán tiền lương tháng "&amp;MONTH(E896)&amp;"/"&amp;YEAR(E896)</f>
        <v>Thanh toán tiền lương tháng 9/2014</v>
      </c>
      <c r="G896" s="877"/>
      <c r="H896" s="878" t="s">
        <v>868</v>
      </c>
      <c r="I896" s="879"/>
      <c r="J896" s="879"/>
      <c r="K896" s="880">
        <f>K894+K895</f>
        <v>46050000</v>
      </c>
      <c r="L896" s="881" t="s">
        <v>256</v>
      </c>
      <c r="M896" s="881" t="s">
        <v>47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96"/>
      <c r="AB896" s="196"/>
      <c r="AC896" s="196"/>
      <c r="AD896" s="196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34"/>
        <v>9</v>
      </c>
      <c r="C897" s="182">
        <f t="shared" si="35"/>
        <v>41912</v>
      </c>
      <c r="D897" s="182" t="s">
        <v>947</v>
      </c>
      <c r="E897" s="189">
        <v>41912</v>
      </c>
      <c r="F897" s="190" t="s">
        <v>683</v>
      </c>
      <c r="G897" s="458" t="s">
        <v>684</v>
      </c>
      <c r="H897" s="7" t="s">
        <v>685</v>
      </c>
      <c r="I897" s="246">
        <v>264</v>
      </c>
      <c r="J897" s="246">
        <v>14000</v>
      </c>
      <c r="K897" s="558">
        <f>ROUND(I897*J897,0)</f>
        <v>3696000</v>
      </c>
      <c r="L897" s="559" t="s">
        <v>253</v>
      </c>
      <c r="M897" s="559" t="s">
        <v>177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34"/>
        <v>9</v>
      </c>
      <c r="C898" s="182">
        <f t="shared" si="35"/>
        <v>41912</v>
      </c>
      <c r="D898" s="182" t="s">
        <v>947</v>
      </c>
      <c r="E898" s="189">
        <v>41912</v>
      </c>
      <c r="F898" s="190" t="s">
        <v>683</v>
      </c>
      <c r="G898" s="458" t="s">
        <v>684</v>
      </c>
      <c r="H898" s="7" t="s">
        <v>685</v>
      </c>
      <c r="I898" s="246">
        <v>169</v>
      </c>
      <c r="J898" s="246">
        <v>14000</v>
      </c>
      <c r="K898" s="558">
        <f>ROUND(I898*J898,0)</f>
        <v>2366000</v>
      </c>
      <c r="L898" s="559" t="s">
        <v>253</v>
      </c>
      <c r="M898" s="559" t="s">
        <v>177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34"/>
        <v>9</v>
      </c>
      <c r="C899" s="182">
        <f t="shared" si="35"/>
        <v>41912</v>
      </c>
      <c r="D899" s="182" t="s">
        <v>947</v>
      </c>
      <c r="E899" s="189">
        <v>41912</v>
      </c>
      <c r="F899" s="190" t="s">
        <v>391</v>
      </c>
      <c r="G899" s="458" t="s">
        <v>684</v>
      </c>
      <c r="H899" s="7" t="s">
        <v>685</v>
      </c>
      <c r="I899" s="246"/>
      <c r="J899" s="246"/>
      <c r="K899" s="558">
        <v>606200</v>
      </c>
      <c r="L899" s="559" t="s">
        <v>253</v>
      </c>
      <c r="M899" s="559" t="s">
        <v>364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  <c r="AB899" s="550"/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34"/>
        <v>9</v>
      </c>
      <c r="C900" s="182">
        <f t="shared" si="35"/>
        <v>41912</v>
      </c>
      <c r="D900" s="182" t="s">
        <v>1391</v>
      </c>
      <c r="E900" s="189">
        <v>41912</v>
      </c>
      <c r="F900" s="190" t="s">
        <v>865</v>
      </c>
      <c r="G900" s="458" t="s">
        <v>684</v>
      </c>
      <c r="H900" s="7" t="s">
        <v>685</v>
      </c>
      <c r="I900" s="246"/>
      <c r="J900" s="246"/>
      <c r="K900" s="558">
        <v>6668200</v>
      </c>
      <c r="L900" s="559" t="s">
        <v>47</v>
      </c>
      <c r="M900" s="559" t="s">
        <v>253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>x</v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  <c r="AB900" s="550"/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34"/>
        <v>9</v>
      </c>
      <c r="C901" s="182">
        <f t="shared" si="35"/>
        <v>41912</v>
      </c>
      <c r="D901" s="182" t="s">
        <v>948</v>
      </c>
      <c r="E901" s="189">
        <v>41912</v>
      </c>
      <c r="F901" s="190" t="s">
        <v>641</v>
      </c>
      <c r="G901" s="458" t="s">
        <v>686</v>
      </c>
      <c r="H901" s="7" t="s">
        <v>643</v>
      </c>
      <c r="I901" s="246">
        <v>993</v>
      </c>
      <c r="J901" s="246">
        <v>9500</v>
      </c>
      <c r="K901" s="558">
        <f>ROUND(I901*J901,0)</f>
        <v>9433500</v>
      </c>
      <c r="L901" s="559" t="s">
        <v>253</v>
      </c>
      <c r="M901" s="559" t="s">
        <v>177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34"/>
        <v>9</v>
      </c>
      <c r="C902" s="182">
        <f t="shared" si="35"/>
        <v>41912</v>
      </c>
      <c r="D902" s="182" t="s">
        <v>948</v>
      </c>
      <c r="E902" s="189">
        <v>41912</v>
      </c>
      <c r="F902" s="190" t="s">
        <v>391</v>
      </c>
      <c r="G902" s="458" t="s">
        <v>686</v>
      </c>
      <c r="H902" s="7" t="s">
        <v>643</v>
      </c>
      <c r="I902" s="246"/>
      <c r="J902" s="246"/>
      <c r="K902" s="558">
        <v>943350</v>
      </c>
      <c r="L902" s="559" t="s">
        <v>253</v>
      </c>
      <c r="M902" s="559" t="s">
        <v>364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34"/>
        <v>9</v>
      </c>
      <c r="C903" s="182">
        <f t="shared" si="35"/>
        <v>41912</v>
      </c>
      <c r="D903" s="182" t="s">
        <v>1394</v>
      </c>
      <c r="E903" s="189">
        <v>41912</v>
      </c>
      <c r="F903" s="190" t="s">
        <v>865</v>
      </c>
      <c r="G903" s="458" t="s">
        <v>1447</v>
      </c>
      <c r="H903" s="7" t="s">
        <v>643</v>
      </c>
      <c r="I903" s="246"/>
      <c r="J903" s="246"/>
      <c r="K903" s="558">
        <v>17806800</v>
      </c>
      <c r="L903" s="559" t="s">
        <v>47</v>
      </c>
      <c r="M903" s="559" t="s">
        <v>253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>x</v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  <c r="AB903" s="550"/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34"/>
        <v>9</v>
      </c>
      <c r="C904" s="182">
        <f t="shared" si="35"/>
        <v>41912</v>
      </c>
      <c r="D904" s="182" t="s">
        <v>949</v>
      </c>
      <c r="E904" s="189">
        <v>41912</v>
      </c>
      <c r="F904" s="190" t="s">
        <v>687</v>
      </c>
      <c r="G904" s="458" t="s">
        <v>688</v>
      </c>
      <c r="H904" s="7" t="s">
        <v>659</v>
      </c>
      <c r="I904" s="246">
        <v>247</v>
      </c>
      <c r="J904" s="246">
        <v>33000</v>
      </c>
      <c r="K904" s="558">
        <f>ROUND(I904*J904,0)</f>
        <v>8151000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34"/>
        <v>9</v>
      </c>
      <c r="C905" s="182">
        <f t="shared" si="35"/>
        <v>41912</v>
      </c>
      <c r="D905" s="182" t="s">
        <v>949</v>
      </c>
      <c r="E905" s="189">
        <v>41912</v>
      </c>
      <c r="F905" s="190" t="s">
        <v>391</v>
      </c>
      <c r="G905" s="458" t="s">
        <v>688</v>
      </c>
      <c r="H905" s="7" t="s">
        <v>659</v>
      </c>
      <c r="I905" s="246"/>
      <c r="J905" s="246"/>
      <c r="K905" s="558">
        <v>815100</v>
      </c>
      <c r="L905" s="559" t="s">
        <v>253</v>
      </c>
      <c r="M905" s="559" t="s">
        <v>364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  <c r="AB905" s="550"/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34"/>
        <v>9</v>
      </c>
      <c r="C906" s="182">
        <f t="shared" si="35"/>
        <v>41912</v>
      </c>
      <c r="D906" s="182" t="s">
        <v>1395</v>
      </c>
      <c r="E906" s="189">
        <v>41912</v>
      </c>
      <c r="F906" s="190" t="s">
        <v>865</v>
      </c>
      <c r="G906" s="458" t="s">
        <v>1439</v>
      </c>
      <c r="H906" s="7" t="s">
        <v>659</v>
      </c>
      <c r="I906" s="246"/>
      <c r="J906" s="246"/>
      <c r="K906" s="558">
        <v>18966100</v>
      </c>
      <c r="L906" s="559" t="s">
        <v>47</v>
      </c>
      <c r="M906" s="559" t="s">
        <v>253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  <c r="AB906" s="550"/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34"/>
        <v>9</v>
      </c>
      <c r="C907" s="182">
        <f t="shared" si="35"/>
        <v>41912</v>
      </c>
      <c r="D907" s="182" t="s">
        <v>950</v>
      </c>
      <c r="E907" s="189">
        <v>41912</v>
      </c>
      <c r="F907" s="190" t="s">
        <v>663</v>
      </c>
      <c r="G907" s="458" t="s">
        <v>689</v>
      </c>
      <c r="H907" s="7" t="s">
        <v>612</v>
      </c>
      <c r="I907" s="246">
        <v>498</v>
      </c>
      <c r="J907" s="246">
        <v>5700</v>
      </c>
      <c r="K907" s="558">
        <f>ROUND(I907*J907,0)</f>
        <v>2838600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34"/>
        <v>9</v>
      </c>
      <c r="C908" s="182">
        <f t="shared" si="35"/>
        <v>41912</v>
      </c>
      <c r="D908" s="182" t="s">
        <v>950</v>
      </c>
      <c r="E908" s="189">
        <v>41912</v>
      </c>
      <c r="F908" s="190" t="s">
        <v>664</v>
      </c>
      <c r="G908" s="458" t="s">
        <v>689</v>
      </c>
      <c r="H908" s="7" t="s">
        <v>612</v>
      </c>
      <c r="I908" s="246">
        <v>500</v>
      </c>
      <c r="J908" s="246">
        <v>5000</v>
      </c>
      <c r="K908" s="558">
        <f>ROUND(I908*J908,0)</f>
        <v>2500000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34"/>
        <v>9</v>
      </c>
      <c r="C909" s="182">
        <f t="shared" si="35"/>
        <v>41912</v>
      </c>
      <c r="D909" s="182" t="s">
        <v>950</v>
      </c>
      <c r="E909" s="189">
        <v>41912</v>
      </c>
      <c r="F909" s="190" t="s">
        <v>391</v>
      </c>
      <c r="G909" s="458" t="s">
        <v>689</v>
      </c>
      <c r="H909" s="7" t="s">
        <v>612</v>
      </c>
      <c r="I909" s="246"/>
      <c r="J909" s="246"/>
      <c r="K909" s="558">
        <v>533860</v>
      </c>
      <c r="L909" s="559" t="s">
        <v>253</v>
      </c>
      <c r="M909" s="559" t="s">
        <v>364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  <c r="AB909" s="550"/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34"/>
        <v>9</v>
      </c>
      <c r="C910" s="182">
        <f t="shared" si="35"/>
        <v>41912</v>
      </c>
      <c r="D910" s="182" t="s">
        <v>951</v>
      </c>
      <c r="E910" s="189">
        <v>41912</v>
      </c>
      <c r="F910" s="190" t="s">
        <v>690</v>
      </c>
      <c r="G910" s="458" t="s">
        <v>691</v>
      </c>
      <c r="H910" s="7" t="s">
        <v>692</v>
      </c>
      <c r="I910" s="246">
        <v>1000</v>
      </c>
      <c r="J910" s="246">
        <v>17500</v>
      </c>
      <c r="K910" s="558">
        <f>ROUND(I910*J910,0)</f>
        <v>17500000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34"/>
        <v>9</v>
      </c>
      <c r="C911" s="182">
        <f t="shared" si="35"/>
        <v>41912</v>
      </c>
      <c r="D911" s="182" t="s">
        <v>951</v>
      </c>
      <c r="E911" s="189">
        <v>41912</v>
      </c>
      <c r="F911" s="190" t="s">
        <v>391</v>
      </c>
      <c r="G911" s="458" t="s">
        <v>691</v>
      </c>
      <c r="H911" s="7" t="s">
        <v>692</v>
      </c>
      <c r="I911" s="246"/>
      <c r="J911" s="246"/>
      <c r="K911" s="558">
        <v>1750000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34"/>
        <v>9</v>
      </c>
      <c r="C912" s="182">
        <f t="shared" si="35"/>
        <v>41912</v>
      </c>
      <c r="D912" s="182" t="s">
        <v>1396</v>
      </c>
      <c r="E912" s="189">
        <v>41912</v>
      </c>
      <c r="F912" s="190" t="s">
        <v>865</v>
      </c>
      <c r="G912" s="458" t="s">
        <v>691</v>
      </c>
      <c r="H912" s="7" t="s">
        <v>692</v>
      </c>
      <c r="I912" s="246"/>
      <c r="J912" s="246"/>
      <c r="K912" s="558">
        <v>19250000</v>
      </c>
      <c r="L912" s="559" t="s">
        <v>47</v>
      </c>
      <c r="M912" s="559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>x</v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  <c r="AB912" s="550"/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34"/>
        <v>9</v>
      </c>
      <c r="C913" s="189">
        <f t="shared" si="35"/>
        <v>41912</v>
      </c>
      <c r="D913" s="189" t="s">
        <v>863</v>
      </c>
      <c r="E913" s="182">
        <v>41912</v>
      </c>
      <c r="F913" s="190" t="s">
        <v>865</v>
      </c>
      <c r="G913" s="458" t="s">
        <v>326</v>
      </c>
      <c r="H913" s="7" t="s">
        <v>573</v>
      </c>
      <c r="I913" s="246"/>
      <c r="J913" s="246"/>
      <c r="K913" s="558">
        <v>39537025</v>
      </c>
      <c r="L913" s="192" t="s">
        <v>24</v>
      </c>
      <c r="M913" s="192" t="s">
        <v>253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34"/>
        <v>9</v>
      </c>
      <c r="C914" s="37">
        <f t="shared" si="35"/>
        <v>41912</v>
      </c>
      <c r="D914" s="37" t="s">
        <v>863</v>
      </c>
      <c r="E914" s="189">
        <v>41912</v>
      </c>
      <c r="F914" s="190" t="s">
        <v>866</v>
      </c>
      <c r="G914" s="40" t="s">
        <v>1237</v>
      </c>
      <c r="H914" s="7"/>
      <c r="I914" s="246"/>
      <c r="J914" s="246"/>
      <c r="K914" s="558">
        <v>700</v>
      </c>
      <c r="L914" s="39" t="s">
        <v>24</v>
      </c>
      <c r="M914" s="39" t="s">
        <v>40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>x</v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34"/>
        <v>10</v>
      </c>
      <c r="C915" s="875">
        <f t="shared" si="35"/>
        <v>41913</v>
      </c>
      <c r="D915" s="875" t="s">
        <v>327</v>
      </c>
      <c r="E915" s="875">
        <v>41913</v>
      </c>
      <c r="F915" s="876" t="s">
        <v>1332</v>
      </c>
      <c r="G915" s="883"/>
      <c r="H915" s="878"/>
      <c r="I915" s="879"/>
      <c r="J915" s="879"/>
      <c r="K915" s="880">
        <v>30750000</v>
      </c>
      <c r="L915" s="881" t="s">
        <v>167</v>
      </c>
      <c r="M915" s="881" t="s">
        <v>254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2"/>
      <c r="AB915" s="882"/>
      <c r="AC915" s="882"/>
      <c r="AD915" s="88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ref="B916:B979" si="37">IF(C916&lt;&gt;"",MONTH(C916),"")</f>
        <v>10</v>
      </c>
      <c r="C916" s="189">
        <f t="shared" ref="C916:C979" si="38">E916</f>
        <v>41913</v>
      </c>
      <c r="D916" s="189" t="s">
        <v>863</v>
      </c>
      <c r="E916" s="182">
        <v>41913</v>
      </c>
      <c r="F916" s="190" t="s">
        <v>865</v>
      </c>
      <c r="G916" s="458" t="s">
        <v>326</v>
      </c>
      <c r="H916" s="7" t="s">
        <v>879</v>
      </c>
      <c r="I916" s="246"/>
      <c r="J916" s="246"/>
      <c r="K916" s="558">
        <v>12938200</v>
      </c>
      <c r="L916" s="192" t="s">
        <v>24</v>
      </c>
      <c r="M916" s="192" t="s">
        <v>253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37"/>
        <v>10</v>
      </c>
      <c r="C917" s="37">
        <f t="shared" si="38"/>
        <v>41913</v>
      </c>
      <c r="D917" s="189" t="s">
        <v>1178</v>
      </c>
      <c r="E917" s="37">
        <v>41913</v>
      </c>
      <c r="F917" s="40" t="s">
        <v>1098</v>
      </c>
      <c r="G917" s="457" t="s">
        <v>808</v>
      </c>
      <c r="H917" s="7" t="s">
        <v>1097</v>
      </c>
      <c r="I917" s="246">
        <v>55</v>
      </c>
      <c r="J917" s="246">
        <v>360000</v>
      </c>
      <c r="K917" s="558">
        <f>ROUND(I917*J917,0)</f>
        <v>19800000</v>
      </c>
      <c r="L917" s="39" t="s">
        <v>161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69">
        <v>4</v>
      </c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37"/>
        <v>10</v>
      </c>
      <c r="C918" s="37">
        <f t="shared" si="38"/>
        <v>41913</v>
      </c>
      <c r="D918" s="37" t="s">
        <v>1356</v>
      </c>
      <c r="E918" s="37">
        <v>41913</v>
      </c>
      <c r="F918" s="190" t="s">
        <v>864</v>
      </c>
      <c r="G918" s="457" t="s">
        <v>808</v>
      </c>
      <c r="H918" s="7" t="s">
        <v>1097</v>
      </c>
      <c r="I918" s="246"/>
      <c r="J918" s="246"/>
      <c r="K918" s="558">
        <v>19800000</v>
      </c>
      <c r="L918" s="39" t="s">
        <v>8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37"/>
        <v>10</v>
      </c>
      <c r="C919" s="189">
        <f t="shared" si="38"/>
        <v>41914</v>
      </c>
      <c r="D919" s="189" t="s">
        <v>863</v>
      </c>
      <c r="E919" s="182">
        <v>41914</v>
      </c>
      <c r="F919" s="190" t="s">
        <v>876</v>
      </c>
      <c r="G919" s="458" t="s">
        <v>326</v>
      </c>
      <c r="H919" s="7"/>
      <c r="I919" s="246"/>
      <c r="J919" s="246"/>
      <c r="K919" s="38">
        <v>15000000</v>
      </c>
      <c r="L919" s="192" t="s">
        <v>24</v>
      </c>
      <c r="M919" s="192" t="s">
        <v>56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69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37"/>
        <v>10</v>
      </c>
      <c r="C920" s="189">
        <f t="shared" si="38"/>
        <v>41914</v>
      </c>
      <c r="D920" s="189" t="s">
        <v>351</v>
      </c>
      <c r="E920" s="182">
        <v>41914</v>
      </c>
      <c r="F920" s="190" t="s">
        <v>867</v>
      </c>
      <c r="G920" s="458" t="s">
        <v>326</v>
      </c>
      <c r="H920" s="191" t="s">
        <v>868</v>
      </c>
      <c r="I920" s="246"/>
      <c r="J920" s="246"/>
      <c r="K920" s="558">
        <v>45000000</v>
      </c>
      <c r="L920" s="192" t="s">
        <v>47</v>
      </c>
      <c r="M920" s="192" t="s">
        <v>24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>x</v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69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37"/>
        <v>10</v>
      </c>
      <c r="C921" s="189">
        <f t="shared" si="38"/>
        <v>41914</v>
      </c>
      <c r="D921" s="189" t="s">
        <v>870</v>
      </c>
      <c r="E921" s="182">
        <v>41914</v>
      </c>
      <c r="F921" s="187" t="s">
        <v>864</v>
      </c>
      <c r="G921" s="458" t="s">
        <v>326</v>
      </c>
      <c r="H921" s="208"/>
      <c r="I921" s="246"/>
      <c r="J921" s="246"/>
      <c r="K921" s="558">
        <v>15000000</v>
      </c>
      <c r="L921" s="192" t="s">
        <v>56</v>
      </c>
      <c r="M921" s="192" t="s">
        <v>24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69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37"/>
        <v>10</v>
      </c>
      <c r="C922" s="189">
        <f t="shared" si="38"/>
        <v>41914</v>
      </c>
      <c r="D922" s="189" t="s">
        <v>870</v>
      </c>
      <c r="E922" s="182">
        <v>41914</v>
      </c>
      <c r="F922" s="187" t="s">
        <v>871</v>
      </c>
      <c r="G922" s="458" t="s">
        <v>326</v>
      </c>
      <c r="H922" s="208"/>
      <c r="I922" s="246"/>
      <c r="J922" s="246"/>
      <c r="K922" s="558">
        <v>15000</v>
      </c>
      <c r="L922" s="192" t="s">
        <v>83</v>
      </c>
      <c r="M922" s="192" t="s">
        <v>24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69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37"/>
        <v>10</v>
      </c>
      <c r="C923" s="37">
        <f t="shared" si="38"/>
        <v>41914</v>
      </c>
      <c r="D923" s="189" t="s">
        <v>1202</v>
      </c>
      <c r="E923" s="37">
        <v>41914</v>
      </c>
      <c r="F923" s="40" t="s">
        <v>1098</v>
      </c>
      <c r="G923" s="457" t="s">
        <v>810</v>
      </c>
      <c r="H923" s="7" t="s">
        <v>1097</v>
      </c>
      <c r="I923" s="246">
        <v>55</v>
      </c>
      <c r="J923" s="246">
        <v>360000</v>
      </c>
      <c r="K923" s="558">
        <f>ROUND(I923*J923,0)</f>
        <v>19800000</v>
      </c>
      <c r="L923" s="39" t="s">
        <v>161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69">
        <v>4</v>
      </c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37"/>
        <v>10</v>
      </c>
      <c r="C924" s="37">
        <f t="shared" si="38"/>
        <v>41914</v>
      </c>
      <c r="D924" s="37" t="s">
        <v>1357</v>
      </c>
      <c r="E924" s="37">
        <v>41914</v>
      </c>
      <c r="F924" s="190" t="s">
        <v>864</v>
      </c>
      <c r="G924" s="457" t="s">
        <v>810</v>
      </c>
      <c r="H924" s="7" t="s">
        <v>1097</v>
      </c>
      <c r="I924" s="246"/>
      <c r="J924" s="246"/>
      <c r="K924" s="558">
        <v>19800000</v>
      </c>
      <c r="L924" s="39" t="s">
        <v>8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>x</v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37"/>
        <v>10</v>
      </c>
      <c r="C925" s="189">
        <f t="shared" si="38"/>
        <v>41916</v>
      </c>
      <c r="D925" s="189" t="s">
        <v>870</v>
      </c>
      <c r="E925" s="182">
        <v>41916</v>
      </c>
      <c r="F925" s="190" t="s">
        <v>864</v>
      </c>
      <c r="G925" s="458" t="s">
        <v>326</v>
      </c>
      <c r="H925" s="803" t="s">
        <v>1021</v>
      </c>
      <c r="I925" s="246"/>
      <c r="J925" s="246"/>
      <c r="K925" s="558">
        <v>15000000</v>
      </c>
      <c r="L925" s="192" t="s">
        <v>8</v>
      </c>
      <c r="M925" s="192" t="s">
        <v>24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69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37"/>
        <v>10</v>
      </c>
      <c r="C926" s="189">
        <f t="shared" si="38"/>
        <v>41916</v>
      </c>
      <c r="D926" s="189" t="s">
        <v>870</v>
      </c>
      <c r="E926" s="182">
        <v>41916</v>
      </c>
      <c r="F926" s="187" t="s">
        <v>871</v>
      </c>
      <c r="G926" s="458" t="s">
        <v>326</v>
      </c>
      <c r="H926" s="7"/>
      <c r="I926" s="246"/>
      <c r="J926" s="246"/>
      <c r="K926" s="558">
        <v>15000</v>
      </c>
      <c r="L926" s="192" t="s">
        <v>83</v>
      </c>
      <c r="M926" s="192" t="s">
        <v>24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>x</v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69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37"/>
        <v>10</v>
      </c>
      <c r="C927" s="182">
        <f t="shared" si="38"/>
        <v>41918</v>
      </c>
      <c r="D927" s="182" t="s">
        <v>881</v>
      </c>
      <c r="E927" s="189">
        <v>41918</v>
      </c>
      <c r="F927" s="190" t="s">
        <v>693</v>
      </c>
      <c r="G927" s="458" t="s">
        <v>694</v>
      </c>
      <c r="H927" s="7" t="s">
        <v>655</v>
      </c>
      <c r="I927" s="246">
        <v>218</v>
      </c>
      <c r="J927" s="246">
        <v>30000</v>
      </c>
      <c r="K927" s="558">
        <f>ROUND(I927*J927,0)</f>
        <v>6540000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37"/>
        <v>10</v>
      </c>
      <c r="C928" s="182">
        <f t="shared" si="38"/>
        <v>41918</v>
      </c>
      <c r="D928" s="182" t="s">
        <v>881</v>
      </c>
      <c r="E928" s="189">
        <v>41918</v>
      </c>
      <c r="F928" s="190" t="s">
        <v>717</v>
      </c>
      <c r="G928" s="458" t="s">
        <v>694</v>
      </c>
      <c r="H928" s="7" t="s">
        <v>655</v>
      </c>
      <c r="I928" s="247">
        <v>436</v>
      </c>
      <c r="J928" s="247">
        <v>1440</v>
      </c>
      <c r="K928" s="558">
        <f>ROUND(I928*J928,0)</f>
        <v>627840</v>
      </c>
      <c r="L928" s="559" t="s">
        <v>253</v>
      </c>
      <c r="M928" s="559" t="s">
        <v>177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69"/>
    </row>
    <row r="929" spans="1:28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37"/>
        <v>10</v>
      </c>
      <c r="C929" s="182">
        <f t="shared" si="38"/>
        <v>41918</v>
      </c>
      <c r="D929" s="182" t="s">
        <v>881</v>
      </c>
      <c r="E929" s="189">
        <v>41918</v>
      </c>
      <c r="F929" s="190" t="s">
        <v>391</v>
      </c>
      <c r="G929" s="458" t="s">
        <v>694</v>
      </c>
      <c r="H929" s="7" t="s">
        <v>655</v>
      </c>
      <c r="I929" s="246"/>
      <c r="J929" s="246"/>
      <c r="K929" s="558">
        <v>716784</v>
      </c>
      <c r="L929" s="559" t="s">
        <v>253</v>
      </c>
      <c r="M929" s="559" t="s">
        <v>364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69"/>
      <c r="AB929" s="550"/>
    </row>
    <row r="930" spans="1:28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37"/>
        <v>10</v>
      </c>
      <c r="C930" s="182">
        <f t="shared" si="38"/>
        <v>41918</v>
      </c>
      <c r="D930" s="182" t="s">
        <v>882</v>
      </c>
      <c r="E930" s="189">
        <v>41918</v>
      </c>
      <c r="F930" s="190" t="s">
        <v>695</v>
      </c>
      <c r="G930" s="458" t="s">
        <v>696</v>
      </c>
      <c r="H930" s="7" t="s">
        <v>440</v>
      </c>
      <c r="I930" s="246">
        <v>267</v>
      </c>
      <c r="J930" s="246">
        <v>3700</v>
      </c>
      <c r="K930" s="558">
        <f>ROUND(I930*J930,0)</f>
        <v>987900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69"/>
    </row>
    <row r="931" spans="1:28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37"/>
        <v>10</v>
      </c>
      <c r="C931" s="182">
        <f t="shared" si="38"/>
        <v>41918</v>
      </c>
      <c r="D931" s="182" t="s">
        <v>882</v>
      </c>
      <c r="E931" s="189">
        <v>41918</v>
      </c>
      <c r="F931" s="190" t="s">
        <v>697</v>
      </c>
      <c r="G931" s="458" t="s">
        <v>696</v>
      </c>
      <c r="H931" s="7" t="s">
        <v>440</v>
      </c>
      <c r="I931" s="246">
        <v>120</v>
      </c>
      <c r="J931" s="246">
        <v>6500</v>
      </c>
      <c r="K931" s="558">
        <f>ROUND(I931*J931,0)</f>
        <v>780000</v>
      </c>
      <c r="L931" s="559" t="s">
        <v>253</v>
      </c>
      <c r="M931" s="559" t="s">
        <v>177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69"/>
    </row>
    <row r="932" spans="1:28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37"/>
        <v>10</v>
      </c>
      <c r="C932" s="182">
        <f t="shared" si="38"/>
        <v>41918</v>
      </c>
      <c r="D932" s="182" t="s">
        <v>882</v>
      </c>
      <c r="E932" s="189">
        <v>41918</v>
      </c>
      <c r="F932" s="190" t="s">
        <v>698</v>
      </c>
      <c r="G932" s="458" t="s">
        <v>696</v>
      </c>
      <c r="H932" s="7" t="s">
        <v>440</v>
      </c>
      <c r="I932" s="246">
        <v>230</v>
      </c>
      <c r="J932" s="246">
        <v>6500</v>
      </c>
      <c r="K932" s="558">
        <f>ROUND(I932*J932,0)</f>
        <v>1495000</v>
      </c>
      <c r="L932" s="559" t="s">
        <v>253</v>
      </c>
      <c r="M932" s="559" t="s">
        <v>177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69"/>
    </row>
    <row r="933" spans="1:28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37"/>
        <v>10</v>
      </c>
      <c r="C933" s="182">
        <f t="shared" si="38"/>
        <v>41918</v>
      </c>
      <c r="D933" s="182" t="s">
        <v>882</v>
      </c>
      <c r="E933" s="189">
        <v>41918</v>
      </c>
      <c r="F933" s="190" t="s">
        <v>699</v>
      </c>
      <c r="G933" s="458" t="s">
        <v>696</v>
      </c>
      <c r="H933" s="7" t="s">
        <v>440</v>
      </c>
      <c r="I933" s="246">
        <v>230</v>
      </c>
      <c r="J933" s="246">
        <v>5500</v>
      </c>
      <c r="K933" s="558">
        <f>ROUND(I933*J933,0)</f>
        <v>1265000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69"/>
    </row>
    <row r="934" spans="1:28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37"/>
        <v>10</v>
      </c>
      <c r="C934" s="182">
        <f t="shared" si="38"/>
        <v>41918</v>
      </c>
      <c r="D934" s="182" t="s">
        <v>882</v>
      </c>
      <c r="E934" s="189">
        <v>41918</v>
      </c>
      <c r="F934" s="190" t="s">
        <v>700</v>
      </c>
      <c r="G934" s="458" t="s">
        <v>696</v>
      </c>
      <c r="H934" s="7" t="s">
        <v>440</v>
      </c>
      <c r="I934" s="246">
        <v>1</v>
      </c>
      <c r="J934" s="246">
        <v>1000000</v>
      </c>
      <c r="K934" s="558">
        <f>ROUND(I934*J934,0)</f>
        <v>1000000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69"/>
    </row>
    <row r="935" spans="1:28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37"/>
        <v>10</v>
      </c>
      <c r="C935" s="182">
        <f t="shared" si="38"/>
        <v>41918</v>
      </c>
      <c r="D935" s="182" t="s">
        <v>882</v>
      </c>
      <c r="E935" s="189">
        <v>41918</v>
      </c>
      <c r="F935" s="190" t="s">
        <v>391</v>
      </c>
      <c r="G935" s="458" t="s">
        <v>696</v>
      </c>
      <c r="H935" s="7" t="s">
        <v>440</v>
      </c>
      <c r="I935" s="247"/>
      <c r="J935" s="247"/>
      <c r="K935" s="558">
        <v>552790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69"/>
      <c r="AB935" s="550"/>
    </row>
    <row r="936" spans="1:28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37"/>
        <v>10</v>
      </c>
      <c r="C936" s="189">
        <f t="shared" si="38"/>
        <v>41919</v>
      </c>
      <c r="D936" s="189" t="s">
        <v>863</v>
      </c>
      <c r="E936" s="182">
        <v>41919</v>
      </c>
      <c r="F936" s="190" t="s">
        <v>865</v>
      </c>
      <c r="G936" s="458" t="s">
        <v>326</v>
      </c>
      <c r="H936" s="7" t="s">
        <v>573</v>
      </c>
      <c r="I936" s="246"/>
      <c r="J936" s="246"/>
      <c r="K936" s="558">
        <v>26131581</v>
      </c>
      <c r="L936" s="192" t="s">
        <v>24</v>
      </c>
      <c r="M936" s="192" t="s">
        <v>253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69"/>
    </row>
    <row r="937" spans="1:28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37"/>
        <v>10</v>
      </c>
      <c r="C937" s="189">
        <f t="shared" si="38"/>
        <v>41919</v>
      </c>
      <c r="D937" s="189" t="s">
        <v>863</v>
      </c>
      <c r="E937" s="182">
        <v>41919</v>
      </c>
      <c r="F937" s="190" t="s">
        <v>865</v>
      </c>
      <c r="G937" s="458" t="s">
        <v>326</v>
      </c>
      <c r="H937" s="7" t="s">
        <v>655</v>
      </c>
      <c r="I937" s="246"/>
      <c r="J937" s="246"/>
      <c r="K937" s="558">
        <v>26397008</v>
      </c>
      <c r="L937" s="192" t="s">
        <v>24</v>
      </c>
      <c r="M937" s="192" t="s">
        <v>253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69"/>
    </row>
    <row r="938" spans="1:28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37"/>
        <v>10</v>
      </c>
      <c r="C938" s="189">
        <f t="shared" si="38"/>
        <v>41919</v>
      </c>
      <c r="D938" s="189" t="s">
        <v>1203</v>
      </c>
      <c r="E938" s="37">
        <v>41919</v>
      </c>
      <c r="F938" s="187" t="s">
        <v>1293</v>
      </c>
      <c r="G938" s="457" t="s">
        <v>1008</v>
      </c>
      <c r="H938" s="7" t="s">
        <v>1009</v>
      </c>
      <c r="I938" s="713">
        <v>100</v>
      </c>
      <c r="J938" s="713">
        <v>17500</v>
      </c>
      <c r="K938" s="558">
        <f>ROUND(I938*J938,0)</f>
        <v>1750000</v>
      </c>
      <c r="L938" s="39" t="s">
        <v>161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69">
        <v>4</v>
      </c>
    </row>
    <row r="939" spans="1:28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37"/>
        <v>10</v>
      </c>
      <c r="C939" s="189">
        <f t="shared" si="38"/>
        <v>41919</v>
      </c>
      <c r="D939" s="189" t="s">
        <v>1203</v>
      </c>
      <c r="E939" s="37">
        <v>41919</v>
      </c>
      <c r="F939" s="187" t="s">
        <v>1010</v>
      </c>
      <c r="G939" s="457" t="s">
        <v>1008</v>
      </c>
      <c r="H939" s="7" t="s">
        <v>1009</v>
      </c>
      <c r="I939" s="713"/>
      <c r="J939" s="713"/>
      <c r="K939" s="558">
        <v>175000</v>
      </c>
      <c r="L939" s="39" t="s">
        <v>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69">
        <v>4</v>
      </c>
    </row>
    <row r="940" spans="1:28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37"/>
        <v>10</v>
      </c>
      <c r="C940" s="189">
        <f t="shared" si="38"/>
        <v>41919</v>
      </c>
      <c r="D940" s="189" t="s">
        <v>1358</v>
      </c>
      <c r="E940" s="37">
        <v>41919</v>
      </c>
      <c r="F940" s="190" t="s">
        <v>864</v>
      </c>
      <c r="G940" s="457" t="s">
        <v>1008</v>
      </c>
      <c r="H940" s="7" t="s">
        <v>1009</v>
      </c>
      <c r="I940" s="713"/>
      <c r="J940" s="713"/>
      <c r="K940" s="558">
        <v>1925000</v>
      </c>
      <c r="L940" s="39" t="s">
        <v>8</v>
      </c>
      <c r="M940" s="39" t="s">
        <v>47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69"/>
    </row>
    <row r="941" spans="1:28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37"/>
        <v>10</v>
      </c>
      <c r="C941" s="189">
        <f t="shared" si="38"/>
        <v>41920</v>
      </c>
      <c r="D941" s="189" t="s">
        <v>352</v>
      </c>
      <c r="E941" s="182">
        <v>41920</v>
      </c>
      <c r="F941" s="190" t="s">
        <v>867</v>
      </c>
      <c r="G941" s="458" t="s">
        <v>326</v>
      </c>
      <c r="H941" s="191" t="s">
        <v>868</v>
      </c>
      <c r="I941" s="246"/>
      <c r="J941" s="246"/>
      <c r="K941" s="558">
        <v>52500000</v>
      </c>
      <c r="L941" s="192" t="s">
        <v>47</v>
      </c>
      <c r="M941" s="192" t="s">
        <v>24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>x</v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69"/>
    </row>
    <row r="942" spans="1:28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si="37"/>
        <v>10</v>
      </c>
      <c r="C942" s="182">
        <f t="shared" si="38"/>
        <v>41922</v>
      </c>
      <c r="D942" s="182" t="s">
        <v>883</v>
      </c>
      <c r="E942" s="189">
        <v>41922</v>
      </c>
      <c r="F942" s="190" t="s">
        <v>486</v>
      </c>
      <c r="G942" s="458" t="s">
        <v>701</v>
      </c>
      <c r="H942" s="7" t="s">
        <v>879</v>
      </c>
      <c r="I942" s="247">
        <v>1996</v>
      </c>
      <c r="J942" s="247">
        <v>12000</v>
      </c>
      <c r="K942" s="558">
        <f>ROUND(I942*J942,0)</f>
        <v>23952000</v>
      </c>
      <c r="L942" s="559" t="s">
        <v>253</v>
      </c>
      <c r="M942" s="559" t="s">
        <v>177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28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37"/>
        <v>10</v>
      </c>
      <c r="C943" s="182">
        <f t="shared" si="38"/>
        <v>41922</v>
      </c>
      <c r="D943" s="182" t="s">
        <v>883</v>
      </c>
      <c r="E943" s="189">
        <v>41922</v>
      </c>
      <c r="F943" s="190" t="s">
        <v>391</v>
      </c>
      <c r="G943" s="458" t="s">
        <v>701</v>
      </c>
      <c r="H943" s="7" t="s">
        <v>879</v>
      </c>
      <c r="I943" s="246"/>
      <c r="J943" s="246"/>
      <c r="K943" s="558">
        <v>2395200</v>
      </c>
      <c r="L943" s="559" t="s">
        <v>253</v>
      </c>
      <c r="M943" s="559" t="s">
        <v>364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/>
      <c r="AB943" s="550"/>
    </row>
    <row r="944" spans="1:28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37"/>
        <v>10</v>
      </c>
      <c r="C944" s="182">
        <f t="shared" si="38"/>
        <v>41922</v>
      </c>
      <c r="D944" s="182" t="s">
        <v>884</v>
      </c>
      <c r="E944" s="189">
        <v>41922</v>
      </c>
      <c r="F944" s="190" t="s">
        <v>702</v>
      </c>
      <c r="G944" s="458" t="s">
        <v>703</v>
      </c>
      <c r="H944" s="7" t="s">
        <v>704</v>
      </c>
      <c r="I944" s="246">
        <v>600</v>
      </c>
      <c r="J944" s="246">
        <v>11300</v>
      </c>
      <c r="K944" s="558">
        <f>ROUND(I944*J944,0)</f>
        <v>6780000</v>
      </c>
      <c r="L944" s="559" t="s">
        <v>253</v>
      </c>
      <c r="M944" s="559" t="s">
        <v>177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37"/>
        <v>10</v>
      </c>
      <c r="C945" s="182">
        <f t="shared" si="38"/>
        <v>41922</v>
      </c>
      <c r="D945" s="182" t="s">
        <v>884</v>
      </c>
      <c r="E945" s="189">
        <v>41922</v>
      </c>
      <c r="F945" s="190" t="s">
        <v>391</v>
      </c>
      <c r="G945" s="458" t="s">
        <v>703</v>
      </c>
      <c r="H945" s="7" t="s">
        <v>704</v>
      </c>
      <c r="I945" s="246"/>
      <c r="J945" s="246"/>
      <c r="K945" s="558">
        <v>678000</v>
      </c>
      <c r="L945" s="559" t="s">
        <v>253</v>
      </c>
      <c r="M945" s="559" t="s">
        <v>364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  <c r="AB945" s="550"/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37"/>
        <v>10</v>
      </c>
      <c r="C946" s="182">
        <f t="shared" si="38"/>
        <v>41922</v>
      </c>
      <c r="D946" s="182" t="s">
        <v>356</v>
      </c>
      <c r="E946" s="189">
        <v>41922</v>
      </c>
      <c r="F946" s="190" t="s">
        <v>865</v>
      </c>
      <c r="G946" s="458" t="s">
        <v>703</v>
      </c>
      <c r="H946" s="7" t="s">
        <v>704</v>
      </c>
      <c r="I946" s="246"/>
      <c r="J946" s="246"/>
      <c r="K946" s="558">
        <v>7458000</v>
      </c>
      <c r="L946" s="559" t="s">
        <v>47</v>
      </c>
      <c r="M946" s="559" t="s">
        <v>253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  <c r="AB946" s="550"/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37"/>
        <v>10</v>
      </c>
      <c r="C947" s="182">
        <f t="shared" si="38"/>
        <v>41922</v>
      </c>
      <c r="D947" s="182" t="s">
        <v>885</v>
      </c>
      <c r="E947" s="189">
        <v>41922</v>
      </c>
      <c r="F947" s="190" t="s">
        <v>633</v>
      </c>
      <c r="G947" s="458" t="s">
        <v>705</v>
      </c>
      <c r="H947" s="7" t="s">
        <v>573</v>
      </c>
      <c r="I947" s="246">
        <v>1932</v>
      </c>
      <c r="J947" s="246">
        <v>10050</v>
      </c>
      <c r="K947" s="558">
        <f t="shared" ref="K947:K954" si="39">ROUND(I947*J947,0)</f>
        <v>19416600</v>
      </c>
      <c r="L947" s="559" t="s">
        <v>253</v>
      </c>
      <c r="M947" s="559" t="s">
        <v>177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37"/>
        <v>10</v>
      </c>
      <c r="C948" s="182">
        <f t="shared" si="38"/>
        <v>41922</v>
      </c>
      <c r="D948" s="182" t="s">
        <v>885</v>
      </c>
      <c r="E948" s="189">
        <v>41922</v>
      </c>
      <c r="F948" s="190" t="s">
        <v>633</v>
      </c>
      <c r="G948" s="458" t="s">
        <v>705</v>
      </c>
      <c r="H948" s="7" t="s">
        <v>573</v>
      </c>
      <c r="I948" s="246">
        <v>593</v>
      </c>
      <c r="J948" s="246">
        <v>10050</v>
      </c>
      <c r="K948" s="558">
        <f t="shared" si="39"/>
        <v>5959650</v>
      </c>
      <c r="L948" s="559" t="s">
        <v>253</v>
      </c>
      <c r="M948" s="559" t="s">
        <v>177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/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37"/>
        <v>10</v>
      </c>
      <c r="C949" s="182">
        <f t="shared" si="38"/>
        <v>41922</v>
      </c>
      <c r="D949" s="182" t="s">
        <v>885</v>
      </c>
      <c r="E949" s="189">
        <v>41922</v>
      </c>
      <c r="F949" s="190" t="s">
        <v>706</v>
      </c>
      <c r="G949" s="458" t="s">
        <v>705</v>
      </c>
      <c r="H949" s="7" t="s">
        <v>573</v>
      </c>
      <c r="I949" s="246">
        <v>314</v>
      </c>
      <c r="J949" s="246">
        <v>9450</v>
      </c>
      <c r="K949" s="558">
        <f t="shared" si="39"/>
        <v>2967300</v>
      </c>
      <c r="L949" s="559" t="s">
        <v>253</v>
      </c>
      <c r="M949" s="559" t="s">
        <v>177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/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37"/>
        <v>10</v>
      </c>
      <c r="C950" s="182">
        <f t="shared" si="38"/>
        <v>41922</v>
      </c>
      <c r="D950" s="182" t="s">
        <v>885</v>
      </c>
      <c r="E950" s="189">
        <v>41922</v>
      </c>
      <c r="F950" s="190" t="s">
        <v>633</v>
      </c>
      <c r="G950" s="458" t="s">
        <v>705</v>
      </c>
      <c r="H950" s="7" t="s">
        <v>573</v>
      </c>
      <c r="I950" s="246">
        <v>173</v>
      </c>
      <c r="J950" s="246">
        <v>10050</v>
      </c>
      <c r="K950" s="558">
        <f t="shared" si="39"/>
        <v>1738650</v>
      </c>
      <c r="L950" s="559" t="s">
        <v>253</v>
      </c>
      <c r="M950" s="559" t="s">
        <v>177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/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37"/>
        <v>10</v>
      </c>
      <c r="C951" s="182">
        <f t="shared" si="38"/>
        <v>41922</v>
      </c>
      <c r="D951" s="182" t="s">
        <v>885</v>
      </c>
      <c r="E951" s="189">
        <v>41922</v>
      </c>
      <c r="F951" s="190" t="s">
        <v>633</v>
      </c>
      <c r="G951" s="458" t="s">
        <v>705</v>
      </c>
      <c r="H951" s="7" t="s">
        <v>573</v>
      </c>
      <c r="I951" s="246">
        <v>287</v>
      </c>
      <c r="J951" s="246">
        <v>10050</v>
      </c>
      <c r="K951" s="558">
        <f t="shared" si="39"/>
        <v>2884350</v>
      </c>
      <c r="L951" s="559" t="s">
        <v>253</v>
      </c>
      <c r="M951" s="559" t="s">
        <v>177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37"/>
        <v>10</v>
      </c>
      <c r="C952" s="182">
        <f t="shared" si="38"/>
        <v>41922</v>
      </c>
      <c r="D952" s="182" t="s">
        <v>885</v>
      </c>
      <c r="E952" s="189">
        <v>41922</v>
      </c>
      <c r="F952" s="190" t="s">
        <v>706</v>
      </c>
      <c r="G952" s="458" t="s">
        <v>705</v>
      </c>
      <c r="H952" s="7" t="s">
        <v>573</v>
      </c>
      <c r="I952" s="246">
        <v>454</v>
      </c>
      <c r="J952" s="246">
        <v>9450</v>
      </c>
      <c r="K952" s="558">
        <f t="shared" si="39"/>
        <v>4290300</v>
      </c>
      <c r="L952" s="559" t="s">
        <v>253</v>
      </c>
      <c r="M952" s="559" t="s">
        <v>177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37"/>
        <v>10</v>
      </c>
      <c r="C953" s="182">
        <f t="shared" si="38"/>
        <v>41922</v>
      </c>
      <c r="D953" s="182" t="s">
        <v>885</v>
      </c>
      <c r="E953" s="189">
        <v>41922</v>
      </c>
      <c r="F953" s="190" t="s">
        <v>706</v>
      </c>
      <c r="G953" s="458" t="s">
        <v>705</v>
      </c>
      <c r="H953" s="7" t="s">
        <v>573</v>
      </c>
      <c r="I953" s="246">
        <v>160</v>
      </c>
      <c r="J953" s="246">
        <v>9450</v>
      </c>
      <c r="K953" s="558">
        <f t="shared" si="39"/>
        <v>1512000</v>
      </c>
      <c r="L953" s="559" t="s">
        <v>253</v>
      </c>
      <c r="M953" s="559" t="s">
        <v>177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/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37"/>
        <v>10</v>
      </c>
      <c r="C954" s="182">
        <f t="shared" si="38"/>
        <v>41922</v>
      </c>
      <c r="D954" s="182" t="s">
        <v>885</v>
      </c>
      <c r="E954" s="189">
        <v>41922</v>
      </c>
      <c r="F954" s="190" t="s">
        <v>594</v>
      </c>
      <c r="G954" s="458" t="s">
        <v>705</v>
      </c>
      <c r="H954" s="7" t="s">
        <v>573</v>
      </c>
      <c r="I954" s="246">
        <v>4800</v>
      </c>
      <c r="J954" s="246">
        <v>400</v>
      </c>
      <c r="K954" s="558">
        <f t="shared" si="39"/>
        <v>1920000</v>
      </c>
      <c r="L954" s="559" t="s">
        <v>253</v>
      </c>
      <c r="M954" s="559" t="s">
        <v>177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/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37"/>
        <v>10</v>
      </c>
      <c r="C955" s="182">
        <f t="shared" si="38"/>
        <v>41922</v>
      </c>
      <c r="D955" s="182" t="s">
        <v>885</v>
      </c>
      <c r="E955" s="189">
        <v>41922</v>
      </c>
      <c r="F955" s="190" t="s">
        <v>391</v>
      </c>
      <c r="G955" s="458" t="s">
        <v>705</v>
      </c>
      <c r="H955" s="7" t="s">
        <v>573</v>
      </c>
      <c r="I955" s="246"/>
      <c r="J955" s="246"/>
      <c r="K955" s="558">
        <v>4068885</v>
      </c>
      <c r="L955" s="559" t="s">
        <v>253</v>
      </c>
      <c r="M955" s="559" t="s">
        <v>364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  <c r="AB955" s="550"/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37"/>
        <v>10</v>
      </c>
      <c r="C956" s="189">
        <f t="shared" si="38"/>
        <v>41922</v>
      </c>
      <c r="D956" s="189" t="s">
        <v>1204</v>
      </c>
      <c r="E956" s="37">
        <v>41922</v>
      </c>
      <c r="F956" s="187" t="s">
        <v>349</v>
      </c>
      <c r="G956" s="457" t="s">
        <v>460</v>
      </c>
      <c r="H956" s="7" t="s">
        <v>1011</v>
      </c>
      <c r="I956" s="713">
        <v>150</v>
      </c>
      <c r="J956" s="713">
        <v>20454</v>
      </c>
      <c r="K956" s="558">
        <f>ROUND(I956*J956,0)</f>
        <v>3068100</v>
      </c>
      <c r="L956" s="39" t="s">
        <v>161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>x</v>
      </c>
      <c r="Z956" s="52" t="str">
        <f>IF(AND(B956&lt;=NKC!$N$8,B956&gt;=NKC!$M$8),"x","")</f>
        <v/>
      </c>
      <c r="AA956" s="769">
        <v>4</v>
      </c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37"/>
        <v>10</v>
      </c>
      <c r="C957" s="189">
        <f t="shared" si="38"/>
        <v>41922</v>
      </c>
      <c r="D957" s="189" t="s">
        <v>1204</v>
      </c>
      <c r="E957" s="37">
        <v>41922</v>
      </c>
      <c r="F957" s="286" t="s">
        <v>1012</v>
      </c>
      <c r="G957" s="457" t="s">
        <v>460</v>
      </c>
      <c r="H957" s="7" t="s">
        <v>1011</v>
      </c>
      <c r="I957" s="713"/>
      <c r="J957" s="246"/>
      <c r="K957" s="558">
        <v>306810</v>
      </c>
      <c r="L957" s="39" t="s">
        <v>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>
        <v>4</v>
      </c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37"/>
        <v>10</v>
      </c>
      <c r="C958" s="189">
        <f t="shared" si="38"/>
        <v>41922</v>
      </c>
      <c r="D958" s="189" t="s">
        <v>1359</v>
      </c>
      <c r="E958" s="37">
        <v>41922</v>
      </c>
      <c r="F958" s="190" t="s">
        <v>864</v>
      </c>
      <c r="G958" s="457" t="s">
        <v>460</v>
      </c>
      <c r="H958" s="7" t="s">
        <v>1011</v>
      </c>
      <c r="I958" s="713"/>
      <c r="J958" s="246"/>
      <c r="K958" s="558">
        <v>3374910</v>
      </c>
      <c r="L958" s="39" t="s">
        <v>8</v>
      </c>
      <c r="M958" s="39" t="s">
        <v>47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>x</v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37"/>
        <v>10</v>
      </c>
      <c r="C959" s="189">
        <f t="shared" si="38"/>
        <v>41924</v>
      </c>
      <c r="D959" s="189" t="s">
        <v>1360</v>
      </c>
      <c r="E959" s="37">
        <v>41924</v>
      </c>
      <c r="F959" s="187" t="s">
        <v>960</v>
      </c>
      <c r="G959" s="458" t="s">
        <v>1027</v>
      </c>
      <c r="H959" s="7" t="s">
        <v>959</v>
      </c>
      <c r="I959" s="246"/>
      <c r="J959" s="246"/>
      <c r="K959" s="558">
        <f>619595+152992+197907</f>
        <v>970494</v>
      </c>
      <c r="L959" s="39" t="s">
        <v>83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>x</v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>
        <v>4</v>
      </c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37"/>
        <v>10</v>
      </c>
      <c r="C960" s="189">
        <f t="shared" si="38"/>
        <v>41924</v>
      </c>
      <c r="D960" s="189" t="s">
        <v>1360</v>
      </c>
      <c r="E960" s="37">
        <v>41924</v>
      </c>
      <c r="F960" s="187" t="s">
        <v>961</v>
      </c>
      <c r="G960" s="458" t="s">
        <v>1027</v>
      </c>
      <c r="H960" s="7" t="s">
        <v>959</v>
      </c>
      <c r="I960" s="246"/>
      <c r="J960" s="246"/>
      <c r="K960" s="558">
        <f>61959+15299+19791</f>
        <v>97049</v>
      </c>
      <c r="L960" s="797" t="s">
        <v>9</v>
      </c>
      <c r="M960" s="39" t="s">
        <v>47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>x</v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>
        <v>4</v>
      </c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37"/>
        <v>10</v>
      </c>
      <c r="C961" s="189">
        <f t="shared" si="38"/>
        <v>41925</v>
      </c>
      <c r="D961" s="189" t="s">
        <v>1361</v>
      </c>
      <c r="E961" s="37">
        <v>41925</v>
      </c>
      <c r="F961" s="40" t="s">
        <v>1013</v>
      </c>
      <c r="G961" s="457" t="s">
        <v>1015</v>
      </c>
      <c r="H961" s="7" t="s">
        <v>1016</v>
      </c>
      <c r="I961" s="713"/>
      <c r="J961" s="713"/>
      <c r="K961" s="558">
        <v>1800000</v>
      </c>
      <c r="L961" s="39" t="s">
        <v>83</v>
      </c>
      <c r="M961" s="39" t="s">
        <v>47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>x</v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>
        <v>4</v>
      </c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37"/>
        <v>10</v>
      </c>
      <c r="C962" s="189">
        <f t="shared" si="38"/>
        <v>41925</v>
      </c>
      <c r="D962" s="189" t="s">
        <v>1361</v>
      </c>
      <c r="E962" s="37">
        <v>41925</v>
      </c>
      <c r="F962" s="40" t="s">
        <v>1014</v>
      </c>
      <c r="G962" s="457" t="s">
        <v>1015</v>
      </c>
      <c r="H962" s="7" t="s">
        <v>1016</v>
      </c>
      <c r="I962" s="713"/>
      <c r="J962" s="713"/>
      <c r="K962" s="558">
        <v>180000</v>
      </c>
      <c r="L962" s="39" t="s">
        <v>9</v>
      </c>
      <c r="M962" s="39" t="s">
        <v>47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>
        <v>4</v>
      </c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37"/>
        <v>10</v>
      </c>
      <c r="C963" s="182">
        <f t="shared" si="38"/>
        <v>41926</v>
      </c>
      <c r="D963" s="182" t="s">
        <v>886</v>
      </c>
      <c r="E963" s="189">
        <v>41926</v>
      </c>
      <c r="F963" s="190" t="s">
        <v>677</v>
      </c>
      <c r="G963" s="458" t="s">
        <v>707</v>
      </c>
      <c r="H963" s="7" t="s">
        <v>553</v>
      </c>
      <c r="I963" s="246">
        <v>1635</v>
      </c>
      <c r="J963" s="246">
        <v>7000</v>
      </c>
      <c r="K963" s="558">
        <f>ROUND(I963*J963,0)</f>
        <v>11445000</v>
      </c>
      <c r="L963" s="559" t="s">
        <v>253</v>
      </c>
      <c r="M963" s="559" t="s">
        <v>177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37"/>
        <v>10</v>
      </c>
      <c r="C964" s="182">
        <f t="shared" si="38"/>
        <v>41926</v>
      </c>
      <c r="D964" s="182" t="s">
        <v>886</v>
      </c>
      <c r="E964" s="189">
        <v>41926</v>
      </c>
      <c r="F964" s="190" t="s">
        <v>391</v>
      </c>
      <c r="G964" s="458" t="s">
        <v>707</v>
      </c>
      <c r="H964" s="7" t="s">
        <v>553</v>
      </c>
      <c r="I964" s="246"/>
      <c r="J964" s="246"/>
      <c r="K964" s="558">
        <v>1144500</v>
      </c>
      <c r="L964" s="559" t="s">
        <v>253</v>
      </c>
      <c r="M964" s="559" t="s">
        <v>364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  <c r="AB964" s="550"/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37"/>
        <v>10</v>
      </c>
      <c r="C965" s="182">
        <f t="shared" si="38"/>
        <v>41926</v>
      </c>
      <c r="D965" s="182" t="s">
        <v>887</v>
      </c>
      <c r="E965" s="189">
        <v>41926</v>
      </c>
      <c r="F965" s="190" t="s">
        <v>465</v>
      </c>
      <c r="G965" s="458" t="s">
        <v>708</v>
      </c>
      <c r="H965" s="7" t="s">
        <v>878</v>
      </c>
      <c r="I965" s="246">
        <v>197</v>
      </c>
      <c r="J965" s="246">
        <v>8600</v>
      </c>
      <c r="K965" s="558">
        <f>ROUND(I965*J965,0)</f>
        <v>1694200</v>
      </c>
      <c r="L965" s="559" t="s">
        <v>253</v>
      </c>
      <c r="M965" s="559" t="s">
        <v>177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37"/>
        <v>10</v>
      </c>
      <c r="C966" s="182">
        <f t="shared" si="38"/>
        <v>41926</v>
      </c>
      <c r="D966" s="182" t="s">
        <v>887</v>
      </c>
      <c r="E966" s="189">
        <v>41926</v>
      </c>
      <c r="F966" s="190" t="s">
        <v>483</v>
      </c>
      <c r="G966" s="458" t="s">
        <v>708</v>
      </c>
      <c r="H966" s="7" t="s">
        <v>878</v>
      </c>
      <c r="I966" s="246">
        <v>300</v>
      </c>
      <c r="J966" s="246">
        <v>7000</v>
      </c>
      <c r="K966" s="558">
        <f>ROUND(I966*J966,0)</f>
        <v>2100000</v>
      </c>
      <c r="L966" s="559" t="s">
        <v>253</v>
      </c>
      <c r="M966" s="559" t="s">
        <v>177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/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37"/>
        <v>10</v>
      </c>
      <c r="C967" s="182">
        <f t="shared" si="38"/>
        <v>41926</v>
      </c>
      <c r="D967" s="182" t="s">
        <v>887</v>
      </c>
      <c r="E967" s="189">
        <v>41926</v>
      </c>
      <c r="F967" s="190" t="s">
        <v>709</v>
      </c>
      <c r="G967" s="458" t="s">
        <v>708</v>
      </c>
      <c r="H967" s="7" t="s">
        <v>878</v>
      </c>
      <c r="I967" s="246">
        <v>42</v>
      </c>
      <c r="J967" s="246">
        <v>7400</v>
      </c>
      <c r="K967" s="558">
        <f>ROUND(I967*J967,0)</f>
        <v>310800</v>
      </c>
      <c r="L967" s="559" t="s">
        <v>253</v>
      </c>
      <c r="M967" s="559" t="s">
        <v>177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/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37"/>
        <v>10</v>
      </c>
      <c r="C968" s="182">
        <f t="shared" si="38"/>
        <v>41926</v>
      </c>
      <c r="D968" s="182" t="s">
        <v>887</v>
      </c>
      <c r="E968" s="189">
        <v>41926</v>
      </c>
      <c r="F968" s="190" t="s">
        <v>457</v>
      </c>
      <c r="G968" s="458" t="s">
        <v>708</v>
      </c>
      <c r="H968" s="7" t="s">
        <v>878</v>
      </c>
      <c r="I968" s="246">
        <v>297</v>
      </c>
      <c r="J968" s="246">
        <v>9300</v>
      </c>
      <c r="K968" s="558">
        <f>ROUND(I968*J968,0)</f>
        <v>2762100</v>
      </c>
      <c r="L968" s="559" t="s">
        <v>253</v>
      </c>
      <c r="M968" s="559" t="s">
        <v>177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37"/>
        <v>10</v>
      </c>
      <c r="C969" s="182">
        <f t="shared" si="38"/>
        <v>41926</v>
      </c>
      <c r="D969" s="182" t="s">
        <v>887</v>
      </c>
      <c r="E969" s="189">
        <v>41926</v>
      </c>
      <c r="F969" s="190" t="s">
        <v>391</v>
      </c>
      <c r="G969" s="458" t="s">
        <v>708</v>
      </c>
      <c r="H969" s="7" t="s">
        <v>878</v>
      </c>
      <c r="I969" s="246"/>
      <c r="J969" s="246"/>
      <c r="K969" s="558">
        <v>686710</v>
      </c>
      <c r="L969" s="559" t="s">
        <v>253</v>
      </c>
      <c r="M969" s="559" t="s">
        <v>364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  <c r="AB969" s="550"/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37"/>
        <v>10</v>
      </c>
      <c r="C970" s="182">
        <f t="shared" si="38"/>
        <v>41926</v>
      </c>
      <c r="D970" s="182" t="s">
        <v>888</v>
      </c>
      <c r="E970" s="189">
        <v>41926</v>
      </c>
      <c r="F970" s="190" t="s">
        <v>710</v>
      </c>
      <c r="G970" s="458" t="s">
        <v>711</v>
      </c>
      <c r="H970" s="7" t="s">
        <v>573</v>
      </c>
      <c r="I970" s="246">
        <v>135</v>
      </c>
      <c r="J970" s="246">
        <v>13000</v>
      </c>
      <c r="K970" s="558">
        <f>ROUND(I970*J970,0)</f>
        <v>1755000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37"/>
        <v>10</v>
      </c>
      <c r="C971" s="182">
        <f t="shared" si="38"/>
        <v>41926</v>
      </c>
      <c r="D971" s="182" t="s">
        <v>888</v>
      </c>
      <c r="E971" s="189">
        <v>41926</v>
      </c>
      <c r="F971" s="190" t="s">
        <v>710</v>
      </c>
      <c r="G971" s="458" t="s">
        <v>711</v>
      </c>
      <c r="H971" s="7" t="s">
        <v>573</v>
      </c>
      <c r="I971" s="246">
        <v>280</v>
      </c>
      <c r="J971" s="246">
        <v>13500</v>
      </c>
      <c r="K971" s="558">
        <f>ROUND(I971*J971,0)</f>
        <v>3780000</v>
      </c>
      <c r="L971" s="559" t="s">
        <v>253</v>
      </c>
      <c r="M971" s="559" t="s">
        <v>177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37"/>
        <v>10</v>
      </c>
      <c r="C972" s="182">
        <f t="shared" si="38"/>
        <v>41926</v>
      </c>
      <c r="D972" s="182" t="s">
        <v>888</v>
      </c>
      <c r="E972" s="189">
        <v>41926</v>
      </c>
      <c r="F972" s="190" t="s">
        <v>391</v>
      </c>
      <c r="G972" s="458" t="s">
        <v>711</v>
      </c>
      <c r="H972" s="7" t="s">
        <v>573</v>
      </c>
      <c r="I972" s="246"/>
      <c r="J972" s="246"/>
      <c r="K972" s="558">
        <v>553500</v>
      </c>
      <c r="L972" s="559" t="s">
        <v>253</v>
      </c>
      <c r="M972" s="559" t="s">
        <v>364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  <c r="AB972" s="550"/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37"/>
        <v>10</v>
      </c>
      <c r="C973" s="182">
        <f t="shared" si="38"/>
        <v>41928</v>
      </c>
      <c r="D973" s="182" t="s">
        <v>889</v>
      </c>
      <c r="E973" s="189">
        <v>41928</v>
      </c>
      <c r="F973" s="190" t="s">
        <v>712</v>
      </c>
      <c r="G973" s="458" t="s">
        <v>713</v>
      </c>
      <c r="H973" s="7" t="s">
        <v>390</v>
      </c>
      <c r="I973" s="246">
        <v>2960</v>
      </c>
      <c r="J973" s="246">
        <v>5800</v>
      </c>
      <c r="K973" s="558">
        <f>ROUND(I973*J973,0)</f>
        <v>17168000</v>
      </c>
      <c r="L973" s="559" t="s">
        <v>253</v>
      </c>
      <c r="M973" s="559" t="s">
        <v>177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37"/>
        <v>10</v>
      </c>
      <c r="C974" s="182">
        <f t="shared" si="38"/>
        <v>41928</v>
      </c>
      <c r="D974" s="182" t="s">
        <v>889</v>
      </c>
      <c r="E974" s="189">
        <v>41928</v>
      </c>
      <c r="F974" s="190" t="s">
        <v>391</v>
      </c>
      <c r="G974" s="458" t="s">
        <v>713</v>
      </c>
      <c r="H974" s="7" t="s">
        <v>390</v>
      </c>
      <c r="I974" s="246"/>
      <c r="J974" s="246"/>
      <c r="K974" s="558">
        <v>1716800</v>
      </c>
      <c r="L974" s="559" t="s">
        <v>253</v>
      </c>
      <c r="M974" s="559" t="s">
        <v>364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37"/>
        <v>10</v>
      </c>
      <c r="C975" s="182">
        <f t="shared" si="38"/>
        <v>41928</v>
      </c>
      <c r="D975" s="182" t="s">
        <v>1362</v>
      </c>
      <c r="E975" s="189">
        <v>41928</v>
      </c>
      <c r="F975" s="190" t="s">
        <v>865</v>
      </c>
      <c r="G975" s="458" t="s">
        <v>713</v>
      </c>
      <c r="H975" s="7" t="s">
        <v>390</v>
      </c>
      <c r="I975" s="246"/>
      <c r="J975" s="246"/>
      <c r="K975" s="558">
        <v>18884800</v>
      </c>
      <c r="L975" s="559" t="s">
        <v>47</v>
      </c>
      <c r="M975" s="559" t="s">
        <v>253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>x</v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  <c r="AB975" s="550"/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37"/>
        <v>10</v>
      </c>
      <c r="C976" s="37">
        <f t="shared" si="38"/>
        <v>41928</v>
      </c>
      <c r="D976" s="189" t="s">
        <v>1179</v>
      </c>
      <c r="E976" s="37">
        <v>41928</v>
      </c>
      <c r="F976" s="286" t="s">
        <v>1046</v>
      </c>
      <c r="G976" s="457" t="s">
        <v>1086</v>
      </c>
      <c r="H976" s="7" t="s">
        <v>1087</v>
      </c>
      <c r="I976" s="246">
        <v>2160</v>
      </c>
      <c r="J976" s="246">
        <v>7200</v>
      </c>
      <c r="K976" s="558">
        <f>ROUND(I976*J976,0)</f>
        <v>15552000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>x</v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>
        <v>4</v>
      </c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37"/>
        <v>10</v>
      </c>
      <c r="C977" s="37">
        <f t="shared" si="38"/>
        <v>41928</v>
      </c>
      <c r="D977" s="189" t="s">
        <v>1179</v>
      </c>
      <c r="E977" s="37">
        <v>41928</v>
      </c>
      <c r="F977" s="40" t="s">
        <v>1020</v>
      </c>
      <c r="G977" s="457" t="s">
        <v>1086</v>
      </c>
      <c r="H977" s="7" t="s">
        <v>1087</v>
      </c>
      <c r="I977" s="246"/>
      <c r="J977" s="246"/>
      <c r="K977" s="558">
        <v>1555200</v>
      </c>
      <c r="L977" s="39" t="s">
        <v>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>
        <v>4</v>
      </c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37"/>
        <v>10</v>
      </c>
      <c r="C978" s="37">
        <f t="shared" si="38"/>
        <v>41928</v>
      </c>
      <c r="D978" s="189" t="s">
        <v>1364</v>
      </c>
      <c r="E978" s="37">
        <v>41928</v>
      </c>
      <c r="F978" s="190" t="s">
        <v>864</v>
      </c>
      <c r="G978" s="457" t="s">
        <v>1086</v>
      </c>
      <c r="H978" s="7" t="s">
        <v>1087</v>
      </c>
      <c r="I978" s="246"/>
      <c r="J978" s="246"/>
      <c r="K978" s="558">
        <v>17107200</v>
      </c>
      <c r="L978" s="39" t="s">
        <v>8</v>
      </c>
      <c r="M978" s="39" t="s">
        <v>47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37"/>
        <v>10</v>
      </c>
      <c r="C979" s="182">
        <f t="shared" si="38"/>
        <v>41929</v>
      </c>
      <c r="D979" s="182" t="s">
        <v>890</v>
      </c>
      <c r="E979" s="189">
        <v>41929</v>
      </c>
      <c r="F979" s="190" t="s">
        <v>583</v>
      </c>
      <c r="G979" s="458" t="s">
        <v>714</v>
      </c>
      <c r="H979" s="7" t="s">
        <v>390</v>
      </c>
      <c r="I979" s="246">
        <v>500</v>
      </c>
      <c r="J979" s="246">
        <v>4500</v>
      </c>
      <c r="K979" s="558">
        <f>ROUND(I979*J979,0)</f>
        <v>2250000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ref="B980:B1043" si="40">IF(C980&lt;&gt;"",MONTH(C980),"")</f>
        <v>10</v>
      </c>
      <c r="C980" s="182">
        <f t="shared" ref="C980:C1043" si="41">E980</f>
        <v>41929</v>
      </c>
      <c r="D980" s="182" t="s">
        <v>890</v>
      </c>
      <c r="E980" s="189">
        <v>41929</v>
      </c>
      <c r="F980" s="190" t="s">
        <v>391</v>
      </c>
      <c r="G980" s="458" t="s">
        <v>714</v>
      </c>
      <c r="H980" s="7" t="s">
        <v>390</v>
      </c>
      <c r="I980" s="246"/>
      <c r="J980" s="246"/>
      <c r="K980" s="558">
        <v>225000</v>
      </c>
      <c r="L980" s="559" t="s">
        <v>253</v>
      </c>
      <c r="M980" s="559" t="s">
        <v>364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  <c r="AB980" s="550"/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40"/>
        <v>10</v>
      </c>
      <c r="C981" s="189">
        <f t="shared" si="41"/>
        <v>41929</v>
      </c>
      <c r="D981" s="189" t="s">
        <v>863</v>
      </c>
      <c r="E981" s="182">
        <v>41929</v>
      </c>
      <c r="F981" s="190" t="s">
        <v>865</v>
      </c>
      <c r="G981" s="458" t="s">
        <v>326</v>
      </c>
      <c r="H981" s="7" t="s">
        <v>878</v>
      </c>
      <c r="I981" s="246"/>
      <c r="J981" s="246"/>
      <c r="K981" s="558">
        <v>10146840</v>
      </c>
      <c r="L981" s="192" t="s">
        <v>24</v>
      </c>
      <c r="M981" s="192" t="s">
        <v>253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40"/>
        <v>10</v>
      </c>
      <c r="C982" s="189">
        <f t="shared" si="41"/>
        <v>41932</v>
      </c>
      <c r="D982" s="189" t="s">
        <v>863</v>
      </c>
      <c r="E982" s="182">
        <v>41932</v>
      </c>
      <c r="F982" s="190" t="s">
        <v>865</v>
      </c>
      <c r="G982" s="458" t="s">
        <v>326</v>
      </c>
      <c r="H982" s="7" t="s">
        <v>573</v>
      </c>
      <c r="I982" s="246"/>
      <c r="J982" s="246"/>
      <c r="K982" s="558">
        <v>60498900</v>
      </c>
      <c r="L982" s="192" t="s">
        <v>24</v>
      </c>
      <c r="M982" s="192" t="s">
        <v>253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40"/>
        <v>10</v>
      </c>
      <c r="C983" s="189">
        <f t="shared" si="41"/>
        <v>41933</v>
      </c>
      <c r="D983" s="189" t="s">
        <v>870</v>
      </c>
      <c r="E983" s="182">
        <v>41933</v>
      </c>
      <c r="F983" s="190" t="s">
        <v>864</v>
      </c>
      <c r="G983" s="458" t="s">
        <v>326</v>
      </c>
      <c r="H983" s="7" t="s">
        <v>1048</v>
      </c>
      <c r="I983" s="246"/>
      <c r="J983" s="246"/>
      <c r="K983" s="558">
        <v>10000000</v>
      </c>
      <c r="L983" s="192" t="s">
        <v>8</v>
      </c>
      <c r="M983" s="192" t="s">
        <v>24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40"/>
        <v>10</v>
      </c>
      <c r="C984" s="189">
        <f t="shared" si="41"/>
        <v>41933</v>
      </c>
      <c r="D984" s="189" t="s">
        <v>870</v>
      </c>
      <c r="E984" s="182">
        <v>41933</v>
      </c>
      <c r="F984" s="190" t="s">
        <v>864</v>
      </c>
      <c r="G984" s="458" t="s">
        <v>326</v>
      </c>
      <c r="H984" s="7" t="s">
        <v>1044</v>
      </c>
      <c r="I984" s="246"/>
      <c r="J984" s="246"/>
      <c r="K984" s="558">
        <v>20000000</v>
      </c>
      <c r="L984" s="192" t="s">
        <v>8</v>
      </c>
      <c r="M984" s="192" t="s">
        <v>24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69"/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40"/>
        <v>10</v>
      </c>
      <c r="C985" s="189">
        <f t="shared" si="41"/>
        <v>41933</v>
      </c>
      <c r="D985" s="189" t="s">
        <v>870</v>
      </c>
      <c r="E985" s="182">
        <v>41933</v>
      </c>
      <c r="F985" s="187" t="s">
        <v>871</v>
      </c>
      <c r="G985" s="458" t="s">
        <v>326</v>
      </c>
      <c r="H985" s="7"/>
      <c r="I985" s="246"/>
      <c r="J985" s="246"/>
      <c r="K985" s="558">
        <v>15000</v>
      </c>
      <c r="L985" s="192" t="s">
        <v>83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>x</v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/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40"/>
        <v>10</v>
      </c>
      <c r="C986" s="189">
        <f t="shared" si="41"/>
        <v>41933</v>
      </c>
      <c r="D986" s="189" t="s">
        <v>870</v>
      </c>
      <c r="E986" s="182">
        <v>41933</v>
      </c>
      <c r="F986" s="190" t="s">
        <v>864</v>
      </c>
      <c r="G986" s="458" t="s">
        <v>326</v>
      </c>
      <c r="H986" s="7" t="s">
        <v>981</v>
      </c>
      <c r="I986" s="246"/>
      <c r="J986" s="246"/>
      <c r="K986" s="558">
        <v>20000000</v>
      </c>
      <c r="L986" s="192" t="s">
        <v>8</v>
      </c>
      <c r="M986" s="192" t="s">
        <v>24</v>
      </c>
      <c r="N986" s="52" t="str">
        <f>IF(AND('331-CT'!$E$7=TH!H986,OR(L986="331",M986="331")),"331",IF(AND(OR(L986="131",M986="131"),H986='131-CT'!$E$7),"131",""))</f>
        <v>331</v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40"/>
        <v>10</v>
      </c>
      <c r="C987" s="189">
        <f t="shared" si="41"/>
        <v>41933</v>
      </c>
      <c r="D987" s="189" t="s">
        <v>870</v>
      </c>
      <c r="E987" s="182">
        <v>41933</v>
      </c>
      <c r="F987" s="187" t="s">
        <v>871</v>
      </c>
      <c r="G987" s="458" t="s">
        <v>326</v>
      </c>
      <c r="H987" s="7"/>
      <c r="I987" s="246"/>
      <c r="J987" s="246"/>
      <c r="K987" s="558">
        <v>15000</v>
      </c>
      <c r="L987" s="192" t="s">
        <v>83</v>
      </c>
      <c r="M987" s="192" t="s">
        <v>24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/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40"/>
        <v>10</v>
      </c>
      <c r="C988" s="189">
        <f t="shared" si="41"/>
        <v>41933</v>
      </c>
      <c r="D988" s="189" t="s">
        <v>1363</v>
      </c>
      <c r="E988" s="182">
        <v>41933</v>
      </c>
      <c r="F988" s="190" t="s">
        <v>867</v>
      </c>
      <c r="G988" s="458" t="s">
        <v>326</v>
      </c>
      <c r="H988" s="191" t="s">
        <v>868</v>
      </c>
      <c r="I988" s="246"/>
      <c r="J988" s="246"/>
      <c r="K988" s="558">
        <v>20700000</v>
      </c>
      <c r="L988" s="192" t="s">
        <v>47</v>
      </c>
      <c r="M988" s="192" t="s">
        <v>24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/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40"/>
        <v>10</v>
      </c>
      <c r="C989" s="182">
        <f t="shared" si="41"/>
        <v>41934</v>
      </c>
      <c r="D989" s="182" t="s">
        <v>891</v>
      </c>
      <c r="E989" s="189">
        <v>41934</v>
      </c>
      <c r="F989" s="190" t="s">
        <v>715</v>
      </c>
      <c r="G989" s="458" t="s">
        <v>716</v>
      </c>
      <c r="H989" s="7" t="s">
        <v>655</v>
      </c>
      <c r="I989" s="246">
        <v>164</v>
      </c>
      <c r="J989" s="246">
        <v>34000</v>
      </c>
      <c r="K989" s="558">
        <f>ROUND(I989*J989,0)</f>
        <v>5576000</v>
      </c>
      <c r="L989" s="559" t="s">
        <v>253</v>
      </c>
      <c r="M989" s="559" t="s">
        <v>177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/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40"/>
        <v>10</v>
      </c>
      <c r="C990" s="182">
        <f t="shared" si="41"/>
        <v>41934</v>
      </c>
      <c r="D990" s="182" t="s">
        <v>891</v>
      </c>
      <c r="E990" s="189">
        <v>41934</v>
      </c>
      <c r="F990" s="190" t="s">
        <v>717</v>
      </c>
      <c r="G990" s="458" t="s">
        <v>716</v>
      </c>
      <c r="H990" s="7" t="s">
        <v>655</v>
      </c>
      <c r="I990" s="246">
        <v>328</v>
      </c>
      <c r="J990" s="246">
        <v>1440</v>
      </c>
      <c r="K990" s="558">
        <f>ROUND(I990*J990,0)</f>
        <v>472320</v>
      </c>
      <c r="L990" s="559" t="s">
        <v>253</v>
      </c>
      <c r="M990" s="559" t="s">
        <v>177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/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40"/>
        <v>10</v>
      </c>
      <c r="C991" s="182">
        <f t="shared" si="41"/>
        <v>41934</v>
      </c>
      <c r="D991" s="182" t="s">
        <v>891</v>
      </c>
      <c r="E991" s="189">
        <v>41934</v>
      </c>
      <c r="F991" s="190" t="s">
        <v>391</v>
      </c>
      <c r="G991" s="458" t="s">
        <v>716</v>
      </c>
      <c r="H991" s="7" t="s">
        <v>655</v>
      </c>
      <c r="I991" s="246"/>
      <c r="J991" s="246"/>
      <c r="K991" s="558">
        <v>604832</v>
      </c>
      <c r="L991" s="559" t="s">
        <v>253</v>
      </c>
      <c r="M991" s="559" t="s">
        <v>364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  <c r="AB991" s="550"/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40"/>
        <v>10</v>
      </c>
      <c r="C992" s="182">
        <f t="shared" si="41"/>
        <v>41934</v>
      </c>
      <c r="D992" s="182" t="s">
        <v>892</v>
      </c>
      <c r="E992" s="189">
        <v>41934</v>
      </c>
      <c r="F992" s="190" t="s">
        <v>718</v>
      </c>
      <c r="G992" s="458" t="s">
        <v>719</v>
      </c>
      <c r="H992" s="7" t="s">
        <v>573</v>
      </c>
      <c r="I992" s="246">
        <v>738</v>
      </c>
      <c r="J992" s="246">
        <v>24000</v>
      </c>
      <c r="K992" s="558">
        <f>ROUND(I992*J992,0)</f>
        <v>17712000</v>
      </c>
      <c r="L992" s="559" t="s">
        <v>253</v>
      </c>
      <c r="M992" s="559" t="s">
        <v>177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</row>
    <row r="993" spans="1:30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40"/>
        <v>10</v>
      </c>
      <c r="C993" s="182">
        <f t="shared" si="41"/>
        <v>41934</v>
      </c>
      <c r="D993" s="182" t="s">
        <v>892</v>
      </c>
      <c r="E993" s="189">
        <v>41934</v>
      </c>
      <c r="F993" s="190" t="s">
        <v>683</v>
      </c>
      <c r="G993" s="458" t="s">
        <v>719</v>
      </c>
      <c r="H993" s="7" t="s">
        <v>573</v>
      </c>
      <c r="I993" s="246">
        <v>30</v>
      </c>
      <c r="J993" s="246">
        <v>13500</v>
      </c>
      <c r="K993" s="558">
        <f>ROUND(I993*J993,0)</f>
        <v>405000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30" s="209" customFormat="1" ht="15.75" customHeight="1">
      <c r="A994" s="202" t="str">
        <f>IF(B994&lt;&gt;"",IF(AND(B994&gt;=_TM1,B994&lt;=_TM2,OR(TH!L994="1111",TH!M994="1111")),TH!D994,""),"")</f>
        <v/>
      </c>
      <c r="B994" s="798">
        <f t="shared" si="40"/>
        <v>10</v>
      </c>
      <c r="C994" s="799">
        <f t="shared" si="41"/>
        <v>41934</v>
      </c>
      <c r="D994" s="799" t="s">
        <v>892</v>
      </c>
      <c r="E994" s="800">
        <v>41934</v>
      </c>
      <c r="F994" s="810" t="s">
        <v>391</v>
      </c>
      <c r="G994" s="811" t="s">
        <v>719</v>
      </c>
      <c r="H994" s="803" t="s">
        <v>573</v>
      </c>
      <c r="I994" s="804"/>
      <c r="J994" s="804"/>
      <c r="K994" s="805">
        <v>1811700</v>
      </c>
      <c r="L994" s="806" t="s">
        <v>253</v>
      </c>
      <c r="M994" s="559" t="s">
        <v>364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7"/>
      <c r="AB994" s="808"/>
      <c r="AC994" s="809">
        <v>1817012</v>
      </c>
      <c r="AD994" s="812">
        <f>AC994-K994</f>
        <v>5312</v>
      </c>
    </row>
    <row r="995" spans="1:30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40"/>
        <v>10</v>
      </c>
      <c r="C995" s="182">
        <f t="shared" si="41"/>
        <v>41935</v>
      </c>
      <c r="D995" s="182" t="s">
        <v>893</v>
      </c>
      <c r="E995" s="189">
        <v>41935</v>
      </c>
      <c r="F995" s="190" t="s">
        <v>623</v>
      </c>
      <c r="G995" s="458" t="s">
        <v>720</v>
      </c>
      <c r="H995" s="7" t="s">
        <v>625</v>
      </c>
      <c r="I995" s="246">
        <v>4080</v>
      </c>
      <c r="J995" s="246">
        <v>7400</v>
      </c>
      <c r="K995" s="558">
        <f>ROUND(I995*J995,0)</f>
        <v>30192000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30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40"/>
        <v>10</v>
      </c>
      <c r="C996" s="182">
        <f t="shared" si="41"/>
        <v>41935</v>
      </c>
      <c r="D996" s="182" t="s">
        <v>893</v>
      </c>
      <c r="E996" s="189">
        <v>41935</v>
      </c>
      <c r="F996" s="190" t="s">
        <v>391</v>
      </c>
      <c r="G996" s="458" t="s">
        <v>720</v>
      </c>
      <c r="H996" s="7" t="s">
        <v>625</v>
      </c>
      <c r="I996" s="246"/>
      <c r="J996" s="246"/>
      <c r="K996" s="558">
        <v>3019200</v>
      </c>
      <c r="L996" s="559" t="s">
        <v>253</v>
      </c>
      <c r="M996" s="559" t="s">
        <v>364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  <c r="AB996" s="550"/>
    </row>
    <row r="997" spans="1:30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40"/>
        <v>10</v>
      </c>
      <c r="C997" s="189">
        <f t="shared" si="41"/>
        <v>41936</v>
      </c>
      <c r="D997" s="189" t="s">
        <v>1366</v>
      </c>
      <c r="E997" s="37">
        <v>41936</v>
      </c>
      <c r="F997" s="190" t="s">
        <v>368</v>
      </c>
      <c r="G997" s="458" t="s">
        <v>1017</v>
      </c>
      <c r="H997" s="7" t="s">
        <v>969</v>
      </c>
      <c r="I997" s="246"/>
      <c r="J997" s="246"/>
      <c r="K997" s="558">
        <v>2260000</v>
      </c>
      <c r="L997" s="39" t="s">
        <v>167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>x</v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>
        <v>4</v>
      </c>
    </row>
    <row r="998" spans="1:30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40"/>
        <v>10</v>
      </c>
      <c r="C998" s="189">
        <f t="shared" si="41"/>
        <v>41936</v>
      </c>
      <c r="D998" s="189" t="s">
        <v>1366</v>
      </c>
      <c r="E998" s="37">
        <v>41936</v>
      </c>
      <c r="F998" s="190" t="s">
        <v>970</v>
      </c>
      <c r="G998" s="458" t="s">
        <v>1017</v>
      </c>
      <c r="H998" s="7" t="s">
        <v>969</v>
      </c>
      <c r="I998" s="246"/>
      <c r="J998" s="246"/>
      <c r="K998" s="558">
        <v>226000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>x</v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>
        <v>4</v>
      </c>
    </row>
    <row r="999" spans="1:30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40"/>
        <v>10</v>
      </c>
      <c r="C999" s="182">
        <f t="shared" si="41"/>
        <v>41937</v>
      </c>
      <c r="D999" s="182" t="s">
        <v>894</v>
      </c>
      <c r="E999" s="189">
        <v>41937</v>
      </c>
      <c r="F999" s="190" t="s">
        <v>407</v>
      </c>
      <c r="G999" s="458" t="s">
        <v>721</v>
      </c>
      <c r="H999" s="7" t="s">
        <v>409</v>
      </c>
      <c r="I999" s="246">
        <v>388</v>
      </c>
      <c r="J999" s="246">
        <v>10500</v>
      </c>
      <c r="K999" s="558">
        <f>ROUND(I999*J999,0)</f>
        <v>4074000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30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40"/>
        <v>10</v>
      </c>
      <c r="C1000" s="182">
        <f t="shared" si="41"/>
        <v>41937</v>
      </c>
      <c r="D1000" s="182" t="s">
        <v>894</v>
      </c>
      <c r="E1000" s="189">
        <v>41937</v>
      </c>
      <c r="F1000" s="190" t="s">
        <v>537</v>
      </c>
      <c r="G1000" s="458" t="s">
        <v>721</v>
      </c>
      <c r="H1000" s="7" t="s">
        <v>409</v>
      </c>
      <c r="I1000" s="246">
        <v>405</v>
      </c>
      <c r="J1000" s="246">
        <v>10500</v>
      </c>
      <c r="K1000" s="558">
        <f>ROUND(I1000*J1000,0)</f>
        <v>4252500</v>
      </c>
      <c r="L1000" s="559" t="s">
        <v>253</v>
      </c>
      <c r="M1000" s="559" t="s">
        <v>177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</row>
    <row r="1001" spans="1:30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40"/>
        <v>10</v>
      </c>
      <c r="C1001" s="182">
        <f t="shared" si="41"/>
        <v>41937</v>
      </c>
      <c r="D1001" s="182" t="s">
        <v>894</v>
      </c>
      <c r="E1001" s="189">
        <v>41937</v>
      </c>
      <c r="F1001" s="190" t="s">
        <v>391</v>
      </c>
      <c r="G1001" s="458" t="s">
        <v>721</v>
      </c>
      <c r="H1001" s="7" t="s">
        <v>409</v>
      </c>
      <c r="I1001" s="246"/>
      <c r="J1001" s="246"/>
      <c r="K1001" s="558">
        <v>832650</v>
      </c>
      <c r="L1001" s="559" t="s">
        <v>253</v>
      </c>
      <c r="M1001" s="559" t="s">
        <v>364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  <c r="AB1001" s="550"/>
    </row>
    <row r="1002" spans="1:30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40"/>
        <v>10</v>
      </c>
      <c r="C1002" s="189">
        <f t="shared" si="41"/>
        <v>41937</v>
      </c>
      <c r="D1002" s="189" t="s">
        <v>863</v>
      </c>
      <c r="E1002" s="182">
        <v>41937</v>
      </c>
      <c r="F1002" s="190" t="s">
        <v>866</v>
      </c>
      <c r="G1002" s="458" t="s">
        <v>326</v>
      </c>
      <c r="H1002" s="7"/>
      <c r="I1002" s="246"/>
      <c r="J1002" s="246"/>
      <c r="K1002" s="558">
        <v>8969</v>
      </c>
      <c r="L1002" s="192" t="s">
        <v>24</v>
      </c>
      <c r="M1002" s="192" t="s">
        <v>40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</row>
    <row r="1003" spans="1:30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40"/>
        <v>10</v>
      </c>
      <c r="C1003" s="37">
        <f t="shared" si="41"/>
        <v>41939</v>
      </c>
      <c r="D1003" s="37" t="s">
        <v>1370</v>
      </c>
      <c r="E1003" s="189">
        <v>41939</v>
      </c>
      <c r="F1003" s="190" t="s">
        <v>1239</v>
      </c>
      <c r="G1003" s="40" t="s">
        <v>1237</v>
      </c>
      <c r="H1003" s="191" t="s">
        <v>1269</v>
      </c>
      <c r="I1003" s="246"/>
      <c r="J1003" s="246"/>
      <c r="K1003" s="558">
        <v>13989447</v>
      </c>
      <c r="L1003" s="39" t="s">
        <v>24</v>
      </c>
      <c r="M1003" s="192" t="s">
        <v>47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</row>
    <row r="1004" spans="1:30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40"/>
        <v>10</v>
      </c>
      <c r="C1004" s="182">
        <f t="shared" si="41"/>
        <v>41940</v>
      </c>
      <c r="D1004" s="182" t="s">
        <v>895</v>
      </c>
      <c r="E1004" s="189">
        <v>41940</v>
      </c>
      <c r="F1004" s="190" t="s">
        <v>722</v>
      </c>
      <c r="G1004" s="458" t="s">
        <v>723</v>
      </c>
      <c r="H1004" s="7" t="s">
        <v>655</v>
      </c>
      <c r="I1004" s="246">
        <v>57</v>
      </c>
      <c r="J1004" s="246">
        <v>34000</v>
      </c>
      <c r="K1004" s="558">
        <f>ROUND(I1004*J1004,0)</f>
        <v>1938000</v>
      </c>
      <c r="L1004" s="559" t="s">
        <v>253</v>
      </c>
      <c r="M1004" s="559" t="s">
        <v>177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/>
    </row>
    <row r="1005" spans="1:30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40"/>
        <v>10</v>
      </c>
      <c r="C1005" s="182">
        <f t="shared" si="41"/>
        <v>41940</v>
      </c>
      <c r="D1005" s="182" t="s">
        <v>895</v>
      </c>
      <c r="E1005" s="189">
        <v>41940</v>
      </c>
      <c r="F1005" s="190" t="s">
        <v>724</v>
      </c>
      <c r="G1005" s="458" t="s">
        <v>723</v>
      </c>
      <c r="H1005" s="7" t="s">
        <v>655</v>
      </c>
      <c r="I1005" s="246">
        <v>236</v>
      </c>
      <c r="J1005" s="246">
        <v>32000</v>
      </c>
      <c r="K1005" s="558">
        <f>ROUND(I1005*J1005,0)</f>
        <v>7552000</v>
      </c>
      <c r="L1005" s="559" t="s">
        <v>253</v>
      </c>
      <c r="M1005" s="559" t="s">
        <v>177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/>
    </row>
    <row r="1006" spans="1:30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40"/>
        <v>10</v>
      </c>
      <c r="C1006" s="182">
        <f t="shared" si="41"/>
        <v>41940</v>
      </c>
      <c r="D1006" s="182" t="s">
        <v>895</v>
      </c>
      <c r="E1006" s="189">
        <v>41940</v>
      </c>
      <c r="F1006" s="190" t="s">
        <v>717</v>
      </c>
      <c r="G1006" s="458" t="s">
        <v>723</v>
      </c>
      <c r="H1006" s="7" t="s">
        <v>655</v>
      </c>
      <c r="I1006" s="246">
        <v>586</v>
      </c>
      <c r="J1006" s="246">
        <v>1440</v>
      </c>
      <c r="K1006" s="558">
        <f>ROUND(I1006*J1006,0)</f>
        <v>843840</v>
      </c>
      <c r="L1006" s="559" t="s">
        <v>253</v>
      </c>
      <c r="M1006" s="559" t="s">
        <v>177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30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40"/>
        <v>10</v>
      </c>
      <c r="C1007" s="182">
        <f t="shared" si="41"/>
        <v>41940</v>
      </c>
      <c r="D1007" s="182" t="s">
        <v>895</v>
      </c>
      <c r="E1007" s="189">
        <v>41940</v>
      </c>
      <c r="F1007" s="190" t="s">
        <v>391</v>
      </c>
      <c r="G1007" s="458" t="s">
        <v>723</v>
      </c>
      <c r="H1007" s="7" t="s">
        <v>655</v>
      </c>
      <c r="I1007" s="246"/>
      <c r="J1007" s="246"/>
      <c r="K1007" s="558">
        <v>1033384</v>
      </c>
      <c r="L1007" s="559" t="s">
        <v>253</v>
      </c>
      <c r="M1007" s="559" t="s">
        <v>364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  <c r="AB1007" s="550"/>
    </row>
    <row r="1008" spans="1:30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40"/>
        <v>10</v>
      </c>
      <c r="C1008" s="182">
        <f t="shared" si="41"/>
        <v>41940</v>
      </c>
      <c r="D1008" s="182" t="s">
        <v>896</v>
      </c>
      <c r="E1008" s="189">
        <v>41940</v>
      </c>
      <c r="F1008" s="187" t="s">
        <v>725</v>
      </c>
      <c r="G1008" s="458" t="s">
        <v>726</v>
      </c>
      <c r="H1008" s="7" t="s">
        <v>612</v>
      </c>
      <c r="I1008" s="249">
        <v>1028</v>
      </c>
      <c r="J1008" s="249">
        <v>5400</v>
      </c>
      <c r="K1008" s="558">
        <f>ROUND(I1008*J1008,0)</f>
        <v>5551200</v>
      </c>
      <c r="L1008" s="559" t="s">
        <v>253</v>
      </c>
      <c r="M1008" s="559" t="s">
        <v>177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</row>
    <row r="1009" spans="1:28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40"/>
        <v>10</v>
      </c>
      <c r="C1009" s="182">
        <f t="shared" si="41"/>
        <v>41940</v>
      </c>
      <c r="D1009" s="182" t="s">
        <v>896</v>
      </c>
      <c r="E1009" s="189">
        <v>41940</v>
      </c>
      <c r="F1009" s="190" t="s">
        <v>391</v>
      </c>
      <c r="G1009" s="458" t="s">
        <v>726</v>
      </c>
      <c r="H1009" s="7" t="s">
        <v>612</v>
      </c>
      <c r="I1009" s="249"/>
      <c r="J1009" s="249"/>
      <c r="K1009" s="558">
        <v>555120</v>
      </c>
      <c r="L1009" s="559" t="s">
        <v>253</v>
      </c>
      <c r="M1009" s="559" t="s">
        <v>364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  <c r="AB1009" s="550"/>
    </row>
    <row r="1010" spans="1:28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40"/>
        <v>10</v>
      </c>
      <c r="C1010" s="189">
        <f t="shared" si="41"/>
        <v>41940</v>
      </c>
      <c r="D1010" s="189" t="s">
        <v>863</v>
      </c>
      <c r="E1010" s="182">
        <v>41940</v>
      </c>
      <c r="F1010" s="190" t="s">
        <v>865</v>
      </c>
      <c r="G1010" s="458" t="s">
        <v>326</v>
      </c>
      <c r="H1010" s="45" t="s">
        <v>440</v>
      </c>
      <c r="I1010" s="246"/>
      <c r="J1010" s="246"/>
      <c r="K1010" s="558">
        <v>6080690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28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40"/>
        <v>10</v>
      </c>
      <c r="C1011" s="189">
        <f t="shared" si="41"/>
        <v>41940</v>
      </c>
      <c r="D1011" s="189" t="s">
        <v>1369</v>
      </c>
      <c r="E1011" s="37">
        <v>41940</v>
      </c>
      <c r="F1011" s="40" t="s">
        <v>1000</v>
      </c>
      <c r="G1011" s="457" t="s">
        <v>793</v>
      </c>
      <c r="H1011" s="7" t="s">
        <v>1018</v>
      </c>
      <c r="I1011" s="713"/>
      <c r="J1011" s="713"/>
      <c r="K1011" s="558">
        <v>788636</v>
      </c>
      <c r="L1011" s="39" t="s">
        <v>83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>x</v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>
        <v>4</v>
      </c>
    </row>
    <row r="1012" spans="1:28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40"/>
        <v>10</v>
      </c>
      <c r="C1012" s="189">
        <f t="shared" si="41"/>
        <v>41940</v>
      </c>
      <c r="D1012" s="189" t="s">
        <v>1369</v>
      </c>
      <c r="E1012" s="37">
        <v>41940</v>
      </c>
      <c r="F1012" s="40" t="s">
        <v>1001</v>
      </c>
      <c r="G1012" s="457" t="s">
        <v>793</v>
      </c>
      <c r="H1012" s="7" t="s">
        <v>1018</v>
      </c>
      <c r="I1012" s="713"/>
      <c r="J1012" s="713"/>
      <c r="K1012" s="558">
        <v>78864</v>
      </c>
      <c r="L1012" s="39" t="s">
        <v>9</v>
      </c>
      <c r="M1012" s="39" t="s">
        <v>47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>x</v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>
        <v>4</v>
      </c>
    </row>
    <row r="1013" spans="1:28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si="40"/>
        <v>10</v>
      </c>
      <c r="C1013" s="37">
        <f t="shared" si="41"/>
        <v>41940</v>
      </c>
      <c r="D1013" s="37" t="s">
        <v>870</v>
      </c>
      <c r="E1013" s="189">
        <v>41940</v>
      </c>
      <c r="F1013" s="190" t="s">
        <v>1270</v>
      </c>
      <c r="G1013" s="40" t="s">
        <v>1237</v>
      </c>
      <c r="H1013" s="7" t="s">
        <v>1268</v>
      </c>
      <c r="I1013" s="247"/>
      <c r="J1013" s="247"/>
      <c r="K1013" s="558">
        <v>944533</v>
      </c>
      <c r="L1013" s="39" t="s">
        <v>81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/>
    </row>
    <row r="1014" spans="1:28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40"/>
        <v>10</v>
      </c>
      <c r="C1014" s="37">
        <f t="shared" si="41"/>
        <v>41940</v>
      </c>
      <c r="D1014" s="37" t="s">
        <v>870</v>
      </c>
      <c r="E1014" s="189">
        <v>41940</v>
      </c>
      <c r="F1014" s="190" t="s">
        <v>1270</v>
      </c>
      <c r="G1014" s="40" t="s">
        <v>1237</v>
      </c>
      <c r="H1014" s="7" t="s">
        <v>1258</v>
      </c>
      <c r="I1014" s="246"/>
      <c r="J1014" s="246"/>
      <c r="K1014" s="558">
        <v>1006250</v>
      </c>
      <c r="L1014" s="39" t="s">
        <v>81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/>
    </row>
    <row r="1015" spans="1:28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40"/>
        <v>10</v>
      </c>
      <c r="C1015" s="37">
        <f t="shared" si="41"/>
        <v>41940</v>
      </c>
      <c r="D1015" s="37" t="s">
        <v>870</v>
      </c>
      <c r="E1015" s="189">
        <v>41940</v>
      </c>
      <c r="F1015" s="190" t="s">
        <v>1270</v>
      </c>
      <c r="G1015" s="40" t="s">
        <v>1237</v>
      </c>
      <c r="H1015" s="7" t="s">
        <v>1271</v>
      </c>
      <c r="I1015" s="247"/>
      <c r="J1015" s="247"/>
      <c r="K1015" s="558">
        <v>10416666</v>
      </c>
      <c r="L1015" s="39" t="s">
        <v>81</v>
      </c>
      <c r="M1015" s="192" t="s">
        <v>24</v>
      </c>
      <c r="N1015" s="52" t="str">
        <f>IF(AND('331-CT'!$E$7=TH!H1015,OR(L1015="331",M1015="331")),"331",IF(AND(OR(L1015="131",M1015="131"),H1015='131-CT'!$E$7),"131",""))</f>
        <v/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28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40"/>
        <v>10</v>
      </c>
      <c r="C1016" s="37">
        <f t="shared" si="41"/>
        <v>41940</v>
      </c>
      <c r="D1016" s="37" t="s">
        <v>870</v>
      </c>
      <c r="E1016" s="189">
        <v>41940</v>
      </c>
      <c r="F1016" s="190" t="s">
        <v>1270</v>
      </c>
      <c r="G1016" s="40" t="s">
        <v>1237</v>
      </c>
      <c r="H1016" s="7" t="s">
        <v>1275</v>
      </c>
      <c r="I1016" s="246"/>
      <c r="J1016" s="246"/>
      <c r="K1016" s="558">
        <v>1621998</v>
      </c>
      <c r="L1016" s="39" t="s">
        <v>81</v>
      </c>
      <c r="M1016" s="192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/>
    </row>
    <row r="1017" spans="1:28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40"/>
        <v>10</v>
      </c>
      <c r="C1017" s="182">
        <f t="shared" si="41"/>
        <v>41941</v>
      </c>
      <c r="D1017" s="182" t="s">
        <v>897</v>
      </c>
      <c r="E1017" s="189">
        <v>41941</v>
      </c>
      <c r="F1017" s="187" t="s">
        <v>1174</v>
      </c>
      <c r="G1017" s="458" t="s">
        <v>727</v>
      </c>
      <c r="H1017" s="7" t="s">
        <v>448</v>
      </c>
      <c r="I1017" s="246">
        <v>500</v>
      </c>
      <c r="J1017" s="246">
        <v>1000</v>
      </c>
      <c r="K1017" s="558">
        <f>ROUND(I1017*J1017,0)</f>
        <v>500000</v>
      </c>
      <c r="L1017" s="559" t="s">
        <v>253</v>
      </c>
      <c r="M1017" s="559" t="s">
        <v>177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/>
    </row>
    <row r="1018" spans="1:28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40"/>
        <v>10</v>
      </c>
      <c r="C1018" s="182">
        <f t="shared" si="41"/>
        <v>41941</v>
      </c>
      <c r="D1018" s="182" t="s">
        <v>897</v>
      </c>
      <c r="E1018" s="189">
        <v>41941</v>
      </c>
      <c r="F1018" s="40" t="s">
        <v>1175</v>
      </c>
      <c r="G1018" s="458" t="s">
        <v>727</v>
      </c>
      <c r="H1018" s="7" t="s">
        <v>448</v>
      </c>
      <c r="I1018" s="247">
        <v>500</v>
      </c>
      <c r="J1018" s="247">
        <v>900</v>
      </c>
      <c r="K1018" s="558">
        <f>ROUND(I1018*J1018,0)</f>
        <v>450000</v>
      </c>
      <c r="L1018" s="559" t="s">
        <v>253</v>
      </c>
      <c r="M1018" s="559" t="s">
        <v>177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28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40"/>
        <v>10</v>
      </c>
      <c r="C1019" s="182">
        <f t="shared" si="41"/>
        <v>41941</v>
      </c>
      <c r="D1019" s="182" t="s">
        <v>897</v>
      </c>
      <c r="E1019" s="189">
        <v>41941</v>
      </c>
      <c r="F1019" s="40" t="s">
        <v>1176</v>
      </c>
      <c r="G1019" s="458" t="s">
        <v>727</v>
      </c>
      <c r="H1019" s="7" t="s">
        <v>448</v>
      </c>
      <c r="I1019" s="246">
        <v>500</v>
      </c>
      <c r="J1019" s="246">
        <v>1600</v>
      </c>
      <c r="K1019" s="558">
        <f>ROUND(I1019*J1019,0)</f>
        <v>800000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28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40"/>
        <v>10</v>
      </c>
      <c r="C1020" s="182">
        <f t="shared" si="41"/>
        <v>41941</v>
      </c>
      <c r="D1020" s="182" t="s">
        <v>897</v>
      </c>
      <c r="E1020" s="189">
        <v>41941</v>
      </c>
      <c r="F1020" s="190" t="s">
        <v>391</v>
      </c>
      <c r="G1020" s="458" t="s">
        <v>727</v>
      </c>
      <c r="H1020" s="7" t="s">
        <v>448</v>
      </c>
      <c r="I1020" s="246"/>
      <c r="J1020" s="246"/>
      <c r="K1020" s="558">
        <v>175000</v>
      </c>
      <c r="L1020" s="559" t="s">
        <v>253</v>
      </c>
      <c r="M1020" s="559" t="s">
        <v>364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  <c r="AB1020" s="550"/>
    </row>
    <row r="1021" spans="1:28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40"/>
        <v>10</v>
      </c>
      <c r="C1021" s="37">
        <f t="shared" si="41"/>
        <v>41941</v>
      </c>
      <c r="D1021" s="189" t="s">
        <v>1180</v>
      </c>
      <c r="E1021" s="37">
        <v>41941</v>
      </c>
      <c r="F1021" s="286" t="s">
        <v>1046</v>
      </c>
      <c r="G1021" s="457" t="s">
        <v>1088</v>
      </c>
      <c r="H1021" s="7" t="s">
        <v>1087</v>
      </c>
      <c r="I1021" s="246">
        <v>2342</v>
      </c>
      <c r="J1021" s="246">
        <v>7200</v>
      </c>
      <c r="K1021" s="558">
        <f>ROUND(I1021*J1021,0)</f>
        <v>16862400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>x</v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>
        <v>4</v>
      </c>
    </row>
    <row r="1022" spans="1:28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40"/>
        <v>10</v>
      </c>
      <c r="C1022" s="37">
        <f t="shared" si="41"/>
        <v>41941</v>
      </c>
      <c r="D1022" s="189" t="s">
        <v>1180</v>
      </c>
      <c r="E1022" s="37">
        <v>41941</v>
      </c>
      <c r="F1022" s="40" t="s">
        <v>1020</v>
      </c>
      <c r="G1022" s="457" t="s">
        <v>1088</v>
      </c>
      <c r="H1022" s="7" t="s">
        <v>1087</v>
      </c>
      <c r="I1022" s="246"/>
      <c r="J1022" s="246"/>
      <c r="K1022" s="558">
        <v>1686240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>
        <v>4</v>
      </c>
    </row>
    <row r="1023" spans="1:28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40"/>
        <v>10</v>
      </c>
      <c r="C1023" s="37">
        <f t="shared" si="41"/>
        <v>41941</v>
      </c>
      <c r="D1023" s="189" t="s">
        <v>1372</v>
      </c>
      <c r="E1023" s="37">
        <v>41941</v>
      </c>
      <c r="F1023" s="190" t="s">
        <v>864</v>
      </c>
      <c r="G1023" s="457" t="s">
        <v>1088</v>
      </c>
      <c r="H1023" s="7" t="s">
        <v>1087</v>
      </c>
      <c r="I1023" s="246"/>
      <c r="J1023" s="246"/>
      <c r="K1023" s="558">
        <v>18548640</v>
      </c>
      <c r="L1023" s="39" t="s">
        <v>8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28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40"/>
        <v>10</v>
      </c>
      <c r="C1024" s="182">
        <f t="shared" si="41"/>
        <v>41942</v>
      </c>
      <c r="D1024" s="182" t="s">
        <v>898</v>
      </c>
      <c r="E1024" s="189">
        <v>41942</v>
      </c>
      <c r="F1024" s="187" t="s">
        <v>1177</v>
      </c>
      <c r="G1024" s="458" t="s">
        <v>728</v>
      </c>
      <c r="H1024" s="7" t="s">
        <v>877</v>
      </c>
      <c r="I1024" s="246">
        <v>595</v>
      </c>
      <c r="J1024" s="246">
        <v>14300</v>
      </c>
      <c r="K1024" s="558">
        <f>ROUND(I1024*J1024,0)</f>
        <v>8508500</v>
      </c>
      <c r="L1024" s="559" t="s">
        <v>253</v>
      </c>
      <c r="M1024" s="559" t="s">
        <v>177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69"/>
    </row>
    <row r="1025" spans="1:30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40"/>
        <v>10</v>
      </c>
      <c r="C1025" s="182">
        <f t="shared" si="41"/>
        <v>41942</v>
      </c>
      <c r="D1025" s="182" t="s">
        <v>898</v>
      </c>
      <c r="E1025" s="37">
        <v>41942</v>
      </c>
      <c r="F1025" s="40" t="s">
        <v>416</v>
      </c>
      <c r="G1025" s="560" t="s">
        <v>728</v>
      </c>
      <c r="H1025" s="7" t="s">
        <v>877</v>
      </c>
      <c r="I1025" s="246">
        <v>1190</v>
      </c>
      <c r="J1025" s="246">
        <v>1500</v>
      </c>
      <c r="K1025" s="558">
        <f>ROUND(I1025*J1025,0)</f>
        <v>1785000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  <c r="AC1025" s="550"/>
      <c r="AD1025" s="550"/>
    </row>
    <row r="1026" spans="1:30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40"/>
        <v>10</v>
      </c>
      <c r="C1026" s="182">
        <f t="shared" si="41"/>
        <v>41942</v>
      </c>
      <c r="D1026" s="182" t="s">
        <v>898</v>
      </c>
      <c r="E1026" s="37">
        <v>41942</v>
      </c>
      <c r="F1026" s="190" t="s">
        <v>391</v>
      </c>
      <c r="G1026" s="560" t="s">
        <v>728</v>
      </c>
      <c r="H1026" s="7" t="s">
        <v>877</v>
      </c>
      <c r="I1026" s="246"/>
      <c r="J1026" s="246"/>
      <c r="K1026" s="558">
        <v>1029350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  <c r="AC1026" s="550"/>
      <c r="AD1026" s="550"/>
    </row>
    <row r="1027" spans="1:30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40"/>
        <v>10</v>
      </c>
      <c r="C1027" s="182">
        <f t="shared" si="41"/>
        <v>41942</v>
      </c>
      <c r="D1027" s="182" t="s">
        <v>899</v>
      </c>
      <c r="E1027" s="37">
        <v>41942</v>
      </c>
      <c r="F1027" s="187" t="s">
        <v>430</v>
      </c>
      <c r="G1027" s="560" t="s">
        <v>729</v>
      </c>
      <c r="H1027" s="7" t="s">
        <v>432</v>
      </c>
      <c r="I1027" s="246">
        <v>1005</v>
      </c>
      <c r="J1027" s="246">
        <v>8740</v>
      </c>
      <c r="K1027" s="558">
        <f>ROUND(I1027*J1027,0)</f>
        <v>8783700</v>
      </c>
      <c r="L1027" s="559" t="s">
        <v>253</v>
      </c>
      <c r="M1027" s="559" t="s">
        <v>177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/>
      <c r="AC1027" s="550"/>
      <c r="AD1027" s="550"/>
    </row>
    <row r="1028" spans="1:30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40"/>
        <v>10</v>
      </c>
      <c r="C1028" s="182">
        <f t="shared" si="41"/>
        <v>41942</v>
      </c>
      <c r="D1028" s="182" t="s">
        <v>899</v>
      </c>
      <c r="E1028" s="189">
        <v>41942</v>
      </c>
      <c r="F1028" s="190" t="s">
        <v>391</v>
      </c>
      <c r="G1028" s="458" t="s">
        <v>729</v>
      </c>
      <c r="H1028" s="208" t="s">
        <v>432</v>
      </c>
      <c r="I1028" s="246"/>
      <c r="J1028" s="246"/>
      <c r="K1028" s="558">
        <v>878370</v>
      </c>
      <c r="L1028" s="559" t="s">
        <v>253</v>
      </c>
      <c r="M1028" s="559" t="s">
        <v>364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/>
      <c r="AB1028" s="550"/>
    </row>
    <row r="1029" spans="1:30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40"/>
        <v>10</v>
      </c>
      <c r="C1029" s="182">
        <f t="shared" si="41"/>
        <v>41942</v>
      </c>
      <c r="D1029" s="182" t="s">
        <v>1365</v>
      </c>
      <c r="E1029" s="189">
        <v>41942</v>
      </c>
      <c r="F1029" s="190" t="s">
        <v>865</v>
      </c>
      <c r="G1029" s="458" t="s">
        <v>1450</v>
      </c>
      <c r="H1029" s="208" t="s">
        <v>432</v>
      </c>
      <c r="I1029" s="246"/>
      <c r="J1029" s="246"/>
      <c r="K1029" s="558">
        <v>19343368</v>
      </c>
      <c r="L1029" s="559" t="s">
        <v>47</v>
      </c>
      <c r="M1029" s="559" t="s">
        <v>253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  <c r="AB1029" s="550"/>
    </row>
    <row r="1030" spans="1:30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40"/>
        <v>10</v>
      </c>
      <c r="C1030" s="875">
        <f t="shared" si="41"/>
        <v>41943</v>
      </c>
      <c r="D1030" s="875" t="s">
        <v>327</v>
      </c>
      <c r="E1030" s="875">
        <v>41943</v>
      </c>
      <c r="F1030" s="876" t="s">
        <v>1333</v>
      </c>
      <c r="G1030" s="877"/>
      <c r="H1030" s="878"/>
      <c r="I1030" s="879"/>
      <c r="J1030" s="879"/>
      <c r="K1030" s="880">
        <v>15215000</v>
      </c>
      <c r="L1030" s="881" t="s">
        <v>83</v>
      </c>
      <c r="M1030" s="881" t="s">
        <v>256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196"/>
      <c r="AB1030" s="196"/>
      <c r="AC1030" s="196"/>
      <c r="AD1030" s="196"/>
    </row>
    <row r="1031" spans="1:30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40"/>
        <v>10</v>
      </c>
      <c r="C1031" s="875">
        <f t="shared" si="41"/>
        <v>41943</v>
      </c>
      <c r="D1031" s="875" t="s">
        <v>327</v>
      </c>
      <c r="E1031" s="875">
        <v>41943</v>
      </c>
      <c r="F1031" s="876" t="s">
        <v>1334</v>
      </c>
      <c r="G1031" s="877"/>
      <c r="H1031" s="878"/>
      <c r="I1031" s="879"/>
      <c r="J1031" s="879"/>
      <c r="K1031" s="880">
        <v>31135000</v>
      </c>
      <c r="L1031" s="881" t="s">
        <v>167</v>
      </c>
      <c r="M1031" s="881" t="s">
        <v>256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196"/>
      <c r="AB1031" s="196"/>
      <c r="AC1031" s="196"/>
      <c r="AD1031" s="196"/>
    </row>
    <row r="1032" spans="1:30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40"/>
        <v>10</v>
      </c>
      <c r="C1032" s="875">
        <f t="shared" si="41"/>
        <v>41943</v>
      </c>
      <c r="D1032" s="875" t="s">
        <v>1378</v>
      </c>
      <c r="E1032" s="875">
        <v>41943</v>
      </c>
      <c r="F1032" s="876" t="str">
        <f>"Thanh toán tiền lương tháng "&amp;MONTH(E1032)&amp;"/"&amp;YEAR(E1032)</f>
        <v>Thanh toán tiền lương tháng 10/2014</v>
      </c>
      <c r="G1032" s="877"/>
      <c r="H1032" s="878" t="s">
        <v>868</v>
      </c>
      <c r="I1032" s="905"/>
      <c r="J1032" s="905"/>
      <c r="K1032" s="880">
        <f>K1030+K1031</f>
        <v>46350000</v>
      </c>
      <c r="L1032" s="881" t="s">
        <v>256</v>
      </c>
      <c r="M1032" s="881" t="s">
        <v>47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96"/>
      <c r="AB1032" s="196"/>
      <c r="AC1032" s="196"/>
      <c r="AD1032" s="196"/>
    </row>
    <row r="1033" spans="1:30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40"/>
        <v>10</v>
      </c>
      <c r="C1033" s="37">
        <f t="shared" si="41"/>
        <v>41943</v>
      </c>
      <c r="D1033" s="189" t="s">
        <v>1379</v>
      </c>
      <c r="E1033" s="689">
        <v>41943</v>
      </c>
      <c r="F1033" s="190" t="s">
        <v>864</v>
      </c>
      <c r="G1033" s="457" t="s">
        <v>1117</v>
      </c>
      <c r="H1033" s="7" t="s">
        <v>1115</v>
      </c>
      <c r="I1033" s="667"/>
      <c r="J1033" s="667"/>
      <c r="K1033" s="558">
        <v>5170450</v>
      </c>
      <c r="L1033" s="39" t="s">
        <v>8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30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40"/>
        <v>10</v>
      </c>
      <c r="C1034" s="189">
        <f t="shared" si="41"/>
        <v>41943</v>
      </c>
      <c r="D1034" s="189" t="s">
        <v>1205</v>
      </c>
      <c r="E1034" s="37">
        <v>41943</v>
      </c>
      <c r="F1034" s="187" t="s">
        <v>330</v>
      </c>
      <c r="G1034" s="458" t="s">
        <v>1019</v>
      </c>
      <c r="H1034" s="7" t="s">
        <v>350</v>
      </c>
      <c r="I1034" s="246">
        <v>24</v>
      </c>
      <c r="J1034" s="246">
        <v>45000</v>
      </c>
      <c r="K1034" s="558">
        <f>ROUND(I1034*J1034,0)</f>
        <v>1080000</v>
      </c>
      <c r="L1034" s="39" t="s">
        <v>161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>
        <v>4</v>
      </c>
    </row>
    <row r="1035" spans="1:30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40"/>
        <v>10</v>
      </c>
      <c r="C1035" s="189">
        <f t="shared" si="41"/>
        <v>41943</v>
      </c>
      <c r="D1035" s="189" t="s">
        <v>1205</v>
      </c>
      <c r="E1035" s="37">
        <v>41943</v>
      </c>
      <c r="F1035" s="187" t="s">
        <v>979</v>
      </c>
      <c r="G1035" s="458" t="s">
        <v>1019</v>
      </c>
      <c r="H1035" s="7" t="s">
        <v>350</v>
      </c>
      <c r="I1035" s="246"/>
      <c r="J1035" s="246"/>
      <c r="K1035" s="558">
        <v>108000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>
        <v>4</v>
      </c>
    </row>
    <row r="1036" spans="1:30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40"/>
        <v>10</v>
      </c>
      <c r="C1036" s="189">
        <f t="shared" si="41"/>
        <v>41943</v>
      </c>
      <c r="D1036" s="189" t="s">
        <v>1380</v>
      </c>
      <c r="E1036" s="37">
        <v>41943</v>
      </c>
      <c r="F1036" s="190" t="s">
        <v>864</v>
      </c>
      <c r="G1036" s="458" t="s">
        <v>1019</v>
      </c>
      <c r="H1036" s="7" t="s">
        <v>350</v>
      </c>
      <c r="I1036" s="246"/>
      <c r="J1036" s="246"/>
      <c r="K1036" s="558">
        <v>1188000</v>
      </c>
      <c r="L1036" s="39" t="s">
        <v>8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>x</v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30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40"/>
        <v>10</v>
      </c>
      <c r="C1037" s="37">
        <f t="shared" si="41"/>
        <v>41943</v>
      </c>
      <c r="D1037" s="37" t="s">
        <v>863</v>
      </c>
      <c r="E1037" s="189">
        <v>41943</v>
      </c>
      <c r="F1037" s="190" t="s">
        <v>866</v>
      </c>
      <c r="G1037" s="40" t="s">
        <v>1237</v>
      </c>
      <c r="H1037" s="7"/>
      <c r="I1037" s="246"/>
      <c r="J1037" s="246"/>
      <c r="K1037" s="558">
        <v>800</v>
      </c>
      <c r="L1037" s="39" t="s">
        <v>24</v>
      </c>
      <c r="M1037" s="39" t="s">
        <v>40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</row>
    <row r="1038" spans="1:30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40"/>
        <v>11</v>
      </c>
      <c r="C1038" s="189">
        <f t="shared" si="41"/>
        <v>41946</v>
      </c>
      <c r="D1038" s="189" t="s">
        <v>863</v>
      </c>
      <c r="E1038" s="182">
        <v>41946</v>
      </c>
      <c r="F1038" s="190" t="s">
        <v>865</v>
      </c>
      <c r="G1038" s="458" t="s">
        <v>326</v>
      </c>
      <c r="H1038" s="7" t="s">
        <v>879</v>
      </c>
      <c r="I1038" s="246"/>
      <c r="J1038" s="246"/>
      <c r="K1038" s="558">
        <v>13109800</v>
      </c>
      <c r="L1038" s="39" t="s">
        <v>24</v>
      </c>
      <c r="M1038" s="192" t="s">
        <v>253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30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40"/>
        <v>11</v>
      </c>
      <c r="C1039" s="189">
        <f t="shared" si="41"/>
        <v>41946</v>
      </c>
      <c r="D1039" s="189" t="s">
        <v>863</v>
      </c>
      <c r="E1039" s="182">
        <v>41946</v>
      </c>
      <c r="F1039" s="190" t="s">
        <v>865</v>
      </c>
      <c r="G1039" s="458" t="s">
        <v>326</v>
      </c>
      <c r="H1039" s="44" t="s">
        <v>553</v>
      </c>
      <c r="I1039" s="246"/>
      <c r="J1039" s="246"/>
      <c r="K1039" s="558">
        <v>27371135</v>
      </c>
      <c r="L1039" s="39" t="s">
        <v>24</v>
      </c>
      <c r="M1039" s="192" t="s">
        <v>253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</row>
    <row r="1040" spans="1:30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40"/>
        <v>11</v>
      </c>
      <c r="C1040" s="189">
        <f t="shared" si="41"/>
        <v>41946</v>
      </c>
      <c r="D1040" s="189" t="s">
        <v>1367</v>
      </c>
      <c r="E1040" s="182">
        <v>41946</v>
      </c>
      <c r="F1040" s="190" t="s">
        <v>867</v>
      </c>
      <c r="G1040" s="458" t="s">
        <v>326</v>
      </c>
      <c r="H1040" s="191" t="s">
        <v>868</v>
      </c>
      <c r="I1040" s="246"/>
      <c r="J1040" s="246"/>
      <c r="K1040" s="558">
        <v>4000000</v>
      </c>
      <c r="L1040" s="39" t="s">
        <v>47</v>
      </c>
      <c r="M1040" s="192" t="s">
        <v>24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28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40"/>
        <v>11</v>
      </c>
      <c r="C1041" s="189">
        <f t="shared" si="41"/>
        <v>41946</v>
      </c>
      <c r="D1041" s="189" t="s">
        <v>870</v>
      </c>
      <c r="E1041" s="182">
        <v>41946</v>
      </c>
      <c r="F1041" s="190" t="s">
        <v>864</v>
      </c>
      <c r="G1041" s="458" t="s">
        <v>326</v>
      </c>
      <c r="H1041" s="803" t="s">
        <v>1044</v>
      </c>
      <c r="I1041" s="246"/>
      <c r="J1041" s="246"/>
      <c r="K1041" s="558">
        <v>15000000</v>
      </c>
      <c r="L1041" s="39" t="s">
        <v>8</v>
      </c>
      <c r="M1041" s="192" t="s">
        <v>24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/>
    </row>
    <row r="1042" spans="1:28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40"/>
        <v>11</v>
      </c>
      <c r="C1042" s="189">
        <f t="shared" si="41"/>
        <v>41946</v>
      </c>
      <c r="D1042" s="189" t="s">
        <v>870</v>
      </c>
      <c r="E1042" s="182">
        <v>41946</v>
      </c>
      <c r="F1042" s="187" t="s">
        <v>871</v>
      </c>
      <c r="G1042" s="458" t="s">
        <v>326</v>
      </c>
      <c r="H1042" s="7"/>
      <c r="I1042" s="246"/>
      <c r="J1042" s="246"/>
      <c r="K1042" s="558">
        <v>15000</v>
      </c>
      <c r="L1042" s="39" t="s">
        <v>83</v>
      </c>
      <c r="M1042" s="192" t="s">
        <v>24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/>
    </row>
    <row r="1043" spans="1:28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40"/>
        <v>11</v>
      </c>
      <c r="C1043" s="189">
        <f t="shared" si="41"/>
        <v>41946</v>
      </c>
      <c r="D1043" s="189" t="s">
        <v>1181</v>
      </c>
      <c r="E1043" s="37">
        <v>41946</v>
      </c>
      <c r="F1043" s="286" t="s">
        <v>1046</v>
      </c>
      <c r="G1043" s="457" t="s">
        <v>632</v>
      </c>
      <c r="H1043" s="7" t="s">
        <v>1021</v>
      </c>
      <c r="I1043" s="713">
        <v>2300</v>
      </c>
      <c r="J1043" s="713">
        <v>7800</v>
      </c>
      <c r="K1043" s="558">
        <f>ROUND(I1043*J1043,0)</f>
        <v>17940000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>x</v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>
        <v>4</v>
      </c>
    </row>
    <row r="1044" spans="1:28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ref="B1044:B1107" si="42">IF(C1044&lt;&gt;"",MONTH(C1044),"")</f>
        <v>11</v>
      </c>
      <c r="C1044" s="189">
        <f t="shared" ref="C1044:C1107" si="43">E1044</f>
        <v>41946</v>
      </c>
      <c r="D1044" s="189" t="s">
        <v>1181</v>
      </c>
      <c r="E1044" s="37">
        <v>41946</v>
      </c>
      <c r="F1044" s="286" t="s">
        <v>1020</v>
      </c>
      <c r="G1044" s="457" t="s">
        <v>632</v>
      </c>
      <c r="H1044" s="7" t="s">
        <v>1021</v>
      </c>
      <c r="I1044" s="713"/>
      <c r="J1044" s="713"/>
      <c r="K1044" s="558">
        <v>1794000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>
        <v>4</v>
      </c>
    </row>
    <row r="1045" spans="1:28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42"/>
        <v>11</v>
      </c>
      <c r="C1045" s="189">
        <f t="shared" si="43"/>
        <v>41946</v>
      </c>
      <c r="D1045" s="189" t="s">
        <v>1382</v>
      </c>
      <c r="E1045" s="37">
        <v>41946</v>
      </c>
      <c r="F1045" s="190" t="s">
        <v>864</v>
      </c>
      <c r="G1045" s="457" t="s">
        <v>632</v>
      </c>
      <c r="H1045" s="7" t="s">
        <v>1021</v>
      </c>
      <c r="I1045" s="713"/>
      <c r="J1045" s="713"/>
      <c r="K1045" s="558">
        <v>19734000</v>
      </c>
      <c r="L1045" s="39" t="s">
        <v>8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28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42"/>
        <v>11</v>
      </c>
      <c r="C1046" s="182">
        <f t="shared" si="43"/>
        <v>41947</v>
      </c>
      <c r="D1046" s="182" t="s">
        <v>900</v>
      </c>
      <c r="E1046" s="189">
        <v>41947</v>
      </c>
      <c r="F1046" s="190" t="s">
        <v>483</v>
      </c>
      <c r="G1046" s="458" t="s">
        <v>730</v>
      </c>
      <c r="H1046" s="7" t="s">
        <v>878</v>
      </c>
      <c r="I1046" s="246">
        <v>300</v>
      </c>
      <c r="J1046" s="246">
        <v>7000</v>
      </c>
      <c r="K1046" s="558">
        <f>ROUND(I1046*J1046,0)</f>
        <v>2100000</v>
      </c>
      <c r="L1046" s="559" t="s">
        <v>253</v>
      </c>
      <c r="M1046" s="559" t="s">
        <v>177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28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42"/>
        <v>11</v>
      </c>
      <c r="C1047" s="182">
        <f t="shared" si="43"/>
        <v>41947</v>
      </c>
      <c r="D1047" s="182" t="s">
        <v>900</v>
      </c>
      <c r="E1047" s="189">
        <v>41947</v>
      </c>
      <c r="F1047" s="190" t="s">
        <v>457</v>
      </c>
      <c r="G1047" s="458" t="s">
        <v>730</v>
      </c>
      <c r="H1047" s="7" t="s">
        <v>878</v>
      </c>
      <c r="I1047" s="246">
        <v>300</v>
      </c>
      <c r="J1047" s="246">
        <v>9300</v>
      </c>
      <c r="K1047" s="558">
        <f>ROUND(I1047*J1047,0)</f>
        <v>2790000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28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42"/>
        <v>11</v>
      </c>
      <c r="C1048" s="182">
        <f t="shared" si="43"/>
        <v>41947</v>
      </c>
      <c r="D1048" s="182" t="s">
        <v>900</v>
      </c>
      <c r="E1048" s="189">
        <v>41947</v>
      </c>
      <c r="F1048" s="190" t="s">
        <v>391</v>
      </c>
      <c r="G1048" s="458" t="s">
        <v>730</v>
      </c>
      <c r="H1048" s="7" t="s">
        <v>878</v>
      </c>
      <c r="I1048" s="246"/>
      <c r="J1048" s="246"/>
      <c r="K1048" s="558">
        <v>489000</v>
      </c>
      <c r="L1048" s="559" t="s">
        <v>253</v>
      </c>
      <c r="M1048" s="559" t="s">
        <v>364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  <c r="AB1048" s="550"/>
    </row>
    <row r="1049" spans="1:28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42"/>
        <v>11</v>
      </c>
      <c r="C1049" s="182">
        <f t="shared" si="43"/>
        <v>41947</v>
      </c>
      <c r="D1049" s="182" t="s">
        <v>901</v>
      </c>
      <c r="E1049" s="189">
        <v>41947</v>
      </c>
      <c r="F1049" s="190" t="s">
        <v>731</v>
      </c>
      <c r="G1049" s="458" t="s">
        <v>732</v>
      </c>
      <c r="H1049" s="208" t="s">
        <v>655</v>
      </c>
      <c r="I1049" s="246">
        <v>224</v>
      </c>
      <c r="J1049" s="246">
        <v>32500</v>
      </c>
      <c r="K1049" s="558">
        <f>ROUND(I1049*J1049,0)</f>
        <v>7280000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28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42"/>
        <v>11</v>
      </c>
      <c r="C1050" s="182">
        <f t="shared" si="43"/>
        <v>41947</v>
      </c>
      <c r="D1050" s="182" t="s">
        <v>901</v>
      </c>
      <c r="E1050" s="189">
        <v>41947</v>
      </c>
      <c r="F1050" s="190" t="s">
        <v>717</v>
      </c>
      <c r="G1050" s="458" t="s">
        <v>732</v>
      </c>
      <c r="H1050" s="7" t="s">
        <v>655</v>
      </c>
      <c r="I1050" s="667">
        <v>448</v>
      </c>
      <c r="J1050" s="667">
        <v>1440</v>
      </c>
      <c r="K1050" s="558">
        <f>ROUND(I1050*J1050,0)</f>
        <v>645120</v>
      </c>
      <c r="L1050" s="559" t="s">
        <v>253</v>
      </c>
      <c r="M1050" s="559" t="s">
        <v>177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</row>
    <row r="1051" spans="1:28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42"/>
        <v>11</v>
      </c>
      <c r="C1051" s="182">
        <f t="shared" si="43"/>
        <v>41947</v>
      </c>
      <c r="D1051" s="182" t="s">
        <v>901</v>
      </c>
      <c r="E1051" s="189">
        <v>41947</v>
      </c>
      <c r="F1051" s="190" t="s">
        <v>391</v>
      </c>
      <c r="G1051" s="458" t="s">
        <v>732</v>
      </c>
      <c r="H1051" s="7" t="s">
        <v>655</v>
      </c>
      <c r="I1051" s="673"/>
      <c r="J1051" s="673"/>
      <c r="K1051" s="558">
        <v>792512</v>
      </c>
      <c r="L1051" s="559" t="s">
        <v>253</v>
      </c>
      <c r="M1051" s="559" t="s">
        <v>364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/>
      <c r="AB1051" s="550"/>
    </row>
    <row r="1052" spans="1:28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42"/>
        <v>11</v>
      </c>
      <c r="C1052" s="182">
        <f t="shared" si="43"/>
        <v>41947</v>
      </c>
      <c r="D1052" s="182" t="s">
        <v>902</v>
      </c>
      <c r="E1052" s="189">
        <v>41947</v>
      </c>
      <c r="F1052" s="190" t="s">
        <v>437</v>
      </c>
      <c r="G1052" s="458" t="s">
        <v>733</v>
      </c>
      <c r="H1052" s="7" t="s">
        <v>879</v>
      </c>
      <c r="I1052" s="667">
        <v>1529</v>
      </c>
      <c r="J1052" s="667">
        <v>4650</v>
      </c>
      <c r="K1052" s="558">
        <f>ROUND(I1052*J1052,0)</f>
        <v>7109850</v>
      </c>
      <c r="L1052" s="559" t="s">
        <v>253</v>
      </c>
      <c r="M1052" s="559" t="s">
        <v>177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/>
    </row>
    <row r="1053" spans="1:28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42"/>
        <v>11</v>
      </c>
      <c r="C1053" s="182">
        <f t="shared" si="43"/>
        <v>41947</v>
      </c>
      <c r="D1053" s="182" t="s">
        <v>902</v>
      </c>
      <c r="E1053" s="189">
        <v>41947</v>
      </c>
      <c r="F1053" s="190" t="s">
        <v>391</v>
      </c>
      <c r="G1053" s="458" t="s">
        <v>733</v>
      </c>
      <c r="H1053" s="7" t="s">
        <v>879</v>
      </c>
      <c r="I1053" s="667"/>
      <c r="J1053" s="738"/>
      <c r="K1053" s="558">
        <v>710985</v>
      </c>
      <c r="L1053" s="559" t="s">
        <v>253</v>
      </c>
      <c r="M1053" s="559" t="s">
        <v>364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  <c r="AB1053" s="550"/>
    </row>
    <row r="1054" spans="1:28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42"/>
        <v>11</v>
      </c>
      <c r="C1054" s="189">
        <f t="shared" si="43"/>
        <v>41947</v>
      </c>
      <c r="D1054" s="189" t="s">
        <v>863</v>
      </c>
      <c r="E1054" s="182">
        <v>41947</v>
      </c>
      <c r="F1054" s="190" t="s">
        <v>865</v>
      </c>
      <c r="G1054" s="458" t="s">
        <v>326</v>
      </c>
      <c r="H1054" s="7" t="s">
        <v>625</v>
      </c>
      <c r="I1054" s="667"/>
      <c r="J1054" s="738"/>
      <c r="K1054" s="558">
        <v>33211200</v>
      </c>
      <c r="L1054" s="39" t="s">
        <v>24</v>
      </c>
      <c r="M1054" s="192" t="s">
        <v>253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28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42"/>
        <v>11</v>
      </c>
      <c r="C1055" s="182">
        <f t="shared" si="43"/>
        <v>41948</v>
      </c>
      <c r="D1055" s="182" t="s">
        <v>903</v>
      </c>
      <c r="E1055" s="189">
        <v>41948</v>
      </c>
      <c r="F1055" s="40" t="s">
        <v>554</v>
      </c>
      <c r="G1055" s="458" t="s">
        <v>734</v>
      </c>
      <c r="H1055" s="7" t="s">
        <v>553</v>
      </c>
      <c r="I1055" s="667">
        <v>11</v>
      </c>
      <c r="J1055" s="246">
        <v>15000</v>
      </c>
      <c r="K1055" s="558">
        <f t="shared" ref="K1055:K1063" si="44">ROUND(I1055*J1055,0)</f>
        <v>165000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</row>
    <row r="1056" spans="1:28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42"/>
        <v>11</v>
      </c>
      <c r="C1056" s="182">
        <f t="shared" si="43"/>
        <v>41948</v>
      </c>
      <c r="D1056" s="182" t="s">
        <v>903</v>
      </c>
      <c r="E1056" s="189">
        <v>41948</v>
      </c>
      <c r="F1056" s="190" t="s">
        <v>678</v>
      </c>
      <c r="G1056" s="458" t="s">
        <v>734</v>
      </c>
      <c r="H1056" s="7" t="s">
        <v>553</v>
      </c>
      <c r="I1056" s="667">
        <v>126</v>
      </c>
      <c r="J1056" s="667">
        <v>9550</v>
      </c>
      <c r="K1056" s="558">
        <f t="shared" si="44"/>
        <v>1203300</v>
      </c>
      <c r="L1056" s="559" t="s">
        <v>253</v>
      </c>
      <c r="M1056" s="559" t="s">
        <v>177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</row>
    <row r="1057" spans="1:28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42"/>
        <v>11</v>
      </c>
      <c r="C1057" s="182">
        <f t="shared" si="43"/>
        <v>41948</v>
      </c>
      <c r="D1057" s="182" t="s">
        <v>903</v>
      </c>
      <c r="E1057" s="189">
        <v>41948</v>
      </c>
      <c r="F1057" s="190" t="s">
        <v>577</v>
      </c>
      <c r="G1057" s="458" t="s">
        <v>734</v>
      </c>
      <c r="H1057" s="7" t="s">
        <v>553</v>
      </c>
      <c r="I1057" s="246">
        <v>150</v>
      </c>
      <c r="J1057" s="246">
        <v>9050</v>
      </c>
      <c r="K1057" s="558">
        <f t="shared" si="44"/>
        <v>1357500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</row>
    <row r="1058" spans="1:28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42"/>
        <v>11</v>
      </c>
      <c r="C1058" s="182">
        <f t="shared" si="43"/>
        <v>41948</v>
      </c>
      <c r="D1058" s="182" t="s">
        <v>903</v>
      </c>
      <c r="E1058" s="189">
        <v>41948</v>
      </c>
      <c r="F1058" s="190" t="s">
        <v>678</v>
      </c>
      <c r="G1058" s="458" t="s">
        <v>734</v>
      </c>
      <c r="H1058" s="7" t="s">
        <v>553</v>
      </c>
      <c r="I1058" s="246">
        <v>221</v>
      </c>
      <c r="J1058" s="246">
        <v>9550</v>
      </c>
      <c r="K1058" s="558">
        <f t="shared" si="44"/>
        <v>2110550</v>
      </c>
      <c r="L1058" s="559" t="s">
        <v>253</v>
      </c>
      <c r="M1058" s="559" t="s">
        <v>177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</row>
    <row r="1059" spans="1:28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42"/>
        <v>11</v>
      </c>
      <c r="C1059" s="182">
        <f t="shared" si="43"/>
        <v>41948</v>
      </c>
      <c r="D1059" s="182" t="s">
        <v>903</v>
      </c>
      <c r="E1059" s="189">
        <v>41948</v>
      </c>
      <c r="F1059" s="40" t="s">
        <v>554</v>
      </c>
      <c r="G1059" s="458" t="s">
        <v>734</v>
      </c>
      <c r="H1059" s="191" t="s">
        <v>553</v>
      </c>
      <c r="I1059" s="246">
        <v>25</v>
      </c>
      <c r="J1059" s="246">
        <v>13920</v>
      </c>
      <c r="K1059" s="558">
        <f t="shared" si="44"/>
        <v>348000</v>
      </c>
      <c r="L1059" s="559" t="s">
        <v>253</v>
      </c>
      <c r="M1059" s="559" t="s">
        <v>177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</row>
    <row r="1060" spans="1:28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42"/>
        <v>11</v>
      </c>
      <c r="C1060" s="182">
        <f t="shared" si="43"/>
        <v>41948</v>
      </c>
      <c r="D1060" s="182" t="s">
        <v>903</v>
      </c>
      <c r="E1060" s="189">
        <v>41948</v>
      </c>
      <c r="F1060" s="190" t="s">
        <v>579</v>
      </c>
      <c r="G1060" s="458" t="s">
        <v>734</v>
      </c>
      <c r="H1060" s="191" t="s">
        <v>553</v>
      </c>
      <c r="I1060" s="667">
        <v>55</v>
      </c>
      <c r="J1060" s="667">
        <v>12320</v>
      </c>
      <c r="K1060" s="558">
        <f t="shared" si="44"/>
        <v>677600</v>
      </c>
      <c r="L1060" s="559" t="s">
        <v>253</v>
      </c>
      <c r="M1060" s="559" t="s">
        <v>177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69"/>
    </row>
    <row r="1061" spans="1:28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42"/>
        <v>11</v>
      </c>
      <c r="C1061" s="182">
        <f t="shared" si="43"/>
        <v>41948</v>
      </c>
      <c r="D1061" s="182" t="s">
        <v>903</v>
      </c>
      <c r="E1061" s="189">
        <v>41948</v>
      </c>
      <c r="F1061" s="190" t="s">
        <v>678</v>
      </c>
      <c r="G1061" s="458" t="s">
        <v>734</v>
      </c>
      <c r="H1061" s="191" t="s">
        <v>553</v>
      </c>
      <c r="I1061" s="667">
        <v>70</v>
      </c>
      <c r="J1061" s="246">
        <v>9500</v>
      </c>
      <c r="K1061" s="558">
        <f t="shared" si="44"/>
        <v>665000</v>
      </c>
      <c r="L1061" s="559" t="s">
        <v>253</v>
      </c>
      <c r="M1061" s="559" t="s">
        <v>177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69"/>
    </row>
    <row r="1062" spans="1:28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42"/>
        <v>11</v>
      </c>
      <c r="C1062" s="182">
        <f t="shared" si="43"/>
        <v>41948</v>
      </c>
      <c r="D1062" s="182" t="s">
        <v>903</v>
      </c>
      <c r="E1062" s="189">
        <v>41948</v>
      </c>
      <c r="F1062" s="190" t="s">
        <v>679</v>
      </c>
      <c r="G1062" s="458" t="s">
        <v>734</v>
      </c>
      <c r="H1062" s="191" t="s">
        <v>553</v>
      </c>
      <c r="I1062" s="246">
        <v>101</v>
      </c>
      <c r="J1062" s="246">
        <v>8760</v>
      </c>
      <c r="K1062" s="558">
        <f t="shared" si="44"/>
        <v>884760</v>
      </c>
      <c r="L1062" s="559" t="s">
        <v>253</v>
      </c>
      <c r="M1062" s="559" t="s">
        <v>177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69"/>
    </row>
    <row r="1063" spans="1:28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42"/>
        <v>11</v>
      </c>
      <c r="C1063" s="182">
        <f t="shared" si="43"/>
        <v>41948</v>
      </c>
      <c r="D1063" s="182" t="s">
        <v>903</v>
      </c>
      <c r="E1063" s="189">
        <v>41948</v>
      </c>
      <c r="F1063" s="187" t="s">
        <v>760</v>
      </c>
      <c r="G1063" s="458" t="s">
        <v>734</v>
      </c>
      <c r="H1063" s="191" t="s">
        <v>553</v>
      </c>
      <c r="I1063" s="246">
        <v>3030</v>
      </c>
      <c r="J1063" s="246">
        <v>7450</v>
      </c>
      <c r="K1063" s="558">
        <f t="shared" si="44"/>
        <v>22573500</v>
      </c>
      <c r="L1063" s="559" t="s">
        <v>253</v>
      </c>
      <c r="M1063" s="559" t="s">
        <v>177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28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42"/>
        <v>11</v>
      </c>
      <c r="C1064" s="182">
        <f t="shared" si="43"/>
        <v>41948</v>
      </c>
      <c r="D1064" s="182" t="s">
        <v>903</v>
      </c>
      <c r="E1064" s="189">
        <v>41948</v>
      </c>
      <c r="F1064" s="190" t="s">
        <v>391</v>
      </c>
      <c r="G1064" s="458" t="s">
        <v>734</v>
      </c>
      <c r="H1064" s="191" t="s">
        <v>553</v>
      </c>
      <c r="I1064" s="246"/>
      <c r="J1064" s="246"/>
      <c r="K1064" s="558">
        <v>2998521</v>
      </c>
      <c r="L1064" s="559" t="s">
        <v>253</v>
      </c>
      <c r="M1064" s="559" t="s">
        <v>364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/>
      <c r="AB1064" s="550"/>
    </row>
    <row r="1065" spans="1:28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42"/>
        <v>11</v>
      </c>
      <c r="C1065" s="189">
        <f t="shared" si="43"/>
        <v>41948</v>
      </c>
      <c r="D1065" s="189" t="s">
        <v>863</v>
      </c>
      <c r="E1065" s="182">
        <v>41948</v>
      </c>
      <c r="F1065" s="190" t="s">
        <v>865</v>
      </c>
      <c r="G1065" s="458" t="s">
        <v>326</v>
      </c>
      <c r="H1065" s="7" t="s">
        <v>655</v>
      </c>
      <c r="I1065" s="246"/>
      <c r="J1065" s="246"/>
      <c r="K1065" s="558">
        <v>14537776</v>
      </c>
      <c r="L1065" s="39" t="s">
        <v>24</v>
      </c>
      <c r="M1065" s="192" t="s">
        <v>253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/>
    </row>
    <row r="1066" spans="1:28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42"/>
        <v>11</v>
      </c>
      <c r="C1066" s="189">
        <f t="shared" si="43"/>
        <v>41949</v>
      </c>
      <c r="D1066" s="189" t="s">
        <v>1368</v>
      </c>
      <c r="E1066" s="182">
        <v>41949</v>
      </c>
      <c r="F1066" s="190" t="s">
        <v>867</v>
      </c>
      <c r="G1066" s="458" t="s">
        <v>326</v>
      </c>
      <c r="H1066" s="191" t="s">
        <v>868</v>
      </c>
      <c r="I1066" s="667"/>
      <c r="J1066" s="246"/>
      <c r="K1066" s="558">
        <v>75200000</v>
      </c>
      <c r="L1066" s="39" t="s">
        <v>47</v>
      </c>
      <c r="M1066" s="192" t="s">
        <v>24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28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42"/>
        <v>11</v>
      </c>
      <c r="C1067" s="189">
        <f t="shared" si="43"/>
        <v>41949</v>
      </c>
      <c r="D1067" s="189" t="s">
        <v>870</v>
      </c>
      <c r="E1067" s="182">
        <v>41949</v>
      </c>
      <c r="F1067" s="736" t="s">
        <v>871</v>
      </c>
      <c r="G1067" s="458" t="s">
        <v>326</v>
      </c>
      <c r="H1067" s="7"/>
      <c r="I1067" s="667"/>
      <c r="J1067" s="667"/>
      <c r="K1067" s="558">
        <v>45000</v>
      </c>
      <c r="L1067" s="39" t="s">
        <v>83</v>
      </c>
      <c r="M1067" s="192" t="s">
        <v>24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>x</v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28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42"/>
        <v>11</v>
      </c>
      <c r="C1068" s="37">
        <f t="shared" si="43"/>
        <v>41949</v>
      </c>
      <c r="D1068" s="189" t="s">
        <v>1182</v>
      </c>
      <c r="E1068" s="777">
        <v>41949</v>
      </c>
      <c r="F1068" s="286" t="s">
        <v>1046</v>
      </c>
      <c r="G1068" s="457" t="s">
        <v>644</v>
      </c>
      <c r="H1068" s="7" t="s">
        <v>1021</v>
      </c>
      <c r="I1068" s="667">
        <v>2220</v>
      </c>
      <c r="J1068" s="667">
        <v>7800</v>
      </c>
      <c r="K1068" s="558">
        <f>ROUND(I1068*J1068,0)</f>
        <v>17316000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>x</v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>
        <v>4</v>
      </c>
    </row>
    <row r="1069" spans="1:28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42"/>
        <v>11</v>
      </c>
      <c r="C1069" s="37">
        <f t="shared" si="43"/>
        <v>41949</v>
      </c>
      <c r="D1069" s="189" t="s">
        <v>1182</v>
      </c>
      <c r="E1069" s="777">
        <v>41949</v>
      </c>
      <c r="F1069" s="40" t="s">
        <v>1020</v>
      </c>
      <c r="G1069" s="457" t="s">
        <v>644</v>
      </c>
      <c r="H1069" s="7" t="s">
        <v>1021</v>
      </c>
      <c r="I1069" s="667"/>
      <c r="J1069" s="667"/>
      <c r="K1069" s="558">
        <v>1731600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>
        <v>4</v>
      </c>
    </row>
    <row r="1070" spans="1:28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42"/>
        <v>11</v>
      </c>
      <c r="C1070" s="37">
        <f t="shared" si="43"/>
        <v>41949</v>
      </c>
      <c r="D1070" s="189" t="s">
        <v>1383</v>
      </c>
      <c r="E1070" s="777">
        <v>41949</v>
      </c>
      <c r="F1070" s="190" t="s">
        <v>864</v>
      </c>
      <c r="G1070" s="457" t="s">
        <v>644</v>
      </c>
      <c r="H1070" s="7" t="s">
        <v>1021</v>
      </c>
      <c r="I1070" s="667"/>
      <c r="J1070" s="667"/>
      <c r="K1070" s="558">
        <v>19047600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28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42"/>
        <v>11</v>
      </c>
      <c r="C1071" s="182">
        <f t="shared" si="43"/>
        <v>41950</v>
      </c>
      <c r="D1071" s="182" t="s">
        <v>904</v>
      </c>
      <c r="E1071" s="189">
        <v>41950</v>
      </c>
      <c r="F1071" s="190" t="s">
        <v>735</v>
      </c>
      <c r="G1071" s="458" t="s">
        <v>736</v>
      </c>
      <c r="H1071" s="7" t="s">
        <v>448</v>
      </c>
      <c r="I1071" s="667">
        <v>100</v>
      </c>
      <c r="J1071" s="667">
        <v>2000</v>
      </c>
      <c r="K1071" s="558">
        <f>ROUND(I1071*J1071,0)</f>
        <v>200000</v>
      </c>
      <c r="L1071" s="559" t="s">
        <v>253</v>
      </c>
      <c r="M1071" s="559" t="s">
        <v>177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28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42"/>
        <v>11</v>
      </c>
      <c r="C1072" s="182">
        <f t="shared" si="43"/>
        <v>41950</v>
      </c>
      <c r="D1072" s="182" t="s">
        <v>904</v>
      </c>
      <c r="E1072" s="189">
        <v>41950</v>
      </c>
      <c r="F1072" s="190" t="s">
        <v>737</v>
      </c>
      <c r="G1072" s="458" t="s">
        <v>736</v>
      </c>
      <c r="H1072" s="7" t="s">
        <v>448</v>
      </c>
      <c r="I1072" s="667">
        <v>100</v>
      </c>
      <c r="J1072" s="667">
        <v>20000</v>
      </c>
      <c r="K1072" s="558">
        <f>ROUND(I1072*J1072,0)</f>
        <v>2000000</v>
      </c>
      <c r="L1072" s="559" t="s">
        <v>253</v>
      </c>
      <c r="M1072" s="559" t="s">
        <v>177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/>
    </row>
    <row r="1073" spans="1:30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42"/>
        <v>11</v>
      </c>
      <c r="C1073" s="182">
        <f t="shared" si="43"/>
        <v>41950</v>
      </c>
      <c r="D1073" s="182" t="s">
        <v>904</v>
      </c>
      <c r="E1073" s="189">
        <v>41950</v>
      </c>
      <c r="F1073" s="190" t="s">
        <v>738</v>
      </c>
      <c r="G1073" s="458" t="s">
        <v>736</v>
      </c>
      <c r="H1073" s="191" t="s">
        <v>448</v>
      </c>
      <c r="I1073" s="667">
        <v>209</v>
      </c>
      <c r="J1073" s="667">
        <v>11000</v>
      </c>
      <c r="K1073" s="558">
        <f>ROUND(I1073*J1073,0)</f>
        <v>2299000</v>
      </c>
      <c r="L1073" s="559" t="s">
        <v>253</v>
      </c>
      <c r="M1073" s="559" t="s">
        <v>177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/>
      <c r="AC1073" s="550"/>
      <c r="AD1073" s="550"/>
    </row>
    <row r="1074" spans="1:30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42"/>
        <v>11</v>
      </c>
      <c r="C1074" s="182">
        <f t="shared" si="43"/>
        <v>41950</v>
      </c>
      <c r="D1074" s="182" t="s">
        <v>904</v>
      </c>
      <c r="E1074" s="182">
        <v>41950</v>
      </c>
      <c r="F1074" s="190" t="s">
        <v>391</v>
      </c>
      <c r="G1074" s="560" t="s">
        <v>736</v>
      </c>
      <c r="H1074" s="191" t="s">
        <v>448</v>
      </c>
      <c r="I1074" s="667"/>
      <c r="J1074" s="667"/>
      <c r="K1074" s="558">
        <v>449900</v>
      </c>
      <c r="L1074" s="559" t="s">
        <v>253</v>
      </c>
      <c r="M1074" s="559" t="s">
        <v>364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/>
      <c r="AB1074" s="550"/>
      <c r="AC1074" s="550"/>
      <c r="AD1074" s="550"/>
    </row>
    <row r="1075" spans="1:30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42"/>
        <v>11</v>
      </c>
      <c r="C1075" s="182">
        <f t="shared" si="43"/>
        <v>41950</v>
      </c>
      <c r="D1075" s="182" t="s">
        <v>1371</v>
      </c>
      <c r="E1075" s="182">
        <v>41950</v>
      </c>
      <c r="F1075" s="190" t="s">
        <v>865</v>
      </c>
      <c r="G1075" s="560" t="s">
        <v>1441</v>
      </c>
      <c r="H1075" s="191" t="s">
        <v>448</v>
      </c>
      <c r="I1075" s="246"/>
      <c r="J1075" s="246"/>
      <c r="K1075" s="558">
        <v>10888900</v>
      </c>
      <c r="L1075" s="559" t="s">
        <v>47</v>
      </c>
      <c r="M1075" s="559" t="s">
        <v>253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/>
      <c r="AB1075" s="550"/>
      <c r="AC1075" s="550"/>
      <c r="AD1075" s="550"/>
    </row>
    <row r="1076" spans="1:30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42"/>
        <v>11</v>
      </c>
      <c r="C1076" s="182">
        <f t="shared" si="43"/>
        <v>41950</v>
      </c>
      <c r="D1076" s="182" t="s">
        <v>905</v>
      </c>
      <c r="E1076" s="189">
        <v>41950</v>
      </c>
      <c r="F1076" s="40" t="s">
        <v>564</v>
      </c>
      <c r="G1076" s="458" t="s">
        <v>739</v>
      </c>
      <c r="H1076" s="7" t="s">
        <v>443</v>
      </c>
      <c r="I1076" s="246">
        <v>206</v>
      </c>
      <c r="J1076" s="246">
        <v>19000</v>
      </c>
      <c r="K1076" s="558">
        <f>ROUND(I1076*J1076,0)</f>
        <v>3914000</v>
      </c>
      <c r="L1076" s="559" t="s">
        <v>253</v>
      </c>
      <c r="M1076" s="559" t="s">
        <v>177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30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42"/>
        <v>11</v>
      </c>
      <c r="C1077" s="182">
        <f t="shared" si="43"/>
        <v>41950</v>
      </c>
      <c r="D1077" s="182" t="s">
        <v>905</v>
      </c>
      <c r="E1077" s="189">
        <v>41950</v>
      </c>
      <c r="F1077" s="190" t="s">
        <v>391</v>
      </c>
      <c r="G1077" s="458" t="s">
        <v>739</v>
      </c>
      <c r="H1077" s="7" t="s">
        <v>443</v>
      </c>
      <c r="I1077" s="246"/>
      <c r="J1077" s="246"/>
      <c r="K1077" s="558">
        <v>391400</v>
      </c>
      <c r="L1077" s="559" t="s">
        <v>253</v>
      </c>
      <c r="M1077" s="559" t="s">
        <v>364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  <c r="AB1077" s="550"/>
    </row>
    <row r="1078" spans="1:30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42"/>
        <v>11</v>
      </c>
      <c r="C1078" s="182">
        <f t="shared" si="43"/>
        <v>41950</v>
      </c>
      <c r="D1078" s="182" t="s">
        <v>1374</v>
      </c>
      <c r="E1078" s="189">
        <v>41950</v>
      </c>
      <c r="F1078" s="190" t="s">
        <v>865</v>
      </c>
      <c r="G1078" s="458" t="s">
        <v>1446</v>
      </c>
      <c r="H1078" s="7" t="s">
        <v>443</v>
      </c>
      <c r="I1078" s="246"/>
      <c r="J1078" s="246"/>
      <c r="K1078" s="558">
        <v>16845400</v>
      </c>
      <c r="L1078" s="559" t="s">
        <v>47</v>
      </c>
      <c r="M1078" s="559" t="s">
        <v>253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  <c r="AB1078" s="550"/>
    </row>
    <row r="1079" spans="1:30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42"/>
        <v>11</v>
      </c>
      <c r="C1079" s="189">
        <f t="shared" si="43"/>
        <v>41950</v>
      </c>
      <c r="D1079" s="189" t="s">
        <v>863</v>
      </c>
      <c r="E1079" s="182">
        <v>41950</v>
      </c>
      <c r="F1079" s="190" t="s">
        <v>865</v>
      </c>
      <c r="G1079" s="458" t="s">
        <v>326</v>
      </c>
      <c r="H1079" s="7" t="s">
        <v>612</v>
      </c>
      <c r="I1079" s="246"/>
      <c r="J1079" s="246"/>
      <c r="K1079" s="558">
        <v>28910530</v>
      </c>
      <c r="L1079" s="39" t="s">
        <v>24</v>
      </c>
      <c r="M1079" s="192" t="s">
        <v>253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</row>
    <row r="1080" spans="1:30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42"/>
        <v>11</v>
      </c>
      <c r="C1080" s="189">
        <f t="shared" si="43"/>
        <v>41950</v>
      </c>
      <c r="D1080" s="189" t="s">
        <v>863</v>
      </c>
      <c r="E1080" s="182">
        <v>41950</v>
      </c>
      <c r="F1080" s="190" t="s">
        <v>865</v>
      </c>
      <c r="G1080" s="458" t="s">
        <v>326</v>
      </c>
      <c r="H1080" s="7" t="s">
        <v>877</v>
      </c>
      <c r="I1080" s="246"/>
      <c r="J1080" s="246"/>
      <c r="K1080" s="558">
        <v>11322850</v>
      </c>
      <c r="L1080" s="39" t="s">
        <v>24</v>
      </c>
      <c r="M1080" s="192" t="s">
        <v>253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30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42"/>
        <v>11</v>
      </c>
      <c r="C1081" s="189">
        <f t="shared" si="43"/>
        <v>41950</v>
      </c>
      <c r="D1081" s="189" t="s">
        <v>1385</v>
      </c>
      <c r="E1081" s="37">
        <v>41950</v>
      </c>
      <c r="F1081" s="187" t="s">
        <v>960</v>
      </c>
      <c r="G1081" s="458" t="s">
        <v>1028</v>
      </c>
      <c r="H1081" s="7" t="s">
        <v>959</v>
      </c>
      <c r="I1081" s="246"/>
      <c r="J1081" s="246"/>
      <c r="K1081" s="558">
        <f>205000+818930+139022</f>
        <v>1162952</v>
      </c>
      <c r="L1081" s="39" t="s">
        <v>83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>x</v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30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42"/>
        <v>11</v>
      </c>
      <c r="C1082" s="189">
        <f t="shared" si="43"/>
        <v>41950</v>
      </c>
      <c r="D1082" s="189" t="s">
        <v>1385</v>
      </c>
      <c r="E1082" s="37">
        <v>41950</v>
      </c>
      <c r="F1082" s="187" t="s">
        <v>961</v>
      </c>
      <c r="G1082" s="458" t="s">
        <v>1028</v>
      </c>
      <c r="H1082" s="7" t="s">
        <v>959</v>
      </c>
      <c r="I1082" s="246"/>
      <c r="J1082" s="246"/>
      <c r="K1082" s="558">
        <f>20500+81893+13901</f>
        <v>116294</v>
      </c>
      <c r="L1082" s="797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>
        <v>4</v>
      </c>
      <c r="AB1082" s="550"/>
      <c r="AC1082" s="550"/>
      <c r="AD1082" s="550"/>
    </row>
    <row r="1083" spans="1:30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42"/>
        <v>11</v>
      </c>
      <c r="C1083" s="189">
        <f t="shared" si="43"/>
        <v>41951</v>
      </c>
      <c r="D1083" s="189" t="s">
        <v>1373</v>
      </c>
      <c r="E1083" s="182">
        <v>41951</v>
      </c>
      <c r="F1083" s="190" t="s">
        <v>867</v>
      </c>
      <c r="G1083" s="458" t="s">
        <v>326</v>
      </c>
      <c r="H1083" s="191" t="s">
        <v>868</v>
      </c>
      <c r="I1083" s="246"/>
      <c r="J1083" s="246"/>
      <c r="K1083" s="558">
        <v>40300000</v>
      </c>
      <c r="L1083" s="39" t="s">
        <v>47</v>
      </c>
      <c r="M1083" s="192" t="s">
        <v>24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30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42"/>
        <v>11</v>
      </c>
      <c r="C1084" s="37">
        <f t="shared" si="43"/>
        <v>41951</v>
      </c>
      <c r="D1084" s="189" t="s">
        <v>1183</v>
      </c>
      <c r="E1084" s="37">
        <v>41951</v>
      </c>
      <c r="F1084" s="286" t="s">
        <v>1046</v>
      </c>
      <c r="G1084" s="457" t="s">
        <v>650</v>
      </c>
      <c r="H1084" s="7" t="s">
        <v>1021</v>
      </c>
      <c r="I1084" s="246">
        <v>1850</v>
      </c>
      <c r="J1084" s="246">
        <v>7800</v>
      </c>
      <c r="K1084" s="558">
        <f>ROUND(I1084*J1084,0)</f>
        <v>14430000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>x</v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>
        <v>4</v>
      </c>
    </row>
    <row r="1085" spans="1:30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42"/>
        <v>11</v>
      </c>
      <c r="C1085" s="37">
        <f t="shared" si="43"/>
        <v>41951</v>
      </c>
      <c r="D1085" s="189" t="s">
        <v>1183</v>
      </c>
      <c r="E1085" s="37">
        <v>41951</v>
      </c>
      <c r="F1085" s="40" t="s">
        <v>1020</v>
      </c>
      <c r="G1085" s="457" t="s">
        <v>650</v>
      </c>
      <c r="H1085" s="7" t="s">
        <v>1021</v>
      </c>
      <c r="I1085" s="246"/>
      <c r="J1085" s="246"/>
      <c r="K1085" s="558">
        <v>1443000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>
        <v>4</v>
      </c>
    </row>
    <row r="1086" spans="1:30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42"/>
        <v>11</v>
      </c>
      <c r="C1086" s="37">
        <f t="shared" si="43"/>
        <v>41951</v>
      </c>
      <c r="D1086" s="189" t="s">
        <v>1392</v>
      </c>
      <c r="E1086" s="37">
        <v>41951</v>
      </c>
      <c r="F1086" s="190" t="s">
        <v>864</v>
      </c>
      <c r="G1086" s="457" t="s">
        <v>650</v>
      </c>
      <c r="H1086" s="7" t="s">
        <v>1021</v>
      </c>
      <c r="I1086" s="246"/>
      <c r="J1086" s="246"/>
      <c r="K1086" s="558">
        <v>15873000</v>
      </c>
      <c r="L1086" s="39" t="s">
        <v>8</v>
      </c>
      <c r="M1086" s="39" t="s">
        <v>47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>x</v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30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42"/>
        <v>11</v>
      </c>
      <c r="C1087" s="189">
        <f t="shared" si="43"/>
        <v>41952</v>
      </c>
      <c r="D1087" s="189" t="s">
        <v>1206</v>
      </c>
      <c r="E1087" s="37">
        <v>41952</v>
      </c>
      <c r="F1087" s="187" t="s">
        <v>1023</v>
      </c>
      <c r="G1087" s="457" t="s">
        <v>570</v>
      </c>
      <c r="H1087" s="7" t="s">
        <v>1022</v>
      </c>
      <c r="I1087" s="904">
        <v>1500</v>
      </c>
      <c r="J1087" s="904">
        <v>9800</v>
      </c>
      <c r="K1087" s="558">
        <f>ROUND(I1087*J1087,0)</f>
        <v>14700000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>
        <v>4</v>
      </c>
    </row>
    <row r="1088" spans="1:30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42"/>
        <v>11</v>
      </c>
      <c r="C1088" s="189">
        <f t="shared" si="43"/>
        <v>41952</v>
      </c>
      <c r="D1088" s="189" t="s">
        <v>1206</v>
      </c>
      <c r="E1088" s="37">
        <v>41952</v>
      </c>
      <c r="F1088" s="187" t="s">
        <v>1024</v>
      </c>
      <c r="G1088" s="457" t="s">
        <v>570</v>
      </c>
      <c r="H1088" s="7" t="s">
        <v>1022</v>
      </c>
      <c r="I1088" s="904"/>
      <c r="J1088" s="904"/>
      <c r="K1088" s="558">
        <v>1470000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>
        <v>4</v>
      </c>
    </row>
    <row r="1089" spans="1:30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42"/>
        <v>11</v>
      </c>
      <c r="C1089" s="189">
        <f t="shared" si="43"/>
        <v>41952</v>
      </c>
      <c r="D1089" s="189" t="s">
        <v>1393</v>
      </c>
      <c r="E1089" s="37">
        <v>41952</v>
      </c>
      <c r="F1089" s="190" t="s">
        <v>864</v>
      </c>
      <c r="G1089" s="457" t="s">
        <v>570</v>
      </c>
      <c r="H1089" s="7" t="s">
        <v>1022</v>
      </c>
      <c r="I1089" s="904"/>
      <c r="J1089" s="904"/>
      <c r="K1089" s="558">
        <v>16170000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30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42"/>
        <v>11</v>
      </c>
      <c r="C1090" s="189">
        <f t="shared" si="43"/>
        <v>41953</v>
      </c>
      <c r="D1090" s="189" t="s">
        <v>1337</v>
      </c>
      <c r="E1090" s="37">
        <v>41953</v>
      </c>
      <c r="F1090" s="187" t="s">
        <v>1023</v>
      </c>
      <c r="G1090" s="457" t="s">
        <v>572</v>
      </c>
      <c r="H1090" s="7" t="s">
        <v>1022</v>
      </c>
      <c r="I1090" s="904">
        <v>1500</v>
      </c>
      <c r="J1090" s="904">
        <v>9800</v>
      </c>
      <c r="K1090" s="558">
        <f>ROUND(I1090*J1090,0)</f>
        <v>14700000</v>
      </c>
      <c r="L1090" s="39" t="s">
        <v>161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>
        <v>4</v>
      </c>
    </row>
    <row r="1091" spans="1:30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42"/>
        <v>11</v>
      </c>
      <c r="C1091" s="189">
        <f t="shared" si="43"/>
        <v>41953</v>
      </c>
      <c r="D1091" s="189" t="s">
        <v>1337</v>
      </c>
      <c r="E1091" s="37">
        <v>41953</v>
      </c>
      <c r="F1091" s="187" t="s">
        <v>1024</v>
      </c>
      <c r="G1091" s="457" t="s">
        <v>572</v>
      </c>
      <c r="H1091" s="7" t="s">
        <v>1022</v>
      </c>
      <c r="I1091" s="904"/>
      <c r="J1091" s="904"/>
      <c r="K1091" s="558">
        <v>1470000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>
        <v>4</v>
      </c>
    </row>
    <row r="1092" spans="1:30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42"/>
        <v>11</v>
      </c>
      <c r="C1092" s="189">
        <f t="shared" si="43"/>
        <v>41953</v>
      </c>
      <c r="D1092" s="189" t="s">
        <v>1398</v>
      </c>
      <c r="E1092" s="37">
        <v>41953</v>
      </c>
      <c r="F1092" s="190" t="s">
        <v>864</v>
      </c>
      <c r="G1092" s="457" t="s">
        <v>572</v>
      </c>
      <c r="H1092" s="7" t="s">
        <v>1022</v>
      </c>
      <c r="I1092" s="904"/>
      <c r="J1092" s="904"/>
      <c r="K1092" s="558">
        <v>16170000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>x</v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30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42"/>
        <v>11</v>
      </c>
      <c r="C1093" s="189">
        <f t="shared" si="43"/>
        <v>41954</v>
      </c>
      <c r="D1093" s="189" t="s">
        <v>863</v>
      </c>
      <c r="E1093" s="182">
        <v>41954</v>
      </c>
      <c r="F1093" s="190" t="s">
        <v>865</v>
      </c>
      <c r="G1093" s="458" t="s">
        <v>326</v>
      </c>
      <c r="H1093" s="7" t="s">
        <v>573</v>
      </c>
      <c r="I1093" s="667"/>
      <c r="J1093" s="667"/>
      <c r="K1093" s="558">
        <v>30000000</v>
      </c>
      <c r="L1093" s="39" t="s">
        <v>24</v>
      </c>
      <c r="M1093" s="192" t="s">
        <v>253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30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42"/>
        <v>11</v>
      </c>
      <c r="C1094" s="189">
        <f t="shared" si="43"/>
        <v>41954</v>
      </c>
      <c r="D1094" s="189" t="s">
        <v>357</v>
      </c>
      <c r="E1094" s="37">
        <v>41954</v>
      </c>
      <c r="F1094" s="187" t="s">
        <v>960</v>
      </c>
      <c r="G1094" s="458" t="s">
        <v>1025</v>
      </c>
      <c r="H1094" s="7" t="s">
        <v>959</v>
      </c>
      <c r="I1094" s="667"/>
      <c r="J1094" s="738"/>
      <c r="K1094" s="558">
        <f>136364</f>
        <v>136364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>x</v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>
        <v>4</v>
      </c>
    </row>
    <row r="1095" spans="1:30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42"/>
        <v>11</v>
      </c>
      <c r="C1095" s="189">
        <f t="shared" si="43"/>
        <v>41954</v>
      </c>
      <c r="D1095" s="189" t="s">
        <v>357</v>
      </c>
      <c r="E1095" s="37">
        <v>41954</v>
      </c>
      <c r="F1095" s="187" t="s">
        <v>961</v>
      </c>
      <c r="G1095" s="458" t="s">
        <v>1025</v>
      </c>
      <c r="H1095" s="7" t="s">
        <v>959</v>
      </c>
      <c r="I1095" s="667"/>
      <c r="J1095" s="246"/>
      <c r="K1095" s="558">
        <f>13636</f>
        <v>13636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>
        <v>4</v>
      </c>
    </row>
    <row r="1096" spans="1:30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42"/>
        <v>11</v>
      </c>
      <c r="C1096" s="182">
        <f t="shared" si="43"/>
        <v>41955</v>
      </c>
      <c r="D1096" s="182" t="s">
        <v>906</v>
      </c>
      <c r="E1096" s="189">
        <v>41955</v>
      </c>
      <c r="F1096" s="187" t="s">
        <v>407</v>
      </c>
      <c r="G1096" s="458" t="s">
        <v>740</v>
      </c>
      <c r="H1096" s="7" t="s">
        <v>409</v>
      </c>
      <c r="I1096" s="246">
        <v>504</v>
      </c>
      <c r="J1096" s="246">
        <v>10500</v>
      </c>
      <c r="K1096" s="558">
        <f>ROUND(I1096*J1096,0)</f>
        <v>5292000</v>
      </c>
      <c r="L1096" s="559" t="s">
        <v>253</v>
      </c>
      <c r="M1096" s="559" t="s">
        <v>177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30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42"/>
        <v>11</v>
      </c>
      <c r="C1097" s="182">
        <f t="shared" si="43"/>
        <v>41955</v>
      </c>
      <c r="D1097" s="182" t="s">
        <v>906</v>
      </c>
      <c r="E1097" s="189">
        <v>41955</v>
      </c>
      <c r="F1097" s="187" t="s">
        <v>407</v>
      </c>
      <c r="G1097" s="458" t="s">
        <v>740</v>
      </c>
      <c r="H1097" s="7" t="s">
        <v>409</v>
      </c>
      <c r="I1097" s="247">
        <v>318</v>
      </c>
      <c r="J1097" s="247">
        <v>10500</v>
      </c>
      <c r="K1097" s="558">
        <f>ROUND(I1097*J1097,0)</f>
        <v>3339000</v>
      </c>
      <c r="L1097" s="559" t="s">
        <v>253</v>
      </c>
      <c r="M1097" s="559" t="s">
        <v>177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30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42"/>
        <v>11</v>
      </c>
      <c r="C1098" s="182">
        <f t="shared" si="43"/>
        <v>41955</v>
      </c>
      <c r="D1098" s="182" t="s">
        <v>906</v>
      </c>
      <c r="E1098" s="189">
        <v>41955</v>
      </c>
      <c r="F1098" s="190" t="s">
        <v>391</v>
      </c>
      <c r="G1098" s="458" t="s">
        <v>741</v>
      </c>
      <c r="H1098" s="7" t="s">
        <v>409</v>
      </c>
      <c r="I1098" s="246"/>
      <c r="J1098" s="246"/>
      <c r="K1098" s="558">
        <v>863100</v>
      </c>
      <c r="L1098" s="559" t="s">
        <v>253</v>
      </c>
      <c r="M1098" s="559" t="s">
        <v>364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/>
      <c r="AB1098" s="550"/>
    </row>
    <row r="1099" spans="1:30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42"/>
        <v>11</v>
      </c>
      <c r="C1099" s="182">
        <f t="shared" si="43"/>
        <v>41955</v>
      </c>
      <c r="D1099" s="182" t="s">
        <v>1375</v>
      </c>
      <c r="E1099" s="189">
        <v>41955</v>
      </c>
      <c r="F1099" s="190" t="s">
        <v>865</v>
      </c>
      <c r="G1099" s="458" t="s">
        <v>1456</v>
      </c>
      <c r="H1099" s="7" t="s">
        <v>409</v>
      </c>
      <c r="I1099" s="246"/>
      <c r="J1099" s="246"/>
      <c r="K1099" s="558">
        <v>18653250</v>
      </c>
      <c r="L1099" s="559" t="s">
        <v>47</v>
      </c>
      <c r="M1099" s="559" t="s">
        <v>253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/>
      <c r="AB1099" s="550"/>
    </row>
    <row r="1100" spans="1:30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42"/>
        <v>11</v>
      </c>
      <c r="C1100" s="182">
        <f t="shared" si="43"/>
        <v>41955</v>
      </c>
      <c r="D1100" s="182" t="s">
        <v>907</v>
      </c>
      <c r="E1100" s="189">
        <v>41955</v>
      </c>
      <c r="F1100" s="40" t="s">
        <v>742</v>
      </c>
      <c r="G1100" s="458" t="s">
        <v>741</v>
      </c>
      <c r="H1100" s="7" t="s">
        <v>655</v>
      </c>
      <c r="I1100" s="246">
        <v>347</v>
      </c>
      <c r="J1100" s="246">
        <v>31500</v>
      </c>
      <c r="K1100" s="558">
        <f>ROUND(I1100*J1100,0)</f>
        <v>10930500</v>
      </c>
      <c r="L1100" s="559" t="s">
        <v>253</v>
      </c>
      <c r="M1100" s="559" t="s">
        <v>177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/>
    </row>
    <row r="1101" spans="1:30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42"/>
        <v>11</v>
      </c>
      <c r="C1101" s="182">
        <f t="shared" si="43"/>
        <v>41955</v>
      </c>
      <c r="D1101" s="182" t="s">
        <v>907</v>
      </c>
      <c r="E1101" s="189">
        <v>41955</v>
      </c>
      <c r="F1101" s="40" t="s">
        <v>743</v>
      </c>
      <c r="G1101" s="458" t="s">
        <v>741</v>
      </c>
      <c r="H1101" s="7" t="s">
        <v>655</v>
      </c>
      <c r="I1101" s="246">
        <v>593</v>
      </c>
      <c r="J1101" s="246">
        <v>39900</v>
      </c>
      <c r="K1101" s="558">
        <f>ROUND(I1101*J1101,0)</f>
        <v>23660700</v>
      </c>
      <c r="L1101" s="559" t="s">
        <v>253</v>
      </c>
      <c r="M1101" s="559" t="s">
        <v>177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/>
    </row>
    <row r="1102" spans="1:30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42"/>
        <v>11</v>
      </c>
      <c r="C1102" s="182">
        <f t="shared" si="43"/>
        <v>41955</v>
      </c>
      <c r="D1102" s="182" t="s">
        <v>907</v>
      </c>
      <c r="E1102" s="189">
        <v>41955</v>
      </c>
      <c r="F1102" s="190" t="s">
        <v>717</v>
      </c>
      <c r="G1102" s="458" t="s">
        <v>741</v>
      </c>
      <c r="H1102" s="7" t="s">
        <v>655</v>
      </c>
      <c r="I1102" s="246">
        <v>1880</v>
      </c>
      <c r="J1102" s="246">
        <v>1440</v>
      </c>
      <c r="K1102" s="558">
        <f>ROUND(I1102*J1102,0)</f>
        <v>2707200</v>
      </c>
      <c r="L1102" s="559" t="s">
        <v>253</v>
      </c>
      <c r="M1102" s="559" t="s">
        <v>177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30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42"/>
        <v>11</v>
      </c>
      <c r="C1103" s="182">
        <f t="shared" si="43"/>
        <v>41955</v>
      </c>
      <c r="D1103" s="182" t="s">
        <v>907</v>
      </c>
      <c r="E1103" s="189">
        <v>41955</v>
      </c>
      <c r="F1103" s="190" t="s">
        <v>391</v>
      </c>
      <c r="G1103" s="458" t="s">
        <v>741</v>
      </c>
      <c r="H1103" s="7" t="s">
        <v>655</v>
      </c>
      <c r="I1103" s="246"/>
      <c r="J1103" s="246"/>
      <c r="K1103" s="558">
        <v>3729840</v>
      </c>
      <c r="L1103" s="559" t="s">
        <v>253</v>
      </c>
      <c r="M1103" s="559" t="s">
        <v>364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  <c r="AB1103" s="550"/>
    </row>
    <row r="1104" spans="1:30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42"/>
        <v>11</v>
      </c>
      <c r="C1104" s="182">
        <f t="shared" si="43"/>
        <v>41956</v>
      </c>
      <c r="D1104" s="182" t="s">
        <v>908</v>
      </c>
      <c r="E1104" s="182">
        <v>41956</v>
      </c>
      <c r="F1104" s="187" t="s">
        <v>641</v>
      </c>
      <c r="G1104" s="560" t="s">
        <v>744</v>
      </c>
      <c r="H1104" s="191" t="s">
        <v>643</v>
      </c>
      <c r="I1104" s="246">
        <v>1010</v>
      </c>
      <c r="J1104" s="246">
        <v>9500</v>
      </c>
      <c r="K1104" s="558">
        <f>ROUND(I1104*J1104,0)</f>
        <v>9595000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  <c r="AC1104" s="550"/>
      <c r="AD1104" s="550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42"/>
        <v>11</v>
      </c>
      <c r="C1105" s="182">
        <f t="shared" si="43"/>
        <v>41956</v>
      </c>
      <c r="D1105" s="182" t="s">
        <v>908</v>
      </c>
      <c r="E1105" s="189">
        <v>41956</v>
      </c>
      <c r="F1105" s="190" t="s">
        <v>391</v>
      </c>
      <c r="G1105" s="458" t="s">
        <v>744</v>
      </c>
      <c r="H1105" s="7" t="s">
        <v>643</v>
      </c>
      <c r="I1105" s="247"/>
      <c r="J1105" s="247"/>
      <c r="K1105" s="558">
        <v>959500</v>
      </c>
      <c r="L1105" s="559" t="s">
        <v>253</v>
      </c>
      <c r="M1105" s="559" t="s">
        <v>364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B1105" s="550"/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42"/>
        <v>11</v>
      </c>
      <c r="C1106" s="182">
        <f t="shared" si="43"/>
        <v>41956</v>
      </c>
      <c r="D1106" s="182" t="s">
        <v>1376</v>
      </c>
      <c r="E1106" s="189">
        <v>41956</v>
      </c>
      <c r="F1106" s="190" t="s">
        <v>865</v>
      </c>
      <c r="G1106" s="458" t="s">
        <v>744</v>
      </c>
      <c r="H1106" s="7" t="s">
        <v>643</v>
      </c>
      <c r="I1106" s="247"/>
      <c r="J1106" s="247"/>
      <c r="K1106" s="558">
        <v>10554500</v>
      </c>
      <c r="L1106" s="559" t="s">
        <v>47</v>
      </c>
      <c r="M1106" s="559" t="s">
        <v>253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>x</v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42"/>
        <v>11</v>
      </c>
      <c r="C1107" s="189">
        <f t="shared" si="43"/>
        <v>41956</v>
      </c>
      <c r="D1107" s="189" t="s">
        <v>863</v>
      </c>
      <c r="E1107" s="182">
        <v>41956</v>
      </c>
      <c r="F1107" s="190" t="s">
        <v>865</v>
      </c>
      <c r="G1107" s="458" t="s">
        <v>326</v>
      </c>
      <c r="H1107" s="7" t="s">
        <v>879</v>
      </c>
      <c r="I1107" s="246"/>
      <c r="J1107" s="246"/>
      <c r="K1107" s="558">
        <v>26336200</v>
      </c>
      <c r="L1107" s="39" t="s">
        <v>24</v>
      </c>
      <c r="M1107" s="192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ref="B1108:B1171" si="45">IF(C1108&lt;&gt;"",MONTH(C1108),"")</f>
        <v>11</v>
      </c>
      <c r="C1108" s="189">
        <f t="shared" ref="C1108:C1171" si="46">E1108</f>
        <v>41956</v>
      </c>
      <c r="D1108" s="189" t="s">
        <v>870</v>
      </c>
      <c r="E1108" s="182">
        <v>41956</v>
      </c>
      <c r="F1108" s="190" t="s">
        <v>864</v>
      </c>
      <c r="G1108" s="458" t="s">
        <v>326</v>
      </c>
      <c r="H1108" s="803" t="s">
        <v>1044</v>
      </c>
      <c r="I1108" s="246"/>
      <c r="J1108" s="246"/>
      <c r="K1108" s="558">
        <v>22000000</v>
      </c>
      <c r="L1108" s="39" t="s">
        <v>8</v>
      </c>
      <c r="M1108" s="192" t="s">
        <v>24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45"/>
        <v>11</v>
      </c>
      <c r="C1109" s="189">
        <f t="shared" si="46"/>
        <v>41956</v>
      </c>
      <c r="D1109" s="189" t="s">
        <v>870</v>
      </c>
      <c r="E1109" s="182">
        <v>41956</v>
      </c>
      <c r="F1109" s="190" t="s">
        <v>864</v>
      </c>
      <c r="G1109" s="458" t="s">
        <v>326</v>
      </c>
      <c r="H1109" s="803" t="s">
        <v>1021</v>
      </c>
      <c r="I1109" s="246"/>
      <c r="J1109" s="246"/>
      <c r="K1109" s="558">
        <v>15000000</v>
      </c>
      <c r="L1109" s="39" t="s">
        <v>8</v>
      </c>
      <c r="M1109" s="192" t="s">
        <v>24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45"/>
        <v>11</v>
      </c>
      <c r="C1110" s="189">
        <f t="shared" si="46"/>
        <v>41956</v>
      </c>
      <c r="D1110" s="189" t="s">
        <v>1377</v>
      </c>
      <c r="E1110" s="182">
        <v>41956</v>
      </c>
      <c r="F1110" s="190" t="s">
        <v>867</v>
      </c>
      <c r="G1110" s="458" t="s">
        <v>326</v>
      </c>
      <c r="H1110" s="191" t="s">
        <v>868</v>
      </c>
      <c r="I1110" s="246"/>
      <c r="J1110" s="246"/>
      <c r="K1110" s="558">
        <v>19300000</v>
      </c>
      <c r="L1110" s="39" t="s">
        <v>47</v>
      </c>
      <c r="M1110" s="192" t="s">
        <v>24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45"/>
        <v>11</v>
      </c>
      <c r="C1111" s="189">
        <f t="shared" si="46"/>
        <v>41956</v>
      </c>
      <c r="D1111" s="189" t="s">
        <v>870</v>
      </c>
      <c r="E1111" s="182">
        <v>41956</v>
      </c>
      <c r="F1111" s="187" t="s">
        <v>871</v>
      </c>
      <c r="G1111" s="458" t="s">
        <v>326</v>
      </c>
      <c r="H1111" s="7"/>
      <c r="I1111" s="246"/>
      <c r="J1111" s="246"/>
      <c r="K1111" s="558">
        <v>15000</v>
      </c>
      <c r="L1111" s="39" t="s">
        <v>83</v>
      </c>
      <c r="M1111" s="192" t="s">
        <v>24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>x</v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45"/>
        <v>11</v>
      </c>
      <c r="C1112" s="189">
        <f t="shared" si="46"/>
        <v>41956</v>
      </c>
      <c r="D1112" s="189" t="s">
        <v>870</v>
      </c>
      <c r="E1112" s="182">
        <v>41956</v>
      </c>
      <c r="F1112" s="187" t="s">
        <v>871</v>
      </c>
      <c r="G1112" s="458" t="s">
        <v>326</v>
      </c>
      <c r="H1112" s="7"/>
      <c r="I1112" s="246"/>
      <c r="J1112" s="246"/>
      <c r="K1112" s="558">
        <v>15000</v>
      </c>
      <c r="L1112" s="39" t="s">
        <v>83</v>
      </c>
      <c r="M1112" s="192" t="s">
        <v>24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>x</v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45"/>
        <v>11</v>
      </c>
      <c r="C1113" s="37">
        <f t="shared" si="46"/>
        <v>41957</v>
      </c>
      <c r="D1113" s="189" t="s">
        <v>1338</v>
      </c>
      <c r="E1113" s="37">
        <v>41957</v>
      </c>
      <c r="F1113" s="187" t="s">
        <v>349</v>
      </c>
      <c r="G1113" s="457" t="s">
        <v>1099</v>
      </c>
      <c r="H1113" s="7" t="s">
        <v>1100</v>
      </c>
      <c r="I1113" s="246">
        <v>100</v>
      </c>
      <c r="J1113" s="246">
        <v>21000</v>
      </c>
      <c r="K1113" s="558">
        <f>ROUND(I1113*J1113,0)</f>
        <v>2100000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>x</v>
      </c>
      <c r="Z1113" s="52" t="str">
        <f>IF(AND(B1113&lt;=NKC!$N$8,B1113&gt;=NKC!$M$8),"x","")</f>
        <v/>
      </c>
      <c r="AA1113" s="769">
        <v>4</v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45"/>
        <v>11</v>
      </c>
      <c r="C1114" s="37">
        <f t="shared" si="46"/>
        <v>41957</v>
      </c>
      <c r="D1114" s="189" t="s">
        <v>1401</v>
      </c>
      <c r="E1114" s="37">
        <v>41957</v>
      </c>
      <c r="F1114" s="190" t="s">
        <v>864</v>
      </c>
      <c r="G1114" s="457" t="s">
        <v>1099</v>
      </c>
      <c r="H1114" s="7" t="s">
        <v>1100</v>
      </c>
      <c r="I1114" s="246"/>
      <c r="J1114" s="246"/>
      <c r="K1114" s="558">
        <v>2100000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45"/>
        <v>11</v>
      </c>
      <c r="C1115" s="182">
        <f t="shared" si="46"/>
        <v>41958</v>
      </c>
      <c r="D1115" s="182" t="s">
        <v>909</v>
      </c>
      <c r="E1115" s="189">
        <v>41958</v>
      </c>
      <c r="F1115" s="190" t="s">
        <v>486</v>
      </c>
      <c r="G1115" s="458" t="s">
        <v>745</v>
      </c>
      <c r="H1115" s="7" t="s">
        <v>879</v>
      </c>
      <c r="I1115" s="246">
        <v>1012</v>
      </c>
      <c r="J1115" s="246">
        <v>12000</v>
      </c>
      <c r="K1115" s="558">
        <f>ROUND(I1115*J1115,0)</f>
        <v>12144000</v>
      </c>
      <c r="L1115" s="559" t="s">
        <v>253</v>
      </c>
      <c r="M1115" s="559" t="s">
        <v>177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  <c r="AD1115" s="550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45"/>
        <v>11</v>
      </c>
      <c r="C1116" s="182">
        <f t="shared" si="46"/>
        <v>41958</v>
      </c>
      <c r="D1116" s="182" t="s">
        <v>909</v>
      </c>
      <c r="E1116" s="182">
        <v>41958</v>
      </c>
      <c r="F1116" s="190" t="s">
        <v>391</v>
      </c>
      <c r="G1116" s="560" t="s">
        <v>745</v>
      </c>
      <c r="H1116" s="7" t="s">
        <v>879</v>
      </c>
      <c r="I1116" s="246"/>
      <c r="J1116" s="246"/>
      <c r="K1116" s="558">
        <v>1214400</v>
      </c>
      <c r="L1116" s="559" t="s">
        <v>253</v>
      </c>
      <c r="M1116" s="559" t="s">
        <v>364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/>
      <c r="AB1116" s="550"/>
      <c r="AC1116" s="550"/>
      <c r="AD1116" s="550"/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45"/>
        <v>11</v>
      </c>
      <c r="C1117" s="182">
        <f t="shared" si="46"/>
        <v>41960</v>
      </c>
      <c r="D1117" s="182" t="s">
        <v>910</v>
      </c>
      <c r="E1117" s="182">
        <v>41960</v>
      </c>
      <c r="F1117" s="187" t="s">
        <v>746</v>
      </c>
      <c r="G1117" s="560" t="s">
        <v>747</v>
      </c>
      <c r="H1117" s="7" t="s">
        <v>748</v>
      </c>
      <c r="I1117" s="246">
        <v>1990</v>
      </c>
      <c r="J1117" s="246">
        <v>6100</v>
      </c>
      <c r="K1117" s="558">
        <f>ROUND(I1117*J1117,0)</f>
        <v>12139000</v>
      </c>
      <c r="L1117" s="559" t="s">
        <v>253</v>
      </c>
      <c r="M1117" s="559" t="s">
        <v>177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/>
      <c r="AC1117" s="550"/>
      <c r="AD1117" s="550"/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45"/>
        <v>11</v>
      </c>
      <c r="C1118" s="182">
        <f t="shared" si="46"/>
        <v>41960</v>
      </c>
      <c r="D1118" s="182" t="s">
        <v>910</v>
      </c>
      <c r="E1118" s="189">
        <v>41960</v>
      </c>
      <c r="F1118" s="190" t="s">
        <v>391</v>
      </c>
      <c r="G1118" s="458" t="s">
        <v>747</v>
      </c>
      <c r="H1118" s="7" t="s">
        <v>748</v>
      </c>
      <c r="I1118" s="247"/>
      <c r="J1118" s="247"/>
      <c r="K1118" s="558">
        <v>1213900</v>
      </c>
      <c r="L1118" s="559" t="s">
        <v>253</v>
      </c>
      <c r="M1118" s="559" t="s">
        <v>364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  <c r="AB1118" s="550"/>
      <c r="AC1118" s="550"/>
      <c r="AD1118" s="550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45"/>
        <v>11</v>
      </c>
      <c r="C1119" s="182">
        <f t="shared" si="46"/>
        <v>41960</v>
      </c>
      <c r="D1119" s="182" t="s">
        <v>1381</v>
      </c>
      <c r="E1119" s="189">
        <v>41960</v>
      </c>
      <c r="F1119" s="190" t="s">
        <v>865</v>
      </c>
      <c r="G1119" s="458" t="s">
        <v>747</v>
      </c>
      <c r="H1119" s="7" t="s">
        <v>748</v>
      </c>
      <c r="I1119" s="247"/>
      <c r="J1119" s="247"/>
      <c r="K1119" s="558">
        <f>K1117+K1118</f>
        <v>13352900</v>
      </c>
      <c r="L1119" s="559" t="s">
        <v>47</v>
      </c>
      <c r="M1119" s="559" t="s">
        <v>253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>x</v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/>
      <c r="AB1119" s="550"/>
      <c r="AC1119" s="550"/>
      <c r="AD1119" s="550"/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45"/>
        <v>11</v>
      </c>
      <c r="C1120" s="189">
        <f t="shared" si="46"/>
        <v>41961</v>
      </c>
      <c r="D1120" s="189" t="s">
        <v>863</v>
      </c>
      <c r="E1120" s="182">
        <v>41961</v>
      </c>
      <c r="F1120" s="190" t="s">
        <v>865</v>
      </c>
      <c r="G1120" s="458" t="s">
        <v>326</v>
      </c>
      <c r="H1120" s="7" t="s">
        <v>878</v>
      </c>
      <c r="I1120" s="246"/>
      <c r="J1120" s="246"/>
      <c r="K1120" s="558">
        <v>7553810</v>
      </c>
      <c r="L1120" s="39" t="s">
        <v>24</v>
      </c>
      <c r="M1120" s="192" t="s">
        <v>253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/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45"/>
        <v>11</v>
      </c>
      <c r="C1121" s="182">
        <f t="shared" si="46"/>
        <v>41962</v>
      </c>
      <c r="D1121" s="182" t="s">
        <v>911</v>
      </c>
      <c r="E1121" s="189">
        <v>41962</v>
      </c>
      <c r="F1121" s="187" t="s">
        <v>474</v>
      </c>
      <c r="G1121" s="458" t="s">
        <v>749</v>
      </c>
      <c r="H1121" s="7" t="s">
        <v>473</v>
      </c>
      <c r="I1121" s="247">
        <v>609</v>
      </c>
      <c r="J1121" s="247">
        <v>6250</v>
      </c>
      <c r="K1121" s="558">
        <f>ROUND(I1121*J1121,0)</f>
        <v>3806250</v>
      </c>
      <c r="L1121" s="559" t="s">
        <v>253</v>
      </c>
      <c r="M1121" s="559" t="s">
        <v>177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  <c r="AC1121" s="550"/>
      <c r="AD1121" s="550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45"/>
        <v>11</v>
      </c>
      <c r="C1122" s="182">
        <f t="shared" si="46"/>
        <v>41962</v>
      </c>
      <c r="D1122" s="182" t="s">
        <v>911</v>
      </c>
      <c r="E1122" s="189">
        <v>41962</v>
      </c>
      <c r="F1122" s="187" t="s">
        <v>475</v>
      </c>
      <c r="G1122" s="458" t="s">
        <v>749</v>
      </c>
      <c r="H1122" s="7" t="s">
        <v>473</v>
      </c>
      <c r="I1122" s="247">
        <v>213</v>
      </c>
      <c r="J1122" s="247">
        <v>6550</v>
      </c>
      <c r="K1122" s="558">
        <f>ROUND(I1122*J1122,0)</f>
        <v>1395150</v>
      </c>
      <c r="L1122" s="559" t="s">
        <v>253</v>
      </c>
      <c r="M1122" s="559" t="s">
        <v>177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/>
      <c r="AC1122" s="550"/>
      <c r="AD1122" s="550"/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45"/>
        <v>11</v>
      </c>
      <c r="C1123" s="182">
        <f t="shared" si="46"/>
        <v>41962</v>
      </c>
      <c r="D1123" s="182" t="s">
        <v>911</v>
      </c>
      <c r="E1123" s="189">
        <v>41962</v>
      </c>
      <c r="F1123" s="187" t="s">
        <v>750</v>
      </c>
      <c r="G1123" s="458" t="s">
        <v>749</v>
      </c>
      <c r="H1123" s="7" t="s">
        <v>473</v>
      </c>
      <c r="I1123" s="247">
        <v>796</v>
      </c>
      <c r="J1123" s="247">
        <v>5900</v>
      </c>
      <c r="K1123" s="558">
        <f>ROUND(I1123*J1123,0)</f>
        <v>4696400</v>
      </c>
      <c r="L1123" s="559" t="s">
        <v>253</v>
      </c>
      <c r="M1123" s="559" t="s">
        <v>177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/>
      <c r="AC1123" s="550"/>
      <c r="AD1123" s="550"/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45"/>
        <v>11</v>
      </c>
      <c r="C1124" s="182">
        <f t="shared" si="46"/>
        <v>41962</v>
      </c>
      <c r="D1124" s="182" t="s">
        <v>911</v>
      </c>
      <c r="E1124" s="189">
        <v>41962</v>
      </c>
      <c r="F1124" s="187" t="s">
        <v>377</v>
      </c>
      <c r="G1124" s="458" t="s">
        <v>749</v>
      </c>
      <c r="H1124" s="7" t="s">
        <v>473</v>
      </c>
      <c r="I1124" s="247">
        <v>402</v>
      </c>
      <c r="J1124" s="247">
        <v>6800</v>
      </c>
      <c r="K1124" s="558">
        <f>ROUND(I1124*J1124,0)</f>
        <v>2733600</v>
      </c>
      <c r="L1124" s="559" t="s">
        <v>253</v>
      </c>
      <c r="M1124" s="559" t="s">
        <v>177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  <c r="AC1124" s="550"/>
      <c r="AD1124" s="550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45"/>
        <v>11</v>
      </c>
      <c r="C1125" s="182">
        <f t="shared" si="46"/>
        <v>41962</v>
      </c>
      <c r="D1125" s="182" t="s">
        <v>911</v>
      </c>
      <c r="E1125" s="189">
        <v>41962</v>
      </c>
      <c r="F1125" s="190" t="s">
        <v>391</v>
      </c>
      <c r="G1125" s="458" t="s">
        <v>749</v>
      </c>
      <c r="H1125" s="7" t="s">
        <v>473</v>
      </c>
      <c r="I1125" s="247"/>
      <c r="J1125" s="247"/>
      <c r="K1125" s="38">
        <v>1263140</v>
      </c>
      <c r="L1125" s="559" t="s">
        <v>253</v>
      </c>
      <c r="M1125" s="559" t="s">
        <v>364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  <c r="AB1125" s="550"/>
      <c r="AC1125" s="550"/>
      <c r="AD1125" s="550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45"/>
        <v>11</v>
      </c>
      <c r="C1126" s="182">
        <f t="shared" si="46"/>
        <v>41962</v>
      </c>
      <c r="D1126" s="182" t="s">
        <v>1384</v>
      </c>
      <c r="E1126" s="189">
        <v>41962</v>
      </c>
      <c r="F1126" s="190" t="s">
        <v>865</v>
      </c>
      <c r="G1126" s="458" t="s">
        <v>749</v>
      </c>
      <c r="H1126" s="7" t="s">
        <v>473</v>
      </c>
      <c r="I1126" s="247"/>
      <c r="J1126" s="247"/>
      <c r="K1126" s="38">
        <v>13894540</v>
      </c>
      <c r="L1126" s="559" t="s">
        <v>47</v>
      </c>
      <c r="M1126" s="559" t="s">
        <v>253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/>
      <c r="AB1126" s="550"/>
      <c r="AC1126" s="550"/>
      <c r="AD1126" s="550"/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45"/>
        <v>11</v>
      </c>
      <c r="C1127" s="182">
        <f t="shared" si="46"/>
        <v>41962</v>
      </c>
      <c r="D1127" s="182" t="s">
        <v>912</v>
      </c>
      <c r="E1127" s="189">
        <v>41962</v>
      </c>
      <c r="F1127" s="187" t="s">
        <v>751</v>
      </c>
      <c r="G1127" s="458" t="s">
        <v>752</v>
      </c>
      <c r="H1127" s="7" t="s">
        <v>753</v>
      </c>
      <c r="I1127" s="246">
        <v>975</v>
      </c>
      <c r="J1127" s="246">
        <v>5130</v>
      </c>
      <c r="K1127" s="558">
        <f>ROUND(I1127*J1127,0)</f>
        <v>5001750</v>
      </c>
      <c r="L1127" s="559" t="s">
        <v>253</v>
      </c>
      <c r="M1127" s="559" t="s">
        <v>177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/>
      <c r="AC1127" s="550"/>
      <c r="AD1127" s="550"/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45"/>
        <v>11</v>
      </c>
      <c r="C1128" s="182">
        <f t="shared" si="46"/>
        <v>41962</v>
      </c>
      <c r="D1128" s="182" t="s">
        <v>912</v>
      </c>
      <c r="E1128" s="189">
        <v>41962</v>
      </c>
      <c r="F1128" s="187" t="s">
        <v>1233</v>
      </c>
      <c r="G1128" s="458" t="s">
        <v>752</v>
      </c>
      <c r="H1128" s="7" t="s">
        <v>753</v>
      </c>
      <c r="I1128" s="246">
        <v>1000</v>
      </c>
      <c r="J1128" s="246">
        <v>2798</v>
      </c>
      <c r="K1128" s="558">
        <f>ROUND(I1128*J1128,0)</f>
        <v>2798000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  <c r="AC1128" s="550"/>
      <c r="AD1128" s="550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45"/>
        <v>11</v>
      </c>
      <c r="C1129" s="182">
        <f t="shared" si="46"/>
        <v>41962</v>
      </c>
      <c r="D1129" s="182" t="s">
        <v>912</v>
      </c>
      <c r="E1129" s="189">
        <v>41962</v>
      </c>
      <c r="F1129" s="187" t="s">
        <v>756</v>
      </c>
      <c r="G1129" s="458" t="s">
        <v>752</v>
      </c>
      <c r="H1129" s="7" t="s">
        <v>753</v>
      </c>
      <c r="I1129" s="246">
        <v>978</v>
      </c>
      <c r="J1129" s="246">
        <v>4230</v>
      </c>
      <c r="K1129" s="558">
        <f>ROUND(I1129*J1129,0)</f>
        <v>4136940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  <c r="AC1129" s="550"/>
      <c r="AD1129" s="550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45"/>
        <v>11</v>
      </c>
      <c r="C1130" s="182">
        <f t="shared" si="46"/>
        <v>41962</v>
      </c>
      <c r="D1130" s="182" t="s">
        <v>912</v>
      </c>
      <c r="E1130" s="189">
        <v>41962</v>
      </c>
      <c r="F1130" s="187" t="s">
        <v>1233</v>
      </c>
      <c r="G1130" s="458" t="s">
        <v>752</v>
      </c>
      <c r="H1130" s="7" t="s">
        <v>753</v>
      </c>
      <c r="I1130" s="246">
        <v>1000</v>
      </c>
      <c r="J1130" s="246">
        <v>1568</v>
      </c>
      <c r="K1130" s="558">
        <f>ROUND(I1130*J1130,0)</f>
        <v>1568000</v>
      </c>
      <c r="L1130" s="559" t="s">
        <v>253</v>
      </c>
      <c r="M1130" s="559" t="s">
        <v>177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D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45"/>
        <v>11</v>
      </c>
      <c r="C1131" s="182">
        <f t="shared" si="46"/>
        <v>41962</v>
      </c>
      <c r="D1131" s="182" t="s">
        <v>912</v>
      </c>
      <c r="E1131" s="189">
        <v>41962</v>
      </c>
      <c r="F1131" s="190" t="s">
        <v>391</v>
      </c>
      <c r="G1131" s="458" t="s">
        <v>752</v>
      </c>
      <c r="H1131" s="7" t="s">
        <v>753</v>
      </c>
      <c r="I1131" s="246"/>
      <c r="J1131" s="246"/>
      <c r="K1131" s="558">
        <v>1350469</v>
      </c>
      <c r="L1131" s="559" t="s">
        <v>253</v>
      </c>
      <c r="M1131" s="559" t="s">
        <v>364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  <c r="AD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45"/>
        <v>11</v>
      </c>
      <c r="C1132" s="189">
        <f t="shared" si="46"/>
        <v>41962</v>
      </c>
      <c r="D1132" s="189" t="s">
        <v>863</v>
      </c>
      <c r="E1132" s="182">
        <v>41962</v>
      </c>
      <c r="F1132" s="190" t="s">
        <v>865</v>
      </c>
      <c r="G1132" s="458" t="s">
        <v>326</v>
      </c>
      <c r="H1132" s="7" t="s">
        <v>659</v>
      </c>
      <c r="I1132" s="246"/>
      <c r="J1132" s="246"/>
      <c r="K1132" s="558">
        <v>17489000</v>
      </c>
      <c r="L1132" s="39" t="s">
        <v>24</v>
      </c>
      <c r="M1132" s="192" t="s">
        <v>253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45"/>
        <v>11</v>
      </c>
      <c r="C1133" s="37">
        <f t="shared" si="46"/>
        <v>41962</v>
      </c>
      <c r="D1133" s="37" t="s">
        <v>863</v>
      </c>
      <c r="E1133" s="189">
        <v>41962</v>
      </c>
      <c r="F1133" s="190" t="s">
        <v>866</v>
      </c>
      <c r="G1133" s="40" t="s">
        <v>1237</v>
      </c>
      <c r="H1133" s="7"/>
      <c r="I1133" s="246"/>
      <c r="J1133" s="246"/>
      <c r="K1133" s="558">
        <v>600</v>
      </c>
      <c r="L1133" s="39" t="s">
        <v>24</v>
      </c>
      <c r="M1133" s="39" t="s">
        <v>40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45"/>
        <v>11</v>
      </c>
      <c r="C1134" s="182">
        <f t="shared" si="46"/>
        <v>41963</v>
      </c>
      <c r="D1134" s="182" t="s">
        <v>913</v>
      </c>
      <c r="E1134" s="189">
        <v>41963</v>
      </c>
      <c r="F1134" s="187" t="s">
        <v>430</v>
      </c>
      <c r="G1134" s="458" t="s">
        <v>759</v>
      </c>
      <c r="H1134" s="7" t="s">
        <v>432</v>
      </c>
      <c r="I1134" s="246">
        <v>993</v>
      </c>
      <c r="J1134" s="246">
        <v>8740</v>
      </c>
      <c r="K1134" s="558">
        <f>ROUND(I1134*J1134,0)</f>
        <v>8678820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  <c r="AC1134" s="550"/>
      <c r="AD1134" s="550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45"/>
        <v>11</v>
      </c>
      <c r="C1135" s="182">
        <f t="shared" si="46"/>
        <v>41963</v>
      </c>
      <c r="D1135" s="182" t="s">
        <v>913</v>
      </c>
      <c r="E1135" s="189">
        <v>41963</v>
      </c>
      <c r="F1135" s="190" t="s">
        <v>391</v>
      </c>
      <c r="G1135" s="458" t="s">
        <v>759</v>
      </c>
      <c r="H1135" s="7" t="s">
        <v>432</v>
      </c>
      <c r="I1135" s="246"/>
      <c r="J1135" s="246"/>
      <c r="K1135" s="38">
        <v>867882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  <c r="AC1135" s="550"/>
      <c r="AD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45"/>
        <v>11</v>
      </c>
      <c r="C1136" s="182">
        <f t="shared" si="46"/>
        <v>41963</v>
      </c>
      <c r="D1136" s="182" t="s">
        <v>914</v>
      </c>
      <c r="E1136" s="182">
        <v>41963</v>
      </c>
      <c r="F1136" s="187" t="s">
        <v>760</v>
      </c>
      <c r="G1136" s="560" t="s">
        <v>761</v>
      </c>
      <c r="H1136" s="191" t="s">
        <v>553</v>
      </c>
      <c r="I1136" s="246">
        <v>3030</v>
      </c>
      <c r="J1136" s="246">
        <v>7450</v>
      </c>
      <c r="K1136" s="558">
        <f>ROUND(I1136*J1136,0)</f>
        <v>22573500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45"/>
        <v>11</v>
      </c>
      <c r="C1137" s="182">
        <f t="shared" si="46"/>
        <v>41963</v>
      </c>
      <c r="D1137" s="182" t="s">
        <v>914</v>
      </c>
      <c r="E1137" s="189">
        <v>41963</v>
      </c>
      <c r="F1137" s="190" t="s">
        <v>760</v>
      </c>
      <c r="G1137" s="458" t="s">
        <v>761</v>
      </c>
      <c r="H1137" s="191" t="s">
        <v>553</v>
      </c>
      <c r="I1137" s="246">
        <v>219</v>
      </c>
      <c r="J1137" s="246">
        <v>7450</v>
      </c>
      <c r="K1137" s="558">
        <f>ROUND(I1137*J1137,0)</f>
        <v>1631550</v>
      </c>
      <c r="L1137" s="559" t="s">
        <v>253</v>
      </c>
      <c r="M1137" s="559" t="s">
        <v>177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45"/>
        <v>11</v>
      </c>
      <c r="C1138" s="182">
        <f t="shared" si="46"/>
        <v>41963</v>
      </c>
      <c r="D1138" s="182" t="s">
        <v>914</v>
      </c>
      <c r="E1138" s="189">
        <v>41963</v>
      </c>
      <c r="F1138" s="190" t="s">
        <v>760</v>
      </c>
      <c r="G1138" s="458" t="s">
        <v>761</v>
      </c>
      <c r="H1138" s="191" t="s">
        <v>553</v>
      </c>
      <c r="I1138" s="246">
        <v>3167</v>
      </c>
      <c r="J1138" s="246">
        <v>7450</v>
      </c>
      <c r="K1138" s="558">
        <f>ROUND(I1138*J1138,0)</f>
        <v>23594150</v>
      </c>
      <c r="L1138" s="559" t="s">
        <v>253</v>
      </c>
      <c r="M1138" s="559" t="s">
        <v>177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45"/>
        <v>11</v>
      </c>
      <c r="C1139" s="182">
        <f t="shared" si="46"/>
        <v>41963</v>
      </c>
      <c r="D1139" s="182" t="s">
        <v>914</v>
      </c>
      <c r="E1139" s="189">
        <v>41963</v>
      </c>
      <c r="F1139" s="190" t="s">
        <v>391</v>
      </c>
      <c r="G1139" s="458" t="s">
        <v>761</v>
      </c>
      <c r="H1139" s="191" t="s">
        <v>553</v>
      </c>
      <c r="I1139" s="246"/>
      <c r="J1139" s="246"/>
      <c r="K1139" s="38">
        <v>4779920</v>
      </c>
      <c r="L1139" s="559" t="s">
        <v>253</v>
      </c>
      <c r="M1139" s="559" t="s">
        <v>364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  <c r="AB1139" s="550"/>
      <c r="AC1139" s="550"/>
      <c r="AD1139" s="550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45"/>
        <v>11</v>
      </c>
      <c r="C1140" s="189">
        <f t="shared" si="46"/>
        <v>41963</v>
      </c>
      <c r="D1140" s="189" t="s">
        <v>863</v>
      </c>
      <c r="E1140" s="182">
        <v>41963</v>
      </c>
      <c r="F1140" s="190" t="s">
        <v>865</v>
      </c>
      <c r="G1140" s="458" t="s">
        <v>326</v>
      </c>
      <c r="H1140" s="44" t="s">
        <v>553</v>
      </c>
      <c r="I1140" s="246"/>
      <c r="J1140" s="246"/>
      <c r="K1140" s="558">
        <v>32983731</v>
      </c>
      <c r="L1140" s="39" t="s">
        <v>24</v>
      </c>
      <c r="M1140" s="192" t="s">
        <v>253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45"/>
        <v>11</v>
      </c>
      <c r="C1141" s="189">
        <f t="shared" si="46"/>
        <v>41963</v>
      </c>
      <c r="D1141" s="189" t="s">
        <v>863</v>
      </c>
      <c r="E1141" s="182">
        <v>41963</v>
      </c>
      <c r="F1141" s="190" t="s">
        <v>865</v>
      </c>
      <c r="G1141" s="458" t="s">
        <v>326</v>
      </c>
      <c r="H1141" s="7" t="s">
        <v>753</v>
      </c>
      <c r="I1141" s="246"/>
      <c r="J1141" s="246"/>
      <c r="K1141" s="558">
        <v>9475159</v>
      </c>
      <c r="L1141" s="39" t="s">
        <v>24</v>
      </c>
      <c r="M1141" s="192" t="s">
        <v>253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45"/>
        <v>11</v>
      </c>
      <c r="C1142" s="37">
        <f t="shared" si="46"/>
        <v>41963</v>
      </c>
      <c r="D1142" s="189" t="s">
        <v>1184</v>
      </c>
      <c r="E1142" s="37">
        <v>41963</v>
      </c>
      <c r="F1142" s="286" t="s">
        <v>1046</v>
      </c>
      <c r="G1142" s="457" t="s">
        <v>675</v>
      </c>
      <c r="H1142" s="7" t="s">
        <v>1021</v>
      </c>
      <c r="I1142" s="246">
        <v>17859</v>
      </c>
      <c r="J1142" s="246">
        <v>7800</v>
      </c>
      <c r="K1142" s="558">
        <f>ROUND(I1142*J1142,0)</f>
        <v>139300200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>x</v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>
        <v>4</v>
      </c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45"/>
        <v>11</v>
      </c>
      <c r="C1143" s="37">
        <f t="shared" si="46"/>
        <v>41963</v>
      </c>
      <c r="D1143" s="189" t="s">
        <v>1184</v>
      </c>
      <c r="E1143" s="37">
        <v>41963</v>
      </c>
      <c r="F1143" s="40" t="s">
        <v>1020</v>
      </c>
      <c r="G1143" s="457" t="s">
        <v>675</v>
      </c>
      <c r="H1143" s="7" t="s">
        <v>1021</v>
      </c>
      <c r="I1143" s="246"/>
      <c r="J1143" s="246"/>
      <c r="K1143" s="558">
        <v>13930020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45"/>
        <v>11</v>
      </c>
      <c r="C1144" s="182">
        <f t="shared" si="46"/>
        <v>41964</v>
      </c>
      <c r="D1144" s="182" t="s">
        <v>915</v>
      </c>
      <c r="E1144" s="189">
        <v>41964</v>
      </c>
      <c r="F1144" s="187" t="s">
        <v>1177</v>
      </c>
      <c r="G1144" s="458" t="s">
        <v>762</v>
      </c>
      <c r="H1144" s="7" t="s">
        <v>877</v>
      </c>
      <c r="I1144" s="246">
        <v>780</v>
      </c>
      <c r="J1144" s="246">
        <v>14300</v>
      </c>
      <c r="K1144" s="558">
        <f>ROUND(I1144*J1144,0)</f>
        <v>11154000</v>
      </c>
      <c r="L1144" s="559" t="s">
        <v>253</v>
      </c>
      <c r="M1144" s="559" t="s">
        <v>177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/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45"/>
        <v>11</v>
      </c>
      <c r="C1145" s="182">
        <f t="shared" si="46"/>
        <v>41964</v>
      </c>
      <c r="D1145" s="182" t="s">
        <v>915</v>
      </c>
      <c r="E1145" s="189">
        <v>41964</v>
      </c>
      <c r="F1145" s="40" t="s">
        <v>416</v>
      </c>
      <c r="G1145" s="458" t="s">
        <v>762</v>
      </c>
      <c r="H1145" s="7" t="s">
        <v>877</v>
      </c>
      <c r="I1145" s="246">
        <v>1600</v>
      </c>
      <c r="J1145" s="246">
        <v>1500</v>
      </c>
      <c r="K1145" s="558">
        <f>ROUND(I1145*J1145,0)</f>
        <v>2400000</v>
      </c>
      <c r="L1145" s="559" t="s">
        <v>253</v>
      </c>
      <c r="M1145" s="559" t="s">
        <v>177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/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45"/>
        <v>11</v>
      </c>
      <c r="C1146" s="182">
        <f t="shared" si="46"/>
        <v>41964</v>
      </c>
      <c r="D1146" s="182" t="s">
        <v>915</v>
      </c>
      <c r="E1146" s="189">
        <v>41964</v>
      </c>
      <c r="F1146" s="190" t="s">
        <v>391</v>
      </c>
      <c r="G1146" s="458" t="s">
        <v>762</v>
      </c>
      <c r="H1146" s="7" t="s">
        <v>877</v>
      </c>
      <c r="I1146" s="246"/>
      <c r="J1146" s="246"/>
      <c r="K1146" s="558">
        <v>1355400</v>
      </c>
      <c r="L1146" s="559" t="s">
        <v>253</v>
      </c>
      <c r="M1146" s="559" t="s">
        <v>364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/>
      <c r="AB1146" s="550"/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45"/>
        <v>11</v>
      </c>
      <c r="C1147" s="189">
        <f t="shared" si="46"/>
        <v>41965</v>
      </c>
      <c r="D1147" s="189" t="s">
        <v>1386</v>
      </c>
      <c r="E1147" s="182">
        <v>41965</v>
      </c>
      <c r="F1147" s="190" t="s">
        <v>867</v>
      </c>
      <c r="G1147" s="458" t="s">
        <v>326</v>
      </c>
      <c r="H1147" s="191" t="s">
        <v>868</v>
      </c>
      <c r="I1147" s="246"/>
      <c r="J1147" s="246"/>
      <c r="K1147" s="558">
        <v>22500000</v>
      </c>
      <c r="L1147" s="39" t="s">
        <v>47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69"/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45"/>
        <v>11</v>
      </c>
      <c r="C1148" s="189">
        <f t="shared" si="46"/>
        <v>41965</v>
      </c>
      <c r="D1148" s="189" t="s">
        <v>870</v>
      </c>
      <c r="E1148" s="182">
        <v>41965</v>
      </c>
      <c r="F1148" s="190" t="s">
        <v>864</v>
      </c>
      <c r="G1148" s="458" t="s">
        <v>326</v>
      </c>
      <c r="H1148" s="7" t="s">
        <v>981</v>
      </c>
      <c r="I1148" s="246"/>
      <c r="J1148" s="246"/>
      <c r="K1148" s="558">
        <v>30000000</v>
      </c>
      <c r="L1148" s="39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>331</v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45"/>
        <v>11</v>
      </c>
      <c r="C1149" s="189">
        <f t="shared" si="46"/>
        <v>41965</v>
      </c>
      <c r="D1149" s="189" t="s">
        <v>870</v>
      </c>
      <c r="E1149" s="182">
        <v>41965</v>
      </c>
      <c r="F1149" s="190" t="s">
        <v>864</v>
      </c>
      <c r="G1149" s="458" t="s">
        <v>326</v>
      </c>
      <c r="H1149" s="803" t="s">
        <v>1048</v>
      </c>
      <c r="I1149" s="246"/>
      <c r="J1149" s="246"/>
      <c r="K1149" s="558">
        <v>15000000</v>
      </c>
      <c r="L1149" s="39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45"/>
        <v>11</v>
      </c>
      <c r="C1150" s="189">
        <f t="shared" si="46"/>
        <v>41965</v>
      </c>
      <c r="D1150" s="189" t="s">
        <v>870</v>
      </c>
      <c r="E1150" s="182">
        <v>41965</v>
      </c>
      <c r="F1150" s="187" t="s">
        <v>871</v>
      </c>
      <c r="G1150" s="458" t="s">
        <v>326</v>
      </c>
      <c r="H1150" s="7"/>
      <c r="I1150" s="246"/>
      <c r="J1150" s="246"/>
      <c r="K1150" s="558">
        <v>15000</v>
      </c>
      <c r="L1150" s="39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45"/>
        <v>11</v>
      </c>
      <c r="C1151" s="189">
        <f t="shared" si="46"/>
        <v>41965</v>
      </c>
      <c r="D1151" s="189" t="s">
        <v>870</v>
      </c>
      <c r="E1151" s="182">
        <v>41965</v>
      </c>
      <c r="F1151" s="187" t="s">
        <v>871</v>
      </c>
      <c r="G1151" s="458" t="s">
        <v>326</v>
      </c>
      <c r="H1151" s="7"/>
      <c r="I1151" s="246"/>
      <c r="J1151" s="246"/>
      <c r="K1151" s="558">
        <v>15000</v>
      </c>
      <c r="L1151" s="39" t="s">
        <v>83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>x</v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45"/>
        <v>11</v>
      </c>
      <c r="C1152" s="182">
        <f t="shared" si="46"/>
        <v>41967</v>
      </c>
      <c r="D1152" s="182" t="s">
        <v>916</v>
      </c>
      <c r="E1152" s="189">
        <v>41967</v>
      </c>
      <c r="F1152" s="187" t="s">
        <v>537</v>
      </c>
      <c r="G1152" s="458" t="s">
        <v>763</v>
      </c>
      <c r="H1152" s="7" t="s">
        <v>409</v>
      </c>
      <c r="I1152" s="246">
        <v>511</v>
      </c>
      <c r="J1152" s="246">
        <v>10500</v>
      </c>
      <c r="K1152" s="558">
        <f>ROUND(I1152*J1152,0)</f>
        <v>5365500</v>
      </c>
      <c r="L1152" s="559" t="s">
        <v>253</v>
      </c>
      <c r="M1152" s="559" t="s">
        <v>177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45"/>
        <v>11</v>
      </c>
      <c r="C1153" s="182">
        <f t="shared" si="46"/>
        <v>41967</v>
      </c>
      <c r="D1153" s="182" t="s">
        <v>916</v>
      </c>
      <c r="E1153" s="189">
        <v>41967</v>
      </c>
      <c r="F1153" s="190" t="s">
        <v>391</v>
      </c>
      <c r="G1153" s="458" t="s">
        <v>763</v>
      </c>
      <c r="H1153" s="7" t="s">
        <v>409</v>
      </c>
      <c r="I1153" s="246"/>
      <c r="J1153" s="246"/>
      <c r="K1153" s="558">
        <v>536550</v>
      </c>
      <c r="L1153" s="559" t="s">
        <v>253</v>
      </c>
      <c r="M1153" s="559" t="s">
        <v>364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45"/>
        <v>11</v>
      </c>
      <c r="C1154" s="189">
        <f t="shared" si="46"/>
        <v>41967</v>
      </c>
      <c r="D1154" s="189" t="s">
        <v>863</v>
      </c>
      <c r="E1154" s="182">
        <v>41967</v>
      </c>
      <c r="F1154" s="190" t="s">
        <v>865</v>
      </c>
      <c r="G1154" s="458" t="s">
        <v>326</v>
      </c>
      <c r="H1154" s="7" t="s">
        <v>655</v>
      </c>
      <c r="I1154" s="246"/>
      <c r="J1154" s="246"/>
      <c r="K1154" s="558">
        <v>61091096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45"/>
        <v>11</v>
      </c>
      <c r="C1155" s="182">
        <f t="shared" si="46"/>
        <v>41968</v>
      </c>
      <c r="D1155" s="182" t="s">
        <v>917</v>
      </c>
      <c r="E1155" s="189">
        <v>41968</v>
      </c>
      <c r="F1155" s="40" t="s">
        <v>764</v>
      </c>
      <c r="G1155" s="458" t="s">
        <v>765</v>
      </c>
      <c r="H1155" s="7" t="s">
        <v>553</v>
      </c>
      <c r="I1155" s="246">
        <v>3160</v>
      </c>
      <c r="J1155" s="246">
        <v>7450</v>
      </c>
      <c r="K1155" s="558">
        <f>ROUND(I1155*J1155,0)</f>
        <v>23542000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45"/>
        <v>11</v>
      </c>
      <c r="C1156" s="182">
        <f t="shared" si="46"/>
        <v>41968</v>
      </c>
      <c r="D1156" s="182" t="s">
        <v>917</v>
      </c>
      <c r="E1156" s="189">
        <v>41968</v>
      </c>
      <c r="F1156" s="190" t="s">
        <v>391</v>
      </c>
      <c r="G1156" s="458" t="s">
        <v>765</v>
      </c>
      <c r="H1156" s="7" t="s">
        <v>553</v>
      </c>
      <c r="I1156" s="246"/>
      <c r="J1156" s="246"/>
      <c r="K1156" s="558">
        <v>2354200</v>
      </c>
      <c r="L1156" s="559" t="s">
        <v>253</v>
      </c>
      <c r="M1156" s="559" t="s">
        <v>364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B1156" s="550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45"/>
        <v>11</v>
      </c>
      <c r="C1157" s="182">
        <f t="shared" si="46"/>
        <v>41968</v>
      </c>
      <c r="D1157" s="182" t="s">
        <v>918</v>
      </c>
      <c r="E1157" s="189">
        <v>41968</v>
      </c>
      <c r="F1157" s="187" t="s">
        <v>693</v>
      </c>
      <c r="G1157" s="458" t="s">
        <v>766</v>
      </c>
      <c r="H1157" s="7" t="s">
        <v>655</v>
      </c>
      <c r="I1157" s="246">
        <v>33</v>
      </c>
      <c r="J1157" s="246">
        <v>30000</v>
      </c>
      <c r="K1157" s="558">
        <f>ROUND(I1157*J1157,0)</f>
        <v>990000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45"/>
        <v>11</v>
      </c>
      <c r="C1158" s="182">
        <f t="shared" si="46"/>
        <v>41968</v>
      </c>
      <c r="D1158" s="182" t="s">
        <v>918</v>
      </c>
      <c r="E1158" s="189">
        <v>41968</v>
      </c>
      <c r="F1158" s="40" t="s">
        <v>742</v>
      </c>
      <c r="G1158" s="458" t="s">
        <v>766</v>
      </c>
      <c r="H1158" s="7" t="s">
        <v>655</v>
      </c>
      <c r="I1158" s="246">
        <v>56</v>
      </c>
      <c r="J1158" s="246">
        <v>31500</v>
      </c>
      <c r="K1158" s="558">
        <f>ROUND(I1158*J1158,0)</f>
        <v>1764000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45"/>
        <v>11</v>
      </c>
      <c r="C1159" s="182">
        <f t="shared" si="46"/>
        <v>41968</v>
      </c>
      <c r="D1159" s="182" t="s">
        <v>918</v>
      </c>
      <c r="E1159" s="189">
        <v>41968</v>
      </c>
      <c r="F1159" s="190" t="s">
        <v>717</v>
      </c>
      <c r="G1159" s="458" t="s">
        <v>766</v>
      </c>
      <c r="H1159" s="191" t="s">
        <v>655</v>
      </c>
      <c r="I1159" s="246">
        <v>178</v>
      </c>
      <c r="J1159" s="246">
        <v>1440</v>
      </c>
      <c r="K1159" s="558">
        <f>ROUND(I1159*J1159,0)</f>
        <v>256320</v>
      </c>
      <c r="L1159" s="559" t="s">
        <v>253</v>
      </c>
      <c r="M1159" s="559" t="s">
        <v>177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45"/>
        <v>11</v>
      </c>
      <c r="C1160" s="182">
        <f t="shared" si="46"/>
        <v>41968</v>
      </c>
      <c r="D1160" s="182" t="s">
        <v>918</v>
      </c>
      <c r="E1160" s="189">
        <v>41968</v>
      </c>
      <c r="F1160" s="190" t="s">
        <v>391</v>
      </c>
      <c r="G1160" s="458" t="s">
        <v>766</v>
      </c>
      <c r="H1160" s="191" t="s">
        <v>655</v>
      </c>
      <c r="I1160" s="246"/>
      <c r="J1160" s="246"/>
      <c r="K1160" s="38">
        <v>301032</v>
      </c>
      <c r="L1160" s="559" t="s">
        <v>253</v>
      </c>
      <c r="M1160" s="559" t="s">
        <v>364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45"/>
        <v>11</v>
      </c>
      <c r="C1161" s="189">
        <f t="shared" si="46"/>
        <v>41968</v>
      </c>
      <c r="D1161" s="189" t="s">
        <v>1387</v>
      </c>
      <c r="E1161" s="182">
        <v>41968</v>
      </c>
      <c r="F1161" s="190" t="s">
        <v>867</v>
      </c>
      <c r="G1161" s="458" t="s">
        <v>326</v>
      </c>
      <c r="H1161" s="191" t="s">
        <v>868</v>
      </c>
      <c r="I1161" s="246"/>
      <c r="J1161" s="246"/>
      <c r="K1161" s="558">
        <v>41000000</v>
      </c>
      <c r="L1161" s="39" t="s">
        <v>47</v>
      </c>
      <c r="M1161" s="192" t="s">
        <v>24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>x</v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45"/>
        <v>11</v>
      </c>
      <c r="C1162" s="189">
        <f t="shared" si="46"/>
        <v>41968</v>
      </c>
      <c r="D1162" s="189" t="s">
        <v>870</v>
      </c>
      <c r="E1162" s="182">
        <v>41968</v>
      </c>
      <c r="F1162" s="190" t="s">
        <v>864</v>
      </c>
      <c r="G1162" s="458" t="s">
        <v>326</v>
      </c>
      <c r="H1162" s="803" t="s">
        <v>1044</v>
      </c>
      <c r="I1162" s="246"/>
      <c r="J1162" s="246"/>
      <c r="K1162" s="558">
        <v>20000000</v>
      </c>
      <c r="L1162" s="39" t="s">
        <v>8</v>
      </c>
      <c r="M1162" s="192" t="s">
        <v>24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45"/>
        <v>11</v>
      </c>
      <c r="C1163" s="189">
        <f t="shared" si="46"/>
        <v>41968</v>
      </c>
      <c r="D1163" s="189" t="s">
        <v>870</v>
      </c>
      <c r="E1163" s="182">
        <v>41968</v>
      </c>
      <c r="F1163" s="187" t="s">
        <v>871</v>
      </c>
      <c r="G1163" s="458" t="s">
        <v>326</v>
      </c>
      <c r="H1163" s="7"/>
      <c r="I1163" s="246"/>
      <c r="J1163" s="246"/>
      <c r="K1163" s="558">
        <v>15000</v>
      </c>
      <c r="L1163" s="39" t="s">
        <v>83</v>
      </c>
      <c r="M1163" s="192" t="s">
        <v>24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>x</v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45"/>
        <v>11</v>
      </c>
      <c r="C1164" s="189">
        <f t="shared" si="46"/>
        <v>41968</v>
      </c>
      <c r="D1164" s="189" t="s">
        <v>863</v>
      </c>
      <c r="E1164" s="182">
        <v>41968</v>
      </c>
      <c r="F1164" s="190" t="s">
        <v>866</v>
      </c>
      <c r="G1164" s="458" t="s">
        <v>326</v>
      </c>
      <c r="H1164" s="7"/>
      <c r="I1164" s="246"/>
      <c r="J1164" s="246"/>
      <c r="K1164" s="558">
        <v>14735</v>
      </c>
      <c r="L1164" s="39" t="s">
        <v>24</v>
      </c>
      <c r="M1164" s="39" t="s">
        <v>40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45"/>
        <v>11</v>
      </c>
      <c r="C1165" s="182">
        <f t="shared" si="46"/>
        <v>41970</v>
      </c>
      <c r="D1165" s="182" t="s">
        <v>919</v>
      </c>
      <c r="E1165" s="189">
        <v>41970</v>
      </c>
      <c r="F1165" s="187" t="s">
        <v>767</v>
      </c>
      <c r="G1165" s="458" t="s">
        <v>768</v>
      </c>
      <c r="H1165" s="7" t="s">
        <v>769</v>
      </c>
      <c r="I1165" s="247">
        <v>100</v>
      </c>
      <c r="J1165" s="247">
        <v>9173</v>
      </c>
      <c r="K1165" s="558">
        <f>ROUND(I1165*J1165,0)</f>
        <v>917300</v>
      </c>
      <c r="L1165" s="559" t="s">
        <v>253</v>
      </c>
      <c r="M1165" s="559" t="s">
        <v>177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C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45"/>
        <v>11</v>
      </c>
      <c r="C1166" s="182">
        <f t="shared" si="46"/>
        <v>41970</v>
      </c>
      <c r="D1166" s="182" t="s">
        <v>919</v>
      </c>
      <c r="E1166" s="189">
        <v>41970</v>
      </c>
      <c r="F1166" s="190" t="s">
        <v>391</v>
      </c>
      <c r="G1166" s="458" t="s">
        <v>768</v>
      </c>
      <c r="H1166" s="7" t="s">
        <v>769</v>
      </c>
      <c r="I1166" s="246"/>
      <c r="J1166" s="246"/>
      <c r="K1166" s="558">
        <v>91730</v>
      </c>
      <c r="L1166" s="559" t="s">
        <v>253</v>
      </c>
      <c r="M1166" s="559" t="s">
        <v>364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  <c r="AB1166" s="550"/>
      <c r="AC1166" s="550"/>
      <c r="AD1166" s="550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45"/>
        <v>11</v>
      </c>
      <c r="C1167" s="182">
        <f t="shared" si="46"/>
        <v>41970</v>
      </c>
      <c r="D1167" s="182" t="s">
        <v>920</v>
      </c>
      <c r="E1167" s="189">
        <v>41970</v>
      </c>
      <c r="F1167" s="187" t="s">
        <v>479</v>
      </c>
      <c r="G1167" s="458" t="s">
        <v>770</v>
      </c>
      <c r="H1167" s="7" t="s">
        <v>878</v>
      </c>
      <c r="I1167" s="246">
        <v>333</v>
      </c>
      <c r="J1167" s="246">
        <v>9400</v>
      </c>
      <c r="K1167" s="558">
        <f>ROUND(I1167*J1167,0)</f>
        <v>3130200</v>
      </c>
      <c r="L1167" s="559" t="s">
        <v>253</v>
      </c>
      <c r="M1167" s="559" t="s">
        <v>177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  <c r="AD1167" s="550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45"/>
        <v>11</v>
      </c>
      <c r="C1168" s="182">
        <f t="shared" si="46"/>
        <v>41970</v>
      </c>
      <c r="D1168" s="182" t="s">
        <v>920</v>
      </c>
      <c r="E1168" s="189">
        <v>41970</v>
      </c>
      <c r="F1168" s="187" t="s">
        <v>458</v>
      </c>
      <c r="G1168" s="458" t="s">
        <v>770</v>
      </c>
      <c r="H1168" s="7" t="s">
        <v>878</v>
      </c>
      <c r="I1168" s="247">
        <v>219</v>
      </c>
      <c r="J1168" s="247">
        <v>6400</v>
      </c>
      <c r="K1168" s="558">
        <f>ROUND(I1168*J1168,0)</f>
        <v>1401600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45"/>
        <v>11</v>
      </c>
      <c r="C1169" s="182">
        <f t="shared" si="46"/>
        <v>41970</v>
      </c>
      <c r="D1169" s="182" t="s">
        <v>920</v>
      </c>
      <c r="E1169" s="189">
        <v>41970</v>
      </c>
      <c r="F1169" s="187" t="s">
        <v>457</v>
      </c>
      <c r="G1169" s="458" t="s">
        <v>770</v>
      </c>
      <c r="H1169" s="7" t="s">
        <v>878</v>
      </c>
      <c r="I1169" s="246">
        <v>112</v>
      </c>
      <c r="J1169" s="246">
        <v>9300</v>
      </c>
      <c r="K1169" s="558">
        <f>ROUND(I1169*J1169,0)</f>
        <v>1041600</v>
      </c>
      <c r="L1169" s="559" t="s">
        <v>253</v>
      </c>
      <c r="M1169" s="559" t="s">
        <v>177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45"/>
        <v>11</v>
      </c>
      <c r="C1170" s="182">
        <f t="shared" si="46"/>
        <v>41970</v>
      </c>
      <c r="D1170" s="182" t="s">
        <v>920</v>
      </c>
      <c r="E1170" s="189">
        <v>41970</v>
      </c>
      <c r="F1170" s="190" t="s">
        <v>391</v>
      </c>
      <c r="G1170" s="458" t="s">
        <v>770</v>
      </c>
      <c r="H1170" s="7" t="s">
        <v>878</v>
      </c>
      <c r="I1170" s="247"/>
      <c r="J1170" s="247"/>
      <c r="K1170" s="38">
        <v>557340</v>
      </c>
      <c r="L1170" s="559" t="s">
        <v>253</v>
      </c>
      <c r="M1170" s="559" t="s">
        <v>364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B1170" s="550"/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45"/>
        <v>11</v>
      </c>
      <c r="C1171" s="182">
        <f t="shared" si="46"/>
        <v>41970</v>
      </c>
      <c r="D1171" s="182" t="s">
        <v>921</v>
      </c>
      <c r="E1171" s="189">
        <v>41970</v>
      </c>
      <c r="F1171" s="190" t="s">
        <v>601</v>
      </c>
      <c r="G1171" s="458" t="s">
        <v>771</v>
      </c>
      <c r="H1171" s="45" t="s">
        <v>440</v>
      </c>
      <c r="I1171" s="246">
        <v>110</v>
      </c>
      <c r="J1171" s="246">
        <v>3600</v>
      </c>
      <c r="K1171" s="558">
        <f>ROUND(I1171*J1171,0)</f>
        <v>396000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ref="B1172:B1235" si="47">IF(C1172&lt;&gt;"",MONTH(C1172),"")</f>
        <v>11</v>
      </c>
      <c r="C1172" s="182">
        <f t="shared" ref="C1172:C1235" si="48">E1172</f>
        <v>41970</v>
      </c>
      <c r="D1172" s="182" t="s">
        <v>921</v>
      </c>
      <c r="E1172" s="189">
        <v>41970</v>
      </c>
      <c r="F1172" s="190" t="s">
        <v>603</v>
      </c>
      <c r="G1172" s="458" t="s">
        <v>771</v>
      </c>
      <c r="H1172" s="45" t="s">
        <v>440</v>
      </c>
      <c r="I1172" s="246">
        <v>260</v>
      </c>
      <c r="J1172" s="246">
        <v>5650</v>
      </c>
      <c r="K1172" s="558">
        <f>ROUND(I1172*J1172,0)</f>
        <v>1469000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47"/>
        <v>11</v>
      </c>
      <c r="C1173" s="182">
        <f t="shared" si="48"/>
        <v>41970</v>
      </c>
      <c r="D1173" s="182" t="s">
        <v>921</v>
      </c>
      <c r="E1173" s="189">
        <v>41970</v>
      </c>
      <c r="F1173" s="187" t="s">
        <v>602</v>
      </c>
      <c r="G1173" s="458" t="s">
        <v>771</v>
      </c>
      <c r="H1173" s="7" t="s">
        <v>440</v>
      </c>
      <c r="I1173" s="246">
        <v>450</v>
      </c>
      <c r="J1173" s="246">
        <v>3800</v>
      </c>
      <c r="K1173" s="558">
        <f>ROUND(I1173*J1173,0)</f>
        <v>1710000</v>
      </c>
      <c r="L1173" s="559" t="s">
        <v>253</v>
      </c>
      <c r="M1173" s="559" t="s">
        <v>177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C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47"/>
        <v>11</v>
      </c>
      <c r="C1174" s="182">
        <f t="shared" si="48"/>
        <v>41970</v>
      </c>
      <c r="D1174" s="182" t="s">
        <v>921</v>
      </c>
      <c r="E1174" s="189">
        <v>41970</v>
      </c>
      <c r="F1174" s="190" t="s">
        <v>391</v>
      </c>
      <c r="G1174" s="458" t="s">
        <v>771</v>
      </c>
      <c r="H1174" s="7" t="s">
        <v>440</v>
      </c>
      <c r="I1174" s="246"/>
      <c r="J1174" s="246"/>
      <c r="K1174" s="558">
        <v>357500</v>
      </c>
      <c r="L1174" s="559" t="s">
        <v>253</v>
      </c>
      <c r="M1174" s="559" t="s">
        <v>364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  <c r="AB1174" s="550"/>
      <c r="AC1174" s="550"/>
      <c r="AD1174" s="550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47"/>
        <v>11</v>
      </c>
      <c r="C1175" s="189">
        <f t="shared" si="48"/>
        <v>41971</v>
      </c>
      <c r="D1175" s="189" t="s">
        <v>863</v>
      </c>
      <c r="E1175" s="182">
        <v>41971</v>
      </c>
      <c r="F1175" s="190" t="s">
        <v>865</v>
      </c>
      <c r="G1175" s="458" t="s">
        <v>326</v>
      </c>
      <c r="H1175" s="7" t="s">
        <v>877</v>
      </c>
      <c r="I1175" s="246"/>
      <c r="J1175" s="246"/>
      <c r="K1175" s="558">
        <v>14909400</v>
      </c>
      <c r="L1175" s="39" t="s">
        <v>24</v>
      </c>
      <c r="M1175" s="39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47"/>
        <v>11</v>
      </c>
      <c r="C1176" s="182">
        <f t="shared" si="48"/>
        <v>41972</v>
      </c>
      <c r="D1176" s="182" t="s">
        <v>922</v>
      </c>
      <c r="E1176" s="189">
        <v>41972</v>
      </c>
      <c r="F1176" s="187" t="s">
        <v>641</v>
      </c>
      <c r="G1176" s="458" t="s">
        <v>772</v>
      </c>
      <c r="H1176" s="7" t="s">
        <v>643</v>
      </c>
      <c r="I1176" s="246">
        <v>1000</v>
      </c>
      <c r="J1176" s="246">
        <v>9300</v>
      </c>
      <c r="K1176" s="558">
        <f>ROUND(I1176*J1176,0)</f>
        <v>9300000</v>
      </c>
      <c r="L1176" s="559" t="s">
        <v>253</v>
      </c>
      <c r="M1176" s="559" t="s">
        <v>177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/>
      <c r="AD1176" s="550"/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47"/>
        <v>11</v>
      </c>
      <c r="C1177" s="182">
        <f t="shared" si="48"/>
        <v>41972</v>
      </c>
      <c r="D1177" s="182" t="s">
        <v>922</v>
      </c>
      <c r="E1177" s="189">
        <v>41972</v>
      </c>
      <c r="F1177" s="190" t="s">
        <v>391</v>
      </c>
      <c r="G1177" s="458" t="s">
        <v>772</v>
      </c>
      <c r="H1177" s="7" t="s">
        <v>643</v>
      </c>
      <c r="I1177" s="246"/>
      <c r="J1177" s="246"/>
      <c r="K1177" s="558">
        <v>930000</v>
      </c>
      <c r="L1177" s="559" t="s">
        <v>253</v>
      </c>
      <c r="M1177" s="559" t="s">
        <v>364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/>
      <c r="AB1177" s="550"/>
      <c r="AC1177" s="550"/>
      <c r="AD1177" s="550"/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47"/>
        <v>11</v>
      </c>
      <c r="C1178" s="182">
        <f t="shared" si="48"/>
        <v>41972</v>
      </c>
      <c r="D1178" s="182" t="s">
        <v>1388</v>
      </c>
      <c r="E1178" s="189">
        <v>41972</v>
      </c>
      <c r="F1178" s="190" t="s">
        <v>865</v>
      </c>
      <c r="G1178" s="458" t="s">
        <v>772</v>
      </c>
      <c r="H1178" s="7" t="s">
        <v>643</v>
      </c>
      <c r="I1178" s="246"/>
      <c r="J1178" s="246"/>
      <c r="K1178" s="558">
        <v>10230000</v>
      </c>
      <c r="L1178" s="559" t="s">
        <v>47</v>
      </c>
      <c r="M1178" s="559" t="s">
        <v>253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>x</v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  <c r="AB1178" s="550"/>
      <c r="AC1178" s="550"/>
      <c r="AD1178" s="550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47"/>
        <v>11</v>
      </c>
      <c r="C1179" s="189">
        <f t="shared" si="48"/>
        <v>41972</v>
      </c>
      <c r="D1179" s="189" t="s">
        <v>870</v>
      </c>
      <c r="E1179" s="182">
        <v>41972</v>
      </c>
      <c r="F1179" s="190" t="s">
        <v>864</v>
      </c>
      <c r="G1179" s="458" t="s">
        <v>326</v>
      </c>
      <c r="H1179" s="803" t="s">
        <v>1021</v>
      </c>
      <c r="I1179" s="246"/>
      <c r="J1179" s="246"/>
      <c r="K1179" s="558">
        <v>15000000</v>
      </c>
      <c r="L1179" s="39" t="s">
        <v>8</v>
      </c>
      <c r="M1179" s="39" t="s">
        <v>24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47"/>
        <v>11</v>
      </c>
      <c r="C1180" s="189">
        <f t="shared" si="48"/>
        <v>41972</v>
      </c>
      <c r="D1180" s="189" t="s">
        <v>870</v>
      </c>
      <c r="E1180" s="182">
        <v>41972</v>
      </c>
      <c r="F1180" s="187" t="s">
        <v>871</v>
      </c>
      <c r="G1180" s="458" t="s">
        <v>326</v>
      </c>
      <c r="H1180" s="7"/>
      <c r="I1180" s="246"/>
      <c r="J1180" s="246"/>
      <c r="K1180" s="558">
        <v>15000</v>
      </c>
      <c r="L1180" s="39" t="s">
        <v>83</v>
      </c>
      <c r="M1180" s="39" t="s">
        <v>24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>x</v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47"/>
        <v>11</v>
      </c>
      <c r="C1181" s="875">
        <f t="shared" si="48"/>
        <v>41973</v>
      </c>
      <c r="D1181" s="875" t="s">
        <v>327</v>
      </c>
      <c r="E1181" s="875">
        <v>41973</v>
      </c>
      <c r="F1181" s="876" t="s">
        <v>1333</v>
      </c>
      <c r="G1181" s="877"/>
      <c r="H1181" s="878"/>
      <c r="I1181" s="879"/>
      <c r="J1181" s="879"/>
      <c r="K1181" s="880">
        <v>15125000</v>
      </c>
      <c r="L1181" s="881" t="s">
        <v>83</v>
      </c>
      <c r="M1181" s="881" t="s">
        <v>256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>x</v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6"/>
      <c r="AB1181" s="196"/>
      <c r="AC1181" s="196"/>
      <c r="AD1181" s="196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47"/>
        <v>11</v>
      </c>
      <c r="C1182" s="875">
        <f t="shared" si="48"/>
        <v>41973</v>
      </c>
      <c r="D1182" s="875" t="s">
        <v>327</v>
      </c>
      <c r="E1182" s="875">
        <v>41973</v>
      </c>
      <c r="F1182" s="876" t="s">
        <v>1334</v>
      </c>
      <c r="G1182" s="877"/>
      <c r="H1182" s="878"/>
      <c r="I1182" s="879"/>
      <c r="J1182" s="879"/>
      <c r="K1182" s="880">
        <v>30925000</v>
      </c>
      <c r="L1182" s="881" t="s">
        <v>167</v>
      </c>
      <c r="M1182" s="881" t="s">
        <v>256</v>
      </c>
      <c r="N1182" s="52" t="str">
        <f>IF(AND('331-CT'!$E$7=TH!H1182,OR(L1182="331",M1182="331")),"331",IF(AND(OR(L1182="131",M1182="131"),H1182='131-CT'!$E$7),"131",""))</f>
        <v/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96"/>
      <c r="AB1182" s="196"/>
      <c r="AC1182" s="196"/>
      <c r="AD1182" s="196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47"/>
        <v>11</v>
      </c>
      <c r="C1183" s="875">
        <f t="shared" si="48"/>
        <v>41973</v>
      </c>
      <c r="D1183" s="875" t="s">
        <v>1402</v>
      </c>
      <c r="E1183" s="875">
        <v>41973</v>
      </c>
      <c r="F1183" s="876" t="str">
        <f>"Thanh toán tiền lương tháng "&amp;MONTH(E1183)&amp;"/"&amp;YEAR(E1183)</f>
        <v>Thanh toán tiền lương tháng 11/2014</v>
      </c>
      <c r="G1183" s="877"/>
      <c r="H1183" s="878" t="s">
        <v>868</v>
      </c>
      <c r="I1183" s="879"/>
      <c r="J1183" s="879"/>
      <c r="K1183" s="880">
        <f>K1181+K1182</f>
        <v>46050000</v>
      </c>
      <c r="L1183" s="881" t="s">
        <v>256</v>
      </c>
      <c r="M1183" s="881" t="s">
        <v>47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6"/>
      <c r="AB1183" s="196"/>
      <c r="AC1183" s="196"/>
      <c r="AD1183" s="196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47"/>
        <v>11</v>
      </c>
      <c r="C1184" s="182">
        <f t="shared" si="48"/>
        <v>41973</v>
      </c>
      <c r="D1184" s="182" t="s">
        <v>923</v>
      </c>
      <c r="E1184" s="189">
        <v>41973</v>
      </c>
      <c r="F1184" s="187" t="s">
        <v>641</v>
      </c>
      <c r="G1184" s="458" t="s">
        <v>773</v>
      </c>
      <c r="H1184" s="7" t="s">
        <v>643</v>
      </c>
      <c r="I1184" s="246">
        <v>987</v>
      </c>
      <c r="J1184" s="246">
        <v>9300</v>
      </c>
      <c r="K1184" s="558">
        <f>ROUND(I1184*J1184,0)</f>
        <v>9179100</v>
      </c>
      <c r="L1184" s="559" t="s">
        <v>253</v>
      </c>
      <c r="M1184" s="559" t="s">
        <v>177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/>
      <c r="AD1184" s="550"/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47"/>
        <v>11</v>
      </c>
      <c r="C1185" s="182">
        <f t="shared" si="48"/>
        <v>41973</v>
      </c>
      <c r="D1185" s="182" t="s">
        <v>923</v>
      </c>
      <c r="E1185" s="189">
        <v>41973</v>
      </c>
      <c r="F1185" s="187" t="s">
        <v>641</v>
      </c>
      <c r="G1185" s="458" t="s">
        <v>773</v>
      </c>
      <c r="H1185" s="7" t="s">
        <v>643</v>
      </c>
      <c r="I1185" s="246">
        <v>226</v>
      </c>
      <c r="J1185" s="246">
        <v>7100</v>
      </c>
      <c r="K1185" s="558">
        <f>ROUND(I1185*J1185,0)</f>
        <v>1604600</v>
      </c>
      <c r="L1185" s="559" t="s">
        <v>253</v>
      </c>
      <c r="M1185" s="559" t="s">
        <v>177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/>
      <c r="AC1185" s="550"/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47"/>
        <v>11</v>
      </c>
      <c r="C1186" s="182">
        <f t="shared" si="48"/>
        <v>41973</v>
      </c>
      <c r="D1186" s="182" t="s">
        <v>923</v>
      </c>
      <c r="E1186" s="189">
        <v>41973</v>
      </c>
      <c r="F1186" s="190" t="s">
        <v>391</v>
      </c>
      <c r="G1186" s="458" t="s">
        <v>773</v>
      </c>
      <c r="H1186" s="7" t="s">
        <v>643</v>
      </c>
      <c r="I1186" s="246"/>
      <c r="J1186" s="246"/>
      <c r="K1186" s="558">
        <v>1078370</v>
      </c>
      <c r="L1186" s="559" t="s">
        <v>253</v>
      </c>
      <c r="M1186" s="559" t="s">
        <v>364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/>
      <c r="AB1186" s="550"/>
      <c r="AC1186" s="550"/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47"/>
        <v>11</v>
      </c>
      <c r="C1187" s="182">
        <f t="shared" si="48"/>
        <v>41973</v>
      </c>
      <c r="D1187" s="182" t="s">
        <v>924</v>
      </c>
      <c r="E1187" s="189">
        <v>41973</v>
      </c>
      <c r="F1187" s="187" t="s">
        <v>746</v>
      </c>
      <c r="G1187" s="458" t="s">
        <v>774</v>
      </c>
      <c r="H1187" s="7" t="s">
        <v>748</v>
      </c>
      <c r="I1187" s="246">
        <v>1980</v>
      </c>
      <c r="J1187" s="246">
        <v>6100</v>
      </c>
      <c r="K1187" s="558">
        <f>ROUND(I1187*J1187,0)</f>
        <v>12078000</v>
      </c>
      <c r="L1187" s="559" t="s">
        <v>253</v>
      </c>
      <c r="M1187" s="559" t="s">
        <v>177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/>
      <c r="AC1187" s="550"/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47"/>
        <v>11</v>
      </c>
      <c r="C1188" s="182">
        <f t="shared" si="48"/>
        <v>41973</v>
      </c>
      <c r="D1188" s="182" t="s">
        <v>924</v>
      </c>
      <c r="E1188" s="189">
        <v>41973</v>
      </c>
      <c r="F1188" s="190" t="s">
        <v>391</v>
      </c>
      <c r="G1188" s="458" t="s">
        <v>774</v>
      </c>
      <c r="H1188" s="191" t="s">
        <v>748</v>
      </c>
      <c r="I1188" s="246"/>
      <c r="J1188" s="246"/>
      <c r="K1188" s="38">
        <v>1207800</v>
      </c>
      <c r="L1188" s="559" t="s">
        <v>253</v>
      </c>
      <c r="M1188" s="559" t="s">
        <v>364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  <c r="AB1188" s="550"/>
      <c r="AC1188" s="550"/>
      <c r="AD1188" s="550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47"/>
        <v>11</v>
      </c>
      <c r="C1189" s="182">
        <f t="shared" si="48"/>
        <v>41973</v>
      </c>
      <c r="D1189" s="182" t="s">
        <v>1389</v>
      </c>
      <c r="E1189" s="189">
        <v>41973</v>
      </c>
      <c r="F1189" s="190" t="s">
        <v>865</v>
      </c>
      <c r="G1189" s="458" t="s">
        <v>774</v>
      </c>
      <c r="H1189" s="191" t="s">
        <v>748</v>
      </c>
      <c r="I1189" s="246"/>
      <c r="J1189" s="246"/>
      <c r="K1189" s="38">
        <v>13285800</v>
      </c>
      <c r="L1189" s="559" t="s">
        <v>47</v>
      </c>
      <c r="M1189" s="559" t="s">
        <v>253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>x</v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  <c r="AC1189" s="550"/>
      <c r="AD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47"/>
        <v>12</v>
      </c>
      <c r="C1190" s="37">
        <f t="shared" si="48"/>
        <v>41974</v>
      </c>
      <c r="D1190" s="37" t="s">
        <v>358</v>
      </c>
      <c r="E1190" s="189">
        <v>41974</v>
      </c>
      <c r="F1190" s="190" t="s">
        <v>1239</v>
      </c>
      <c r="G1190" s="40" t="s">
        <v>1237</v>
      </c>
      <c r="H1190" s="191" t="s">
        <v>1269</v>
      </c>
      <c r="I1190" s="246"/>
      <c r="J1190" s="246"/>
      <c r="K1190" s="558">
        <v>13765619</v>
      </c>
      <c r="L1190" s="39" t="s">
        <v>24</v>
      </c>
      <c r="M1190" s="192" t="s">
        <v>47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47"/>
        <v>12</v>
      </c>
      <c r="C1191" s="182">
        <f t="shared" si="48"/>
        <v>41975</v>
      </c>
      <c r="D1191" s="182" t="s">
        <v>925</v>
      </c>
      <c r="E1191" s="189">
        <v>41975</v>
      </c>
      <c r="F1191" s="190" t="s">
        <v>712</v>
      </c>
      <c r="G1191" s="458" t="s">
        <v>775</v>
      </c>
      <c r="H1191" s="191" t="s">
        <v>390</v>
      </c>
      <c r="I1191" s="246">
        <v>1059</v>
      </c>
      <c r="J1191" s="246">
        <v>5400</v>
      </c>
      <c r="K1191" s="558">
        <f>ROUND(I1191*J1191,0)</f>
        <v>5718600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  <c r="AC1191" s="550"/>
      <c r="AD1191" s="550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47"/>
        <v>12</v>
      </c>
      <c r="C1192" s="182">
        <f t="shared" si="48"/>
        <v>41975</v>
      </c>
      <c r="D1192" s="182" t="s">
        <v>925</v>
      </c>
      <c r="E1192" s="189">
        <v>41975</v>
      </c>
      <c r="F1192" s="190" t="s">
        <v>391</v>
      </c>
      <c r="G1192" s="458" t="s">
        <v>775</v>
      </c>
      <c r="H1192" s="191" t="s">
        <v>390</v>
      </c>
      <c r="I1192" s="247"/>
      <c r="J1192" s="247"/>
      <c r="K1192" s="558">
        <v>571860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47"/>
        <v>12</v>
      </c>
      <c r="C1193" s="37">
        <f t="shared" si="48"/>
        <v>41975</v>
      </c>
      <c r="D1193" s="37" t="s">
        <v>870</v>
      </c>
      <c r="E1193" s="189">
        <v>41975</v>
      </c>
      <c r="F1193" s="190" t="s">
        <v>1270</v>
      </c>
      <c r="G1193" s="40" t="s">
        <v>1237</v>
      </c>
      <c r="H1193" s="7" t="s">
        <v>1268</v>
      </c>
      <c r="I1193" s="247"/>
      <c r="J1193" s="247"/>
      <c r="K1193" s="558">
        <v>976017</v>
      </c>
      <c r="L1193" s="39" t="s">
        <v>81</v>
      </c>
      <c r="M1193" s="192" t="s">
        <v>24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47"/>
        <v>12</v>
      </c>
      <c r="C1194" s="37">
        <f t="shared" si="48"/>
        <v>41975</v>
      </c>
      <c r="D1194" s="37" t="s">
        <v>870</v>
      </c>
      <c r="E1194" s="189">
        <v>41975</v>
      </c>
      <c r="F1194" s="190" t="s">
        <v>1270</v>
      </c>
      <c r="G1194" s="40" t="s">
        <v>1237</v>
      </c>
      <c r="H1194" s="7" t="s">
        <v>1258</v>
      </c>
      <c r="I1194" s="246"/>
      <c r="J1194" s="246"/>
      <c r="K1194" s="558">
        <v>1039792</v>
      </c>
      <c r="L1194" s="39" t="s">
        <v>81</v>
      </c>
      <c r="M1194" s="192" t="s">
        <v>24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47"/>
        <v>12</v>
      </c>
      <c r="C1195" s="37">
        <f t="shared" si="48"/>
        <v>41975</v>
      </c>
      <c r="D1195" s="37" t="s">
        <v>870</v>
      </c>
      <c r="E1195" s="189">
        <v>41975</v>
      </c>
      <c r="F1195" s="190" t="s">
        <v>1270</v>
      </c>
      <c r="G1195" s="40" t="s">
        <v>1237</v>
      </c>
      <c r="H1195" s="7" t="s">
        <v>1271</v>
      </c>
      <c r="I1195" s="247"/>
      <c r="J1195" s="247"/>
      <c r="K1195" s="558">
        <v>10763889</v>
      </c>
      <c r="L1195" s="39" t="s">
        <v>81</v>
      </c>
      <c r="M1195" s="192" t="s">
        <v>24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47"/>
        <v>12</v>
      </c>
      <c r="C1196" s="37">
        <f t="shared" si="48"/>
        <v>41975</v>
      </c>
      <c r="D1196" s="37" t="s">
        <v>870</v>
      </c>
      <c r="E1196" s="189">
        <v>41975</v>
      </c>
      <c r="F1196" s="190" t="s">
        <v>1270</v>
      </c>
      <c r="G1196" s="40" t="s">
        <v>1237</v>
      </c>
      <c r="H1196" s="7" t="s">
        <v>1275</v>
      </c>
      <c r="I1196" s="246"/>
      <c r="J1196" s="246"/>
      <c r="K1196" s="558">
        <v>985921</v>
      </c>
      <c r="L1196" s="39" t="s">
        <v>81</v>
      </c>
      <c r="M1196" s="192" t="s">
        <v>24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47"/>
        <v>12</v>
      </c>
      <c r="C1197" s="37">
        <f t="shared" si="48"/>
        <v>41977</v>
      </c>
      <c r="D1197" s="189" t="s">
        <v>1185</v>
      </c>
      <c r="E1197" s="37">
        <v>41977</v>
      </c>
      <c r="F1197" s="286" t="s">
        <v>1046</v>
      </c>
      <c r="G1197" s="457" t="s">
        <v>1089</v>
      </c>
      <c r="H1197" s="7" t="s">
        <v>1087</v>
      </c>
      <c r="I1197" s="246">
        <v>2322</v>
      </c>
      <c r="J1197" s="246">
        <v>7300</v>
      </c>
      <c r="K1197" s="558">
        <f>ROUND(I1197*J1197,0)</f>
        <v>16950600</v>
      </c>
      <c r="L1197" s="39" t="s">
        <v>159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>x</v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>
        <v>4</v>
      </c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47"/>
        <v>12</v>
      </c>
      <c r="C1198" s="37">
        <f t="shared" si="48"/>
        <v>41977</v>
      </c>
      <c r="D1198" s="189" t="s">
        <v>1185</v>
      </c>
      <c r="E1198" s="37">
        <v>41977</v>
      </c>
      <c r="F1198" s="40" t="s">
        <v>1020</v>
      </c>
      <c r="G1198" s="457" t="s">
        <v>1089</v>
      </c>
      <c r="H1198" s="7" t="s">
        <v>1087</v>
      </c>
      <c r="I1198" s="246"/>
      <c r="J1198" s="246"/>
      <c r="K1198" s="558">
        <v>1695060</v>
      </c>
      <c r="L1198" s="39" t="s">
        <v>9</v>
      </c>
      <c r="M1198" s="39" t="s">
        <v>8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>
        <v>4</v>
      </c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47"/>
        <v>12</v>
      </c>
      <c r="C1199" s="37">
        <f t="shared" si="48"/>
        <v>41977</v>
      </c>
      <c r="D1199" s="189" t="s">
        <v>1406</v>
      </c>
      <c r="E1199" s="37">
        <v>41977</v>
      </c>
      <c r="F1199" s="190" t="s">
        <v>864</v>
      </c>
      <c r="G1199" s="457" t="s">
        <v>1089</v>
      </c>
      <c r="H1199" s="7" t="s">
        <v>1087</v>
      </c>
      <c r="I1199" s="246"/>
      <c r="J1199" s="246"/>
      <c r="K1199" s="558">
        <v>18645660</v>
      </c>
      <c r="L1199" s="39" t="s">
        <v>8</v>
      </c>
      <c r="M1199" s="39" t="s">
        <v>47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/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47"/>
        <v>12</v>
      </c>
      <c r="C1200" s="189">
        <f t="shared" si="48"/>
        <v>41978</v>
      </c>
      <c r="D1200" s="189" t="s">
        <v>863</v>
      </c>
      <c r="E1200" s="182">
        <v>41978</v>
      </c>
      <c r="F1200" s="190" t="s">
        <v>865</v>
      </c>
      <c r="G1200" s="458" t="s">
        <v>326</v>
      </c>
      <c r="H1200" s="44" t="s">
        <v>553</v>
      </c>
      <c r="I1200" s="246"/>
      <c r="J1200" s="246"/>
      <c r="K1200" s="558">
        <v>52579120</v>
      </c>
      <c r="L1200" s="39" t="s">
        <v>24</v>
      </c>
      <c r="M1200" s="39" t="s">
        <v>253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/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47"/>
        <v>12</v>
      </c>
      <c r="C1201" s="182">
        <f t="shared" si="48"/>
        <v>41979</v>
      </c>
      <c r="D1201" s="182" t="s">
        <v>926</v>
      </c>
      <c r="E1201" s="189">
        <v>41979</v>
      </c>
      <c r="F1201" s="190" t="s">
        <v>776</v>
      </c>
      <c r="G1201" s="458" t="s">
        <v>777</v>
      </c>
      <c r="H1201" s="191" t="s">
        <v>612</v>
      </c>
      <c r="I1201" s="246">
        <v>106</v>
      </c>
      <c r="J1201" s="246">
        <v>7200</v>
      </c>
      <c r="K1201" s="558">
        <f>ROUND(I1201*J1201,0)</f>
        <v>763200</v>
      </c>
      <c r="L1201" s="559" t="s">
        <v>253</v>
      </c>
      <c r="M1201" s="559" t="s">
        <v>177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  <c r="AC1201" s="550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47"/>
        <v>12</v>
      </c>
      <c r="C1202" s="182">
        <f t="shared" si="48"/>
        <v>41979</v>
      </c>
      <c r="D1202" s="182" t="s">
        <v>926</v>
      </c>
      <c r="E1202" s="189">
        <v>41979</v>
      </c>
      <c r="F1202" s="190" t="s">
        <v>725</v>
      </c>
      <c r="G1202" s="458" t="s">
        <v>777</v>
      </c>
      <c r="H1202" s="191" t="s">
        <v>612</v>
      </c>
      <c r="I1202" s="246">
        <v>493</v>
      </c>
      <c r="J1202" s="246">
        <v>5300</v>
      </c>
      <c r="K1202" s="558">
        <f>ROUND(I1202*J1202,0)</f>
        <v>2612900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47"/>
        <v>12</v>
      </c>
      <c r="C1203" s="182">
        <f t="shared" si="48"/>
        <v>41979</v>
      </c>
      <c r="D1203" s="182" t="s">
        <v>926</v>
      </c>
      <c r="E1203" s="189">
        <v>41979</v>
      </c>
      <c r="F1203" s="190" t="s">
        <v>778</v>
      </c>
      <c r="G1203" s="458" t="s">
        <v>777</v>
      </c>
      <c r="H1203" s="191" t="s">
        <v>612</v>
      </c>
      <c r="I1203" s="246">
        <v>512</v>
      </c>
      <c r="J1203" s="246">
        <v>3900</v>
      </c>
      <c r="K1203" s="558">
        <f>ROUND(I1203*J1203,0)</f>
        <v>1996800</v>
      </c>
      <c r="L1203" s="559" t="s">
        <v>253</v>
      </c>
      <c r="M1203" s="559" t="s">
        <v>177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C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47"/>
        <v>12</v>
      </c>
      <c r="C1204" s="182">
        <f t="shared" si="48"/>
        <v>41979</v>
      </c>
      <c r="D1204" s="182" t="s">
        <v>926</v>
      </c>
      <c r="E1204" s="189">
        <v>41979</v>
      </c>
      <c r="F1204" s="190" t="s">
        <v>661</v>
      </c>
      <c r="G1204" s="458" t="s">
        <v>777</v>
      </c>
      <c r="H1204" s="191" t="s">
        <v>612</v>
      </c>
      <c r="I1204" s="248">
        <v>208</v>
      </c>
      <c r="J1204" s="248">
        <v>5900</v>
      </c>
      <c r="K1204" s="558">
        <f>ROUND(I1204*J1204,0)</f>
        <v>1227200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47"/>
        <v>12</v>
      </c>
      <c r="C1205" s="182">
        <f t="shared" si="48"/>
        <v>41979</v>
      </c>
      <c r="D1205" s="182" t="s">
        <v>926</v>
      </c>
      <c r="E1205" s="189">
        <v>41979</v>
      </c>
      <c r="F1205" s="40" t="s">
        <v>610</v>
      </c>
      <c r="G1205" s="458" t="s">
        <v>777</v>
      </c>
      <c r="H1205" s="7" t="s">
        <v>612</v>
      </c>
      <c r="I1205" s="246">
        <v>1016</v>
      </c>
      <c r="J1205" s="246">
        <v>4400</v>
      </c>
      <c r="K1205" s="558">
        <f>ROUND(I1205*J1205,0)</f>
        <v>4470400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47"/>
        <v>12</v>
      </c>
      <c r="C1206" s="182">
        <f t="shared" si="48"/>
        <v>41979</v>
      </c>
      <c r="D1206" s="182" t="s">
        <v>926</v>
      </c>
      <c r="E1206" s="189">
        <v>41979</v>
      </c>
      <c r="F1206" s="190" t="s">
        <v>391</v>
      </c>
      <c r="G1206" s="458" t="s">
        <v>777</v>
      </c>
      <c r="H1206" s="7" t="s">
        <v>612</v>
      </c>
      <c r="I1206" s="246"/>
      <c r="J1206" s="246"/>
      <c r="K1206" s="558">
        <v>1107050</v>
      </c>
      <c r="L1206" s="559" t="s">
        <v>253</v>
      </c>
      <c r="M1206" s="559" t="s">
        <v>364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B1206" s="550"/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47"/>
        <v>12</v>
      </c>
      <c r="C1207" s="182">
        <f t="shared" si="48"/>
        <v>41981</v>
      </c>
      <c r="D1207" s="182" t="s">
        <v>927</v>
      </c>
      <c r="E1207" s="189">
        <v>41981</v>
      </c>
      <c r="F1207" s="40" t="s">
        <v>486</v>
      </c>
      <c r="G1207" s="458" t="s">
        <v>779</v>
      </c>
      <c r="H1207" s="7" t="s">
        <v>879</v>
      </c>
      <c r="I1207" s="246">
        <v>1015</v>
      </c>
      <c r="J1207" s="246">
        <v>12000</v>
      </c>
      <c r="K1207" s="558">
        <f>ROUND(I1207*J1207,0)</f>
        <v>12180000</v>
      </c>
      <c r="L1207" s="559" t="s">
        <v>253</v>
      </c>
      <c r="M1207" s="559" t="s">
        <v>177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47"/>
        <v>12</v>
      </c>
      <c r="C1208" s="182">
        <f t="shared" si="48"/>
        <v>41981</v>
      </c>
      <c r="D1208" s="182" t="s">
        <v>927</v>
      </c>
      <c r="E1208" s="189">
        <v>41981</v>
      </c>
      <c r="F1208" s="190" t="s">
        <v>391</v>
      </c>
      <c r="G1208" s="458" t="s">
        <v>779</v>
      </c>
      <c r="H1208" s="7" t="s">
        <v>879</v>
      </c>
      <c r="I1208" s="246"/>
      <c r="J1208" s="246"/>
      <c r="K1208" s="558">
        <v>1218000</v>
      </c>
      <c r="L1208" s="559" t="s">
        <v>253</v>
      </c>
      <c r="M1208" s="559" t="s">
        <v>364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B1208" s="550"/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47"/>
        <v>12</v>
      </c>
      <c r="C1209" s="189">
        <f t="shared" si="48"/>
        <v>41981</v>
      </c>
      <c r="D1209" s="189" t="s">
        <v>1390</v>
      </c>
      <c r="E1209" s="182">
        <v>41981</v>
      </c>
      <c r="F1209" s="190" t="s">
        <v>867</v>
      </c>
      <c r="G1209" s="458" t="s">
        <v>326</v>
      </c>
      <c r="H1209" s="191" t="s">
        <v>868</v>
      </c>
      <c r="I1209" s="246"/>
      <c r="J1209" s="246"/>
      <c r="K1209" s="558">
        <v>52500000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>x</v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47"/>
        <v>12</v>
      </c>
      <c r="C1210" s="182">
        <f t="shared" si="48"/>
        <v>41982</v>
      </c>
      <c r="D1210" s="182" t="s">
        <v>928</v>
      </c>
      <c r="E1210" s="189">
        <v>41982</v>
      </c>
      <c r="F1210" s="187" t="s">
        <v>407</v>
      </c>
      <c r="G1210" s="458" t="s">
        <v>782</v>
      </c>
      <c r="H1210" s="7" t="s">
        <v>409</v>
      </c>
      <c r="I1210" s="246">
        <v>440</v>
      </c>
      <c r="J1210" s="246">
        <v>10500</v>
      </c>
      <c r="K1210" s="558">
        <f>ROUND(I1210*J1210,0)</f>
        <v>4620000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47"/>
        <v>12</v>
      </c>
      <c r="C1211" s="182">
        <f t="shared" si="48"/>
        <v>41982</v>
      </c>
      <c r="D1211" s="182" t="s">
        <v>928</v>
      </c>
      <c r="E1211" s="189">
        <v>41982</v>
      </c>
      <c r="F1211" s="190" t="s">
        <v>391</v>
      </c>
      <c r="G1211" s="458" t="s">
        <v>782</v>
      </c>
      <c r="H1211" s="7" t="s">
        <v>409</v>
      </c>
      <c r="I1211" s="246"/>
      <c r="J1211" s="246"/>
      <c r="K1211" s="558">
        <v>462000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47"/>
        <v>12</v>
      </c>
      <c r="C1212" s="37">
        <f t="shared" si="48"/>
        <v>41982</v>
      </c>
      <c r="D1212" s="189" t="s">
        <v>1186</v>
      </c>
      <c r="E1212" s="182">
        <v>41982</v>
      </c>
      <c r="F1212" s="286" t="s">
        <v>1046</v>
      </c>
      <c r="G1212" s="618" t="s">
        <v>1090</v>
      </c>
      <c r="H1212" s="7" t="s">
        <v>1087</v>
      </c>
      <c r="I1212" s="246">
        <v>2399</v>
      </c>
      <c r="J1212" s="246">
        <v>7300</v>
      </c>
      <c r="K1212" s="558">
        <f>ROUND(I1212*J1212,0)</f>
        <v>17512700</v>
      </c>
      <c r="L1212" s="39" t="s">
        <v>159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>x</v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>
        <v>4</v>
      </c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47"/>
        <v>12</v>
      </c>
      <c r="C1213" s="37">
        <f t="shared" si="48"/>
        <v>41982</v>
      </c>
      <c r="D1213" s="189" t="s">
        <v>1186</v>
      </c>
      <c r="E1213" s="182">
        <v>41982</v>
      </c>
      <c r="F1213" s="40" t="s">
        <v>1020</v>
      </c>
      <c r="G1213" s="618" t="s">
        <v>1090</v>
      </c>
      <c r="H1213" s="7" t="s">
        <v>1087</v>
      </c>
      <c r="I1213" s="246"/>
      <c r="J1213" s="246"/>
      <c r="K1213" s="558">
        <v>1751270</v>
      </c>
      <c r="L1213" s="39" t="s">
        <v>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>
        <v>4</v>
      </c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47"/>
        <v>12</v>
      </c>
      <c r="C1214" s="37">
        <f t="shared" si="48"/>
        <v>41982</v>
      </c>
      <c r="D1214" s="189" t="s">
        <v>1408</v>
      </c>
      <c r="E1214" s="182">
        <v>41982</v>
      </c>
      <c r="F1214" s="190" t="s">
        <v>864</v>
      </c>
      <c r="G1214" s="618" t="s">
        <v>1090</v>
      </c>
      <c r="H1214" s="7" t="s">
        <v>1087</v>
      </c>
      <c r="I1214" s="246"/>
      <c r="J1214" s="246"/>
      <c r="K1214" s="558">
        <v>19263970</v>
      </c>
      <c r="L1214" s="39" t="s">
        <v>8</v>
      </c>
      <c r="M1214" s="39" t="s">
        <v>47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>x</v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47"/>
        <v>12</v>
      </c>
      <c r="C1215" s="189">
        <f t="shared" si="48"/>
        <v>41983</v>
      </c>
      <c r="D1215" s="189" t="s">
        <v>863</v>
      </c>
      <c r="E1215" s="182">
        <v>41983</v>
      </c>
      <c r="F1215" s="190" t="s">
        <v>865</v>
      </c>
      <c r="G1215" s="458" t="s">
        <v>326</v>
      </c>
      <c r="H1215" s="7" t="s">
        <v>879</v>
      </c>
      <c r="I1215" s="246"/>
      <c r="J1215" s="246"/>
      <c r="K1215" s="558">
        <v>7809835</v>
      </c>
      <c r="L1215" s="39" t="s">
        <v>24</v>
      </c>
      <c r="M1215" s="3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47"/>
        <v>12</v>
      </c>
      <c r="C1216" s="189">
        <f t="shared" si="48"/>
        <v>41983</v>
      </c>
      <c r="D1216" s="182" t="s">
        <v>1410</v>
      </c>
      <c r="E1216" s="189">
        <v>41983</v>
      </c>
      <c r="F1216" s="187" t="s">
        <v>960</v>
      </c>
      <c r="G1216" s="458" t="s">
        <v>1029</v>
      </c>
      <c r="H1216" s="7" t="s">
        <v>959</v>
      </c>
      <c r="I1216" s="246"/>
      <c r="J1216" s="246"/>
      <c r="K1216" s="558">
        <f>212092+275198+446313</f>
        <v>933603</v>
      </c>
      <c r="L1216" s="39" t="s">
        <v>83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>x</v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>
        <v>4</v>
      </c>
      <c r="AB1216" s="550"/>
      <c r="AC1216" s="550"/>
      <c r="AD1216" s="550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47"/>
        <v>12</v>
      </c>
      <c r="C1217" s="189">
        <f t="shared" si="48"/>
        <v>41983</v>
      </c>
      <c r="D1217" s="182" t="s">
        <v>1410</v>
      </c>
      <c r="E1217" s="189">
        <v>41983</v>
      </c>
      <c r="F1217" s="187" t="s">
        <v>961</v>
      </c>
      <c r="G1217" s="458" t="s">
        <v>1028</v>
      </c>
      <c r="H1217" s="7" t="s">
        <v>959</v>
      </c>
      <c r="I1217" s="246"/>
      <c r="J1217" s="246"/>
      <c r="K1217" s="558">
        <f>21209+27520+44633</f>
        <v>93362</v>
      </c>
      <c r="L1217" s="797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>x</v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  <c r="AD1217" s="550"/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47"/>
        <v>12</v>
      </c>
      <c r="C1218" s="37">
        <f t="shared" si="48"/>
        <v>41983</v>
      </c>
      <c r="D1218" s="182" t="s">
        <v>1412</v>
      </c>
      <c r="E1218" s="189">
        <v>41983</v>
      </c>
      <c r="F1218" s="190" t="s">
        <v>1239</v>
      </c>
      <c r="G1218" s="40" t="s">
        <v>1237</v>
      </c>
      <c r="H1218" s="191" t="s">
        <v>1276</v>
      </c>
      <c r="I1218" s="246"/>
      <c r="J1218" s="246"/>
      <c r="K1218" s="558">
        <v>105700000</v>
      </c>
      <c r="L1218" s="39" t="s">
        <v>24</v>
      </c>
      <c r="M1218" s="192" t="s">
        <v>47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>x</v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/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47"/>
        <v>12</v>
      </c>
      <c r="C1219" s="37">
        <f t="shared" si="48"/>
        <v>41983</v>
      </c>
      <c r="D1219" s="37" t="s">
        <v>870</v>
      </c>
      <c r="E1219" s="189">
        <v>41983</v>
      </c>
      <c r="F1219" s="190" t="s">
        <v>1280</v>
      </c>
      <c r="G1219" s="40" t="s">
        <v>1237</v>
      </c>
      <c r="H1219" s="7" t="s">
        <v>1258</v>
      </c>
      <c r="I1219" s="247"/>
      <c r="J1219" s="247"/>
      <c r="K1219" s="558">
        <v>105000000</v>
      </c>
      <c r="L1219" s="39" t="s">
        <v>1243</v>
      </c>
      <c r="M1219" s="192" t="s">
        <v>24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>x</v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69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47"/>
        <v>12</v>
      </c>
      <c r="C1220" s="37">
        <f t="shared" si="48"/>
        <v>41983</v>
      </c>
      <c r="D1220" s="37" t="s">
        <v>870</v>
      </c>
      <c r="E1220" s="189">
        <v>41983</v>
      </c>
      <c r="F1220" s="190" t="s">
        <v>1270</v>
      </c>
      <c r="G1220" s="40" t="s">
        <v>1237</v>
      </c>
      <c r="H1220" s="7" t="s">
        <v>1258</v>
      </c>
      <c r="I1220" s="247"/>
      <c r="J1220" s="247"/>
      <c r="K1220" s="558">
        <v>620521</v>
      </c>
      <c r="L1220" s="39" t="s">
        <v>81</v>
      </c>
      <c r="M1220" s="192" t="s">
        <v>24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69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47"/>
        <v>12</v>
      </c>
      <c r="C1221" s="37">
        <f t="shared" si="48"/>
        <v>41983</v>
      </c>
      <c r="D1221" s="37" t="s">
        <v>863</v>
      </c>
      <c r="E1221" s="189">
        <v>41983</v>
      </c>
      <c r="F1221" s="7" t="s">
        <v>1278</v>
      </c>
      <c r="G1221" s="40" t="s">
        <v>1237</v>
      </c>
      <c r="H1221" s="7" t="s">
        <v>1277</v>
      </c>
      <c r="I1221" s="246"/>
      <c r="J1221" s="246"/>
      <c r="K1221" s="558">
        <v>99560000</v>
      </c>
      <c r="L1221" s="39" t="s">
        <v>24</v>
      </c>
      <c r="M1221" s="39" t="s">
        <v>1243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69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47"/>
        <v>12</v>
      </c>
      <c r="C1222" s="182">
        <f t="shared" si="48"/>
        <v>41985</v>
      </c>
      <c r="D1222" s="182" t="s">
        <v>929</v>
      </c>
      <c r="E1222" s="189">
        <v>41985</v>
      </c>
      <c r="F1222" s="286" t="s">
        <v>454</v>
      </c>
      <c r="G1222" s="458" t="s">
        <v>783</v>
      </c>
      <c r="H1222" s="7" t="s">
        <v>878</v>
      </c>
      <c r="I1222" s="247">
        <v>411</v>
      </c>
      <c r="J1222" s="247">
        <v>12900</v>
      </c>
      <c r="K1222" s="558">
        <f>ROUND(I1222*J1222,0)</f>
        <v>5301900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C1222" s="550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47"/>
        <v>12</v>
      </c>
      <c r="C1223" s="182">
        <f t="shared" si="48"/>
        <v>41985</v>
      </c>
      <c r="D1223" s="182" t="s">
        <v>929</v>
      </c>
      <c r="E1223" s="189">
        <v>41985</v>
      </c>
      <c r="F1223" s="190" t="s">
        <v>391</v>
      </c>
      <c r="G1223" s="458" t="s">
        <v>783</v>
      </c>
      <c r="H1223" s="7" t="s">
        <v>878</v>
      </c>
      <c r="I1223" s="246"/>
      <c r="J1223" s="246"/>
      <c r="K1223" s="38">
        <v>530190</v>
      </c>
      <c r="L1223" s="559" t="s">
        <v>253</v>
      </c>
      <c r="M1223" s="559" t="s">
        <v>364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B1223" s="550"/>
      <c r="AC1223" s="550"/>
      <c r="AD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47"/>
        <v>12</v>
      </c>
      <c r="C1224" s="182">
        <f t="shared" si="48"/>
        <v>41985</v>
      </c>
      <c r="D1224" s="182" t="s">
        <v>930</v>
      </c>
      <c r="E1224" s="182">
        <v>41985</v>
      </c>
      <c r="F1224" s="187" t="s">
        <v>784</v>
      </c>
      <c r="G1224" s="560" t="s">
        <v>785</v>
      </c>
      <c r="H1224" s="191" t="s">
        <v>612</v>
      </c>
      <c r="I1224" s="246">
        <v>89</v>
      </c>
      <c r="J1224" s="246">
        <v>29700</v>
      </c>
      <c r="K1224" s="558">
        <f>ROUND(I1224*J1224,0)</f>
        <v>2643300</v>
      </c>
      <c r="L1224" s="559" t="s">
        <v>253</v>
      </c>
      <c r="M1224" s="559" t="s">
        <v>177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C1224" s="550"/>
      <c r="AD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47"/>
        <v>12</v>
      </c>
      <c r="C1225" s="182">
        <f t="shared" si="48"/>
        <v>41985</v>
      </c>
      <c r="D1225" s="182" t="s">
        <v>930</v>
      </c>
      <c r="E1225" s="189">
        <v>41985</v>
      </c>
      <c r="F1225" s="190" t="s">
        <v>391</v>
      </c>
      <c r="G1225" s="458" t="s">
        <v>785</v>
      </c>
      <c r="H1225" s="7" t="s">
        <v>612</v>
      </c>
      <c r="I1225" s="247"/>
      <c r="J1225" s="247"/>
      <c r="K1225" s="38">
        <v>264330</v>
      </c>
      <c r="L1225" s="559" t="s">
        <v>253</v>
      </c>
      <c r="M1225" s="559" t="s">
        <v>364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B1225" s="550"/>
      <c r="AC1225" s="550"/>
      <c r="AD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47"/>
        <v>12</v>
      </c>
      <c r="C1226" s="182">
        <f t="shared" si="48"/>
        <v>41985</v>
      </c>
      <c r="D1226" s="182" t="s">
        <v>931</v>
      </c>
      <c r="E1226" s="182">
        <v>41985</v>
      </c>
      <c r="F1226" s="187" t="s">
        <v>786</v>
      </c>
      <c r="G1226" s="560" t="s">
        <v>787</v>
      </c>
      <c r="H1226" s="7" t="s">
        <v>692</v>
      </c>
      <c r="I1226" s="246">
        <v>350</v>
      </c>
      <c r="J1226" s="246">
        <v>47449</v>
      </c>
      <c r="K1226" s="558">
        <f>ROUND(I1226*J1226,0)</f>
        <v>16607150</v>
      </c>
      <c r="L1226" s="559" t="s">
        <v>253</v>
      </c>
      <c r="M1226" s="559" t="s">
        <v>177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47"/>
        <v>12</v>
      </c>
      <c r="C1227" s="182">
        <f t="shared" si="48"/>
        <v>41985</v>
      </c>
      <c r="D1227" s="182" t="s">
        <v>931</v>
      </c>
      <c r="E1227" s="182">
        <v>41985</v>
      </c>
      <c r="F1227" s="190" t="s">
        <v>391</v>
      </c>
      <c r="G1227" s="560" t="s">
        <v>787</v>
      </c>
      <c r="H1227" s="7" t="s">
        <v>692</v>
      </c>
      <c r="I1227" s="246"/>
      <c r="J1227" s="246"/>
      <c r="K1227" s="558">
        <v>1660715</v>
      </c>
      <c r="L1227" s="559" t="s">
        <v>253</v>
      </c>
      <c r="M1227" s="559" t="s">
        <v>364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47"/>
        <v>12</v>
      </c>
      <c r="C1228" s="182">
        <f t="shared" si="48"/>
        <v>41985</v>
      </c>
      <c r="D1228" s="182" t="s">
        <v>1391</v>
      </c>
      <c r="E1228" s="182">
        <v>41985</v>
      </c>
      <c r="F1228" s="190" t="s">
        <v>865</v>
      </c>
      <c r="G1228" s="560" t="s">
        <v>787</v>
      </c>
      <c r="H1228" s="7" t="s">
        <v>692</v>
      </c>
      <c r="I1228" s="246"/>
      <c r="J1228" s="246"/>
      <c r="K1228" s="558">
        <v>18267865</v>
      </c>
      <c r="L1228" s="559" t="s">
        <v>47</v>
      </c>
      <c r="M1228" s="559" t="s">
        <v>253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  <c r="AB1228" s="550"/>
      <c r="AC1228" s="550"/>
      <c r="AD1228" s="550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47"/>
        <v>12</v>
      </c>
      <c r="C1229" s="189">
        <f t="shared" si="48"/>
        <v>41985</v>
      </c>
      <c r="D1229" s="189" t="s">
        <v>863</v>
      </c>
      <c r="E1229" s="182">
        <v>41985</v>
      </c>
      <c r="F1229" s="190" t="s">
        <v>865</v>
      </c>
      <c r="G1229" s="458" t="s">
        <v>326</v>
      </c>
      <c r="H1229" s="7" t="s">
        <v>573</v>
      </c>
      <c r="I1229" s="246"/>
      <c r="J1229" s="246"/>
      <c r="K1229" s="558">
        <v>30000000</v>
      </c>
      <c r="L1229" s="39" t="s">
        <v>24</v>
      </c>
      <c r="M1229" s="39" t="s">
        <v>253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47"/>
        <v>12</v>
      </c>
      <c r="C1230" s="189">
        <f t="shared" si="48"/>
        <v>41985</v>
      </c>
      <c r="D1230" s="189" t="s">
        <v>863</v>
      </c>
      <c r="E1230" s="182">
        <v>41985</v>
      </c>
      <c r="F1230" s="190" t="s">
        <v>865</v>
      </c>
      <c r="G1230" s="458" t="s">
        <v>326</v>
      </c>
      <c r="H1230" s="44" t="s">
        <v>553</v>
      </c>
      <c r="I1230" s="246"/>
      <c r="J1230" s="246"/>
      <c r="K1230" s="558">
        <v>25896200</v>
      </c>
      <c r="L1230" s="39" t="s">
        <v>24</v>
      </c>
      <c r="M1230" s="39" t="s">
        <v>253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47"/>
        <v>12</v>
      </c>
      <c r="C1231" s="189">
        <f t="shared" si="48"/>
        <v>41985</v>
      </c>
      <c r="D1231" s="189" t="s">
        <v>1394</v>
      </c>
      <c r="E1231" s="182">
        <v>41985</v>
      </c>
      <c r="F1231" s="190" t="s">
        <v>867</v>
      </c>
      <c r="G1231" s="458" t="s">
        <v>326</v>
      </c>
      <c r="H1231" s="191" t="s">
        <v>868</v>
      </c>
      <c r="I1231" s="246"/>
      <c r="J1231" s="246"/>
      <c r="K1231" s="558">
        <v>63700000</v>
      </c>
      <c r="L1231" s="39" t="s">
        <v>47</v>
      </c>
      <c r="M1231" s="39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>x</v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47"/>
        <v>12</v>
      </c>
      <c r="C1232" s="37">
        <f t="shared" si="48"/>
        <v>41985</v>
      </c>
      <c r="D1232" s="189" t="s">
        <v>1395</v>
      </c>
      <c r="E1232" s="189">
        <v>41985</v>
      </c>
      <c r="F1232" s="190" t="s">
        <v>1264</v>
      </c>
      <c r="G1232" s="40" t="s">
        <v>1237</v>
      </c>
      <c r="H1232" s="191" t="s">
        <v>1276</v>
      </c>
      <c r="I1232" s="246"/>
      <c r="J1232" s="246"/>
      <c r="K1232" s="558">
        <v>100000000</v>
      </c>
      <c r="L1232" s="39" t="s">
        <v>47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>x</v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30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47"/>
        <v>12</v>
      </c>
      <c r="C1233" s="37">
        <f t="shared" si="48"/>
        <v>41985</v>
      </c>
      <c r="D1233" s="37" t="s">
        <v>870</v>
      </c>
      <c r="E1233" s="189">
        <v>41985</v>
      </c>
      <c r="F1233" s="190" t="s">
        <v>1279</v>
      </c>
      <c r="G1233" s="40" t="s">
        <v>1237</v>
      </c>
      <c r="H1233" s="191"/>
      <c r="I1233" s="246"/>
      <c r="J1233" s="246"/>
      <c r="K1233" s="558">
        <v>11000</v>
      </c>
      <c r="L1233" s="39" t="s">
        <v>83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30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47"/>
        <v>12</v>
      </c>
      <c r="C1234" s="182">
        <f t="shared" si="48"/>
        <v>41986</v>
      </c>
      <c r="D1234" s="182" t="s">
        <v>932</v>
      </c>
      <c r="E1234" s="189">
        <v>41986</v>
      </c>
      <c r="F1234" s="190" t="s">
        <v>788</v>
      </c>
      <c r="G1234" s="458" t="s">
        <v>789</v>
      </c>
      <c r="H1234" s="191" t="s">
        <v>409</v>
      </c>
      <c r="I1234" s="246">
        <v>223</v>
      </c>
      <c r="J1234" s="246">
        <v>10250</v>
      </c>
      <c r="K1234" s="558">
        <f>ROUND(I1234*J1234,0)</f>
        <v>2285750</v>
      </c>
      <c r="L1234" s="559" t="s">
        <v>253</v>
      </c>
      <c r="M1234" s="559" t="s">
        <v>177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  <c r="AC1234" s="550"/>
    </row>
    <row r="1235" spans="1:30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47"/>
        <v>12</v>
      </c>
      <c r="C1235" s="182">
        <f t="shared" si="48"/>
        <v>41986</v>
      </c>
      <c r="D1235" s="182" t="s">
        <v>932</v>
      </c>
      <c r="E1235" s="189">
        <v>41986</v>
      </c>
      <c r="F1235" s="190" t="s">
        <v>391</v>
      </c>
      <c r="G1235" s="458" t="s">
        <v>789</v>
      </c>
      <c r="H1235" s="191" t="s">
        <v>409</v>
      </c>
      <c r="I1235" s="246"/>
      <c r="J1235" s="246"/>
      <c r="K1235" s="558">
        <v>228575</v>
      </c>
      <c r="L1235" s="559" t="s">
        <v>253</v>
      </c>
      <c r="M1235" s="559" t="s">
        <v>364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/>
      <c r="AB1235" s="550"/>
    </row>
    <row r="1236" spans="1:30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ref="B1236:B1299" si="49">IF(C1236&lt;&gt;"",MONTH(C1236),"")</f>
        <v>12</v>
      </c>
      <c r="C1236" s="182">
        <f t="shared" ref="C1236:C1299" si="50">E1236</f>
        <v>41986</v>
      </c>
      <c r="D1236" s="182" t="s">
        <v>1396</v>
      </c>
      <c r="E1236" s="189">
        <v>41986</v>
      </c>
      <c r="F1236" s="190" t="s">
        <v>865</v>
      </c>
      <c r="G1236" s="458" t="s">
        <v>1457</v>
      </c>
      <c r="H1236" s="191" t="s">
        <v>409</v>
      </c>
      <c r="I1236" s="246"/>
      <c r="J1236" s="246"/>
      <c r="K1236" s="558">
        <v>13498375</v>
      </c>
      <c r="L1236" s="559" t="s">
        <v>47</v>
      </c>
      <c r="M1236" s="559" t="s">
        <v>253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/>
      <c r="AB1236" s="550"/>
    </row>
    <row r="1237" spans="1:30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49"/>
        <v>12</v>
      </c>
      <c r="C1237" s="182">
        <f t="shared" si="50"/>
        <v>41986</v>
      </c>
      <c r="D1237" s="182" t="s">
        <v>933</v>
      </c>
      <c r="E1237" s="189">
        <v>41986</v>
      </c>
      <c r="F1237" s="190" t="s">
        <v>790</v>
      </c>
      <c r="G1237" s="458" t="s">
        <v>791</v>
      </c>
      <c r="H1237" s="191" t="s">
        <v>692</v>
      </c>
      <c r="I1237" s="246">
        <v>200</v>
      </c>
      <c r="J1237" s="246">
        <v>73100</v>
      </c>
      <c r="K1237" s="558">
        <f>ROUND(I1237*J1237,0)</f>
        <v>14620000</v>
      </c>
      <c r="L1237" s="559" t="s">
        <v>253</v>
      </c>
      <c r="M1237" s="559" t="s">
        <v>177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  <c r="AC1237" s="550"/>
    </row>
    <row r="1238" spans="1:30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49"/>
        <v>12</v>
      </c>
      <c r="C1238" s="182">
        <f t="shared" si="50"/>
        <v>41986</v>
      </c>
      <c r="D1238" s="182" t="s">
        <v>933</v>
      </c>
      <c r="E1238" s="189">
        <v>41986</v>
      </c>
      <c r="F1238" s="190" t="s">
        <v>391</v>
      </c>
      <c r="G1238" s="458" t="s">
        <v>791</v>
      </c>
      <c r="H1238" s="191" t="s">
        <v>692</v>
      </c>
      <c r="I1238" s="246"/>
      <c r="J1238" s="246"/>
      <c r="K1238" s="38">
        <v>1462000</v>
      </c>
      <c r="L1238" s="559" t="s">
        <v>253</v>
      </c>
      <c r="M1238" s="559" t="s">
        <v>364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  <c r="AB1238" s="550"/>
    </row>
    <row r="1239" spans="1:30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49"/>
        <v>12</v>
      </c>
      <c r="C1239" s="182">
        <f t="shared" si="50"/>
        <v>41986</v>
      </c>
      <c r="D1239" s="182" t="s">
        <v>1397</v>
      </c>
      <c r="E1239" s="189">
        <v>41986</v>
      </c>
      <c r="F1239" s="190" t="s">
        <v>865</v>
      </c>
      <c r="G1239" s="458" t="s">
        <v>791</v>
      </c>
      <c r="H1239" s="191" t="s">
        <v>692</v>
      </c>
      <c r="I1239" s="246"/>
      <c r="J1239" s="246"/>
      <c r="K1239" s="38">
        <v>16082000</v>
      </c>
      <c r="L1239" s="559" t="s">
        <v>47</v>
      </c>
      <c r="M1239" s="559" t="s">
        <v>253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>x</v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B1239" s="550"/>
    </row>
    <row r="1240" spans="1:30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49"/>
        <v>12</v>
      </c>
      <c r="C1240" s="182">
        <f t="shared" si="50"/>
        <v>41986</v>
      </c>
      <c r="D1240" s="182" t="s">
        <v>934</v>
      </c>
      <c r="E1240" s="189">
        <v>41986</v>
      </c>
      <c r="F1240" s="190" t="s">
        <v>674</v>
      </c>
      <c r="G1240" s="458" t="s">
        <v>792</v>
      </c>
      <c r="H1240" s="7" t="s">
        <v>553</v>
      </c>
      <c r="I1240" s="246">
        <v>3160</v>
      </c>
      <c r="J1240" s="246">
        <v>7200</v>
      </c>
      <c r="K1240" s="558">
        <f>ROUND(I1240*J1240,0)</f>
        <v>22752000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  <c r="AC1240" s="550"/>
      <c r="AD1240" s="550"/>
    </row>
    <row r="1241" spans="1:30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49"/>
        <v>12</v>
      </c>
      <c r="C1241" s="182">
        <f t="shared" si="50"/>
        <v>41986</v>
      </c>
      <c r="D1241" s="182" t="s">
        <v>934</v>
      </c>
      <c r="E1241" s="189">
        <v>41986</v>
      </c>
      <c r="F1241" s="190" t="s">
        <v>679</v>
      </c>
      <c r="G1241" s="458" t="s">
        <v>792</v>
      </c>
      <c r="H1241" s="7" t="s">
        <v>553</v>
      </c>
      <c r="I1241" s="246">
        <v>301</v>
      </c>
      <c r="J1241" s="246">
        <v>8750</v>
      </c>
      <c r="K1241" s="558">
        <f>ROUND(I1241*J1241,0)</f>
        <v>2633750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D1241" s="550"/>
    </row>
    <row r="1242" spans="1:30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49"/>
        <v>12</v>
      </c>
      <c r="C1242" s="182">
        <f t="shared" si="50"/>
        <v>41986</v>
      </c>
      <c r="D1242" s="182" t="s">
        <v>934</v>
      </c>
      <c r="E1242" s="182">
        <v>41986</v>
      </c>
      <c r="F1242" s="190" t="s">
        <v>391</v>
      </c>
      <c r="G1242" s="560" t="s">
        <v>792</v>
      </c>
      <c r="H1242" s="191" t="s">
        <v>553</v>
      </c>
      <c r="I1242" s="246"/>
      <c r="J1242" s="246"/>
      <c r="K1242" s="558">
        <v>2538575</v>
      </c>
      <c r="L1242" s="559" t="s">
        <v>253</v>
      </c>
      <c r="M1242" s="559" t="s">
        <v>364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  <c r="AB1242" s="550"/>
      <c r="AC1242" s="550"/>
      <c r="AD1242" s="550"/>
    </row>
    <row r="1243" spans="1:30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49"/>
        <v>12</v>
      </c>
      <c r="C1243" s="182">
        <f t="shared" si="50"/>
        <v>41986</v>
      </c>
      <c r="D1243" s="182" t="s">
        <v>935</v>
      </c>
      <c r="E1243" s="189">
        <v>41986</v>
      </c>
      <c r="F1243" s="190" t="s">
        <v>683</v>
      </c>
      <c r="G1243" s="458" t="s">
        <v>793</v>
      </c>
      <c r="H1243" s="7" t="s">
        <v>573</v>
      </c>
      <c r="I1243" s="246">
        <v>20</v>
      </c>
      <c r="J1243" s="246">
        <v>13500</v>
      </c>
      <c r="K1243" s="558">
        <f>ROUND(I1243*J1243,0)</f>
        <v>270000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  <c r="AD1243" s="550"/>
    </row>
    <row r="1244" spans="1:30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49"/>
        <v>12</v>
      </c>
      <c r="C1244" s="182">
        <f t="shared" si="50"/>
        <v>41986</v>
      </c>
      <c r="D1244" s="182" t="s">
        <v>935</v>
      </c>
      <c r="E1244" s="189">
        <v>41986</v>
      </c>
      <c r="F1244" s="190" t="s">
        <v>794</v>
      </c>
      <c r="G1244" s="458" t="s">
        <v>793</v>
      </c>
      <c r="H1244" s="7" t="s">
        <v>573</v>
      </c>
      <c r="I1244" s="246">
        <v>47</v>
      </c>
      <c r="J1244" s="246">
        <v>13500</v>
      </c>
      <c r="K1244" s="558">
        <f>ROUND(I1244*J1244,0)</f>
        <v>634500</v>
      </c>
      <c r="L1244" s="559" t="s">
        <v>253</v>
      </c>
      <c r="M1244" s="559" t="s">
        <v>177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C1244" s="550"/>
      <c r="AD1244" s="550"/>
    </row>
    <row r="1245" spans="1:30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49"/>
        <v>12</v>
      </c>
      <c r="C1245" s="182">
        <f t="shared" si="50"/>
        <v>41986</v>
      </c>
      <c r="D1245" s="182" t="s">
        <v>935</v>
      </c>
      <c r="E1245" s="189">
        <v>41986</v>
      </c>
      <c r="F1245" s="190" t="s">
        <v>795</v>
      </c>
      <c r="G1245" s="458" t="s">
        <v>793</v>
      </c>
      <c r="H1245" s="191" t="s">
        <v>573</v>
      </c>
      <c r="I1245" s="246">
        <v>902</v>
      </c>
      <c r="J1245" s="246">
        <v>24000</v>
      </c>
      <c r="K1245" s="558">
        <f>ROUND(I1245*J1245,0)</f>
        <v>21648000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  <c r="AC1245" s="550"/>
      <c r="AD1245" s="550"/>
    </row>
    <row r="1246" spans="1:30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49"/>
        <v>12</v>
      </c>
      <c r="C1246" s="182">
        <f t="shared" si="50"/>
        <v>41986</v>
      </c>
      <c r="D1246" s="182" t="s">
        <v>935</v>
      </c>
      <c r="E1246" s="189">
        <v>41986</v>
      </c>
      <c r="F1246" s="190" t="s">
        <v>391</v>
      </c>
      <c r="G1246" s="458" t="s">
        <v>793</v>
      </c>
      <c r="H1246" s="191" t="s">
        <v>573</v>
      </c>
      <c r="I1246" s="246"/>
      <c r="J1246" s="246"/>
      <c r="K1246" s="38">
        <v>2255250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  <c r="AC1246" s="550"/>
      <c r="AD1246" s="550"/>
    </row>
    <row r="1247" spans="1:30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49"/>
        <v>12</v>
      </c>
      <c r="C1247" s="37">
        <f t="shared" si="50"/>
        <v>41986</v>
      </c>
      <c r="D1247" s="189" t="s">
        <v>1187</v>
      </c>
      <c r="E1247" s="189">
        <v>41986</v>
      </c>
      <c r="F1247" s="286" t="s">
        <v>1046</v>
      </c>
      <c r="G1247" s="458" t="s">
        <v>1074</v>
      </c>
      <c r="H1247" s="7" t="s">
        <v>1087</v>
      </c>
      <c r="I1247" s="246">
        <v>2159</v>
      </c>
      <c r="J1247" s="246">
        <v>7300</v>
      </c>
      <c r="K1247" s="558">
        <f>ROUND(I1247*J1247,0)</f>
        <v>15760700</v>
      </c>
      <c r="L1247" s="39" t="s">
        <v>159</v>
      </c>
      <c r="M1247" s="39" t="s">
        <v>8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>x</v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>
        <v>4</v>
      </c>
    </row>
    <row r="1248" spans="1:30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49"/>
        <v>12</v>
      </c>
      <c r="C1248" s="37">
        <f t="shared" si="50"/>
        <v>41986</v>
      </c>
      <c r="D1248" s="189" t="s">
        <v>1187</v>
      </c>
      <c r="E1248" s="189">
        <v>41986</v>
      </c>
      <c r="F1248" s="40" t="s">
        <v>1020</v>
      </c>
      <c r="G1248" s="458" t="s">
        <v>1074</v>
      </c>
      <c r="H1248" s="7" t="s">
        <v>1087</v>
      </c>
      <c r="I1248" s="246"/>
      <c r="J1248" s="246"/>
      <c r="K1248" s="558">
        <v>1576070</v>
      </c>
      <c r="L1248" s="39" t="s">
        <v>9</v>
      </c>
      <c r="M1248" s="39" t="s">
        <v>8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>
        <v>4</v>
      </c>
    </row>
    <row r="1249" spans="1:28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49"/>
        <v>12</v>
      </c>
      <c r="C1249" s="37">
        <f t="shared" si="50"/>
        <v>41986</v>
      </c>
      <c r="D1249" s="189" t="s">
        <v>1415</v>
      </c>
      <c r="E1249" s="189">
        <v>41986</v>
      </c>
      <c r="F1249" s="190" t="s">
        <v>864</v>
      </c>
      <c r="G1249" s="458" t="s">
        <v>1074</v>
      </c>
      <c r="H1249" s="7" t="s">
        <v>1087</v>
      </c>
      <c r="I1249" s="246"/>
      <c r="J1249" s="246"/>
      <c r="K1249" s="558">
        <v>17336770</v>
      </c>
      <c r="L1249" s="39" t="s">
        <v>8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</row>
    <row r="1250" spans="1:28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49"/>
        <v>12</v>
      </c>
      <c r="C1250" s="182">
        <f t="shared" si="50"/>
        <v>41988</v>
      </c>
      <c r="D1250" s="182" t="s">
        <v>936</v>
      </c>
      <c r="E1250" s="189">
        <v>41988</v>
      </c>
      <c r="F1250" s="187" t="s">
        <v>796</v>
      </c>
      <c r="G1250" s="458" t="s">
        <v>797</v>
      </c>
      <c r="H1250" s="7" t="s">
        <v>659</v>
      </c>
      <c r="I1250" s="246">
        <v>352</v>
      </c>
      <c r="J1250" s="246">
        <v>19000</v>
      </c>
      <c r="K1250" s="558">
        <f>ROUND(I1250*J1250,0)</f>
        <v>6688000</v>
      </c>
      <c r="L1250" s="559" t="s">
        <v>253</v>
      </c>
      <c r="M1250" s="559" t="s">
        <v>177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/>
    </row>
    <row r="1251" spans="1:28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49"/>
        <v>12</v>
      </c>
      <c r="C1251" s="182">
        <f t="shared" si="50"/>
        <v>41988</v>
      </c>
      <c r="D1251" s="182" t="s">
        <v>936</v>
      </c>
      <c r="E1251" s="189">
        <v>41988</v>
      </c>
      <c r="F1251" s="187" t="s">
        <v>798</v>
      </c>
      <c r="G1251" s="458" t="s">
        <v>797</v>
      </c>
      <c r="H1251" s="7" t="s">
        <v>659</v>
      </c>
      <c r="I1251" s="246">
        <v>52</v>
      </c>
      <c r="J1251" s="246">
        <v>24200</v>
      </c>
      <c r="K1251" s="558">
        <f>ROUND(I1251*J1251,0)</f>
        <v>1258400</v>
      </c>
      <c r="L1251" s="559" t="s">
        <v>253</v>
      </c>
      <c r="M1251" s="559" t="s">
        <v>177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/>
    </row>
    <row r="1252" spans="1:28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49"/>
        <v>12</v>
      </c>
      <c r="C1252" s="182">
        <f t="shared" si="50"/>
        <v>41988</v>
      </c>
      <c r="D1252" s="182" t="s">
        <v>936</v>
      </c>
      <c r="E1252" s="189">
        <v>41988</v>
      </c>
      <c r="F1252" s="286" t="s">
        <v>799</v>
      </c>
      <c r="G1252" s="458" t="s">
        <v>797</v>
      </c>
      <c r="H1252" s="7" t="s">
        <v>659</v>
      </c>
      <c r="I1252" s="246">
        <v>52</v>
      </c>
      <c r="J1252" s="246">
        <v>27100</v>
      </c>
      <c r="K1252" s="558">
        <f>ROUND(I1252*J1252,0)</f>
        <v>1409200</v>
      </c>
      <c r="L1252" s="559" t="s">
        <v>253</v>
      </c>
      <c r="M1252" s="559" t="s">
        <v>177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28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49"/>
        <v>12</v>
      </c>
      <c r="C1253" s="182">
        <f t="shared" si="50"/>
        <v>41988</v>
      </c>
      <c r="D1253" s="182" t="s">
        <v>936</v>
      </c>
      <c r="E1253" s="189">
        <v>41988</v>
      </c>
      <c r="F1253" s="190" t="s">
        <v>391</v>
      </c>
      <c r="G1253" s="458" t="s">
        <v>797</v>
      </c>
      <c r="H1253" s="7" t="s">
        <v>659</v>
      </c>
      <c r="I1253" s="246"/>
      <c r="J1253" s="246"/>
      <c r="K1253" s="558">
        <v>935560</v>
      </c>
      <c r="L1253" s="559" t="s">
        <v>253</v>
      </c>
      <c r="M1253" s="559" t="s">
        <v>364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  <c r="AB1253" s="550"/>
    </row>
    <row r="1254" spans="1:28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49"/>
        <v>12</v>
      </c>
      <c r="C1254" s="182">
        <f t="shared" si="50"/>
        <v>41988</v>
      </c>
      <c r="D1254" s="182" t="s">
        <v>1399</v>
      </c>
      <c r="E1254" s="189">
        <v>41988</v>
      </c>
      <c r="F1254" s="190" t="s">
        <v>865</v>
      </c>
      <c r="G1254" s="458" t="s">
        <v>797</v>
      </c>
      <c r="H1254" s="7" t="s">
        <v>659</v>
      </c>
      <c r="I1254" s="246"/>
      <c r="J1254" s="246"/>
      <c r="K1254" s="558">
        <v>10291160</v>
      </c>
      <c r="L1254" s="559" t="s">
        <v>47</v>
      </c>
      <c r="M1254" s="559" t="s">
        <v>253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/>
      <c r="AB1254" s="550"/>
    </row>
    <row r="1255" spans="1:28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49"/>
        <v>12</v>
      </c>
      <c r="C1255" s="37">
        <f t="shared" si="50"/>
        <v>41988</v>
      </c>
      <c r="D1255" s="189" t="s">
        <v>1188</v>
      </c>
      <c r="E1255" s="189">
        <v>41988</v>
      </c>
      <c r="F1255" s="286" t="s">
        <v>1046</v>
      </c>
      <c r="G1255" s="458" t="s">
        <v>721</v>
      </c>
      <c r="H1255" s="7" t="s">
        <v>1021</v>
      </c>
      <c r="I1255" s="246">
        <v>16434</v>
      </c>
      <c r="J1255" s="246">
        <v>7800</v>
      </c>
      <c r="K1255" s="558">
        <f>ROUND(I1255*J1255,0)</f>
        <v>128185200</v>
      </c>
      <c r="L1255" s="39" t="s">
        <v>159</v>
      </c>
      <c r="M1255" s="39" t="s">
        <v>8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>x</v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</row>
    <row r="1256" spans="1:28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49"/>
        <v>12</v>
      </c>
      <c r="C1256" s="37">
        <f t="shared" si="50"/>
        <v>41988</v>
      </c>
      <c r="D1256" s="189" t="s">
        <v>1188</v>
      </c>
      <c r="E1256" s="189">
        <v>41988</v>
      </c>
      <c r="F1256" s="40" t="s">
        <v>1020</v>
      </c>
      <c r="G1256" s="458" t="s">
        <v>721</v>
      </c>
      <c r="H1256" s="7" t="s">
        <v>1021</v>
      </c>
      <c r="I1256" s="246"/>
      <c r="J1256" s="246"/>
      <c r="K1256" s="558">
        <v>12818520</v>
      </c>
      <c r="L1256" s="39" t="s">
        <v>9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>
        <v>4</v>
      </c>
    </row>
    <row r="1257" spans="1:28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49"/>
        <v>12</v>
      </c>
      <c r="C1257" s="189">
        <f t="shared" si="50"/>
        <v>41989</v>
      </c>
      <c r="D1257" s="189" t="s">
        <v>1416</v>
      </c>
      <c r="E1257" s="37">
        <v>41989</v>
      </c>
      <c r="F1257" s="190" t="s">
        <v>368</v>
      </c>
      <c r="G1257" s="458" t="s">
        <v>1026</v>
      </c>
      <c r="H1257" s="7" t="s">
        <v>969</v>
      </c>
      <c r="I1257" s="246"/>
      <c r="J1257" s="246"/>
      <c r="K1257" s="558">
        <v>7900000</v>
      </c>
      <c r="L1257" s="39" t="s">
        <v>167</v>
      </c>
      <c r="M1257" s="39" t="s">
        <v>47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/>
      </c>
      <c r="P1257" s="52" t="str">
        <f>IF(AND($B1257&gt;='111'!$N$11,$B1257&lt;='111'!$O$11,OR($L1257=$P$7,$M1257=$P$7)),"x","")</f>
        <v>x</v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>
        <v>4</v>
      </c>
    </row>
    <row r="1258" spans="1:28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49"/>
        <v>12</v>
      </c>
      <c r="C1258" s="189">
        <f t="shared" si="50"/>
        <v>41989</v>
      </c>
      <c r="D1258" s="189" t="s">
        <v>1416</v>
      </c>
      <c r="E1258" s="37">
        <v>41989</v>
      </c>
      <c r="F1258" s="190" t="s">
        <v>970</v>
      </c>
      <c r="G1258" s="458" t="s">
        <v>1026</v>
      </c>
      <c r="H1258" s="7" t="s">
        <v>969</v>
      </c>
      <c r="I1258" s="246"/>
      <c r="J1258" s="246"/>
      <c r="K1258" s="558">
        <v>790000</v>
      </c>
      <c r="L1258" s="39" t="s">
        <v>9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>
        <v>4</v>
      </c>
    </row>
    <row r="1259" spans="1:28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49"/>
        <v>12</v>
      </c>
      <c r="C1259" s="182">
        <f t="shared" si="50"/>
        <v>41991</v>
      </c>
      <c r="D1259" s="182" t="s">
        <v>937</v>
      </c>
      <c r="E1259" s="189">
        <v>41991</v>
      </c>
      <c r="F1259" s="286" t="s">
        <v>407</v>
      </c>
      <c r="G1259" s="458" t="s">
        <v>800</v>
      </c>
      <c r="H1259" s="7" t="s">
        <v>409</v>
      </c>
      <c r="I1259" s="246">
        <v>522</v>
      </c>
      <c r="J1259" s="246">
        <v>10500</v>
      </c>
      <c r="K1259" s="558">
        <f>ROUND(I1259*J1259,0)</f>
        <v>5481000</v>
      </c>
      <c r="L1259" s="559" t="s">
        <v>253</v>
      </c>
      <c r="M1259" s="559" t="s">
        <v>177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28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49"/>
        <v>12</v>
      </c>
      <c r="C1260" s="182">
        <f t="shared" si="50"/>
        <v>41991</v>
      </c>
      <c r="D1260" s="182" t="s">
        <v>937</v>
      </c>
      <c r="E1260" s="189">
        <v>41991</v>
      </c>
      <c r="F1260" s="187" t="s">
        <v>391</v>
      </c>
      <c r="G1260" s="458" t="s">
        <v>800</v>
      </c>
      <c r="H1260" s="7" t="s">
        <v>409</v>
      </c>
      <c r="I1260" s="246"/>
      <c r="J1260" s="246"/>
      <c r="K1260" s="558">
        <v>548100</v>
      </c>
      <c r="L1260" s="559" t="s">
        <v>253</v>
      </c>
      <c r="M1260" s="559" t="s">
        <v>364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B1260" s="550"/>
    </row>
    <row r="1261" spans="1:28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49"/>
        <v>12</v>
      </c>
      <c r="C1261" s="182">
        <f t="shared" si="50"/>
        <v>41992</v>
      </c>
      <c r="D1261" s="182" t="s">
        <v>938</v>
      </c>
      <c r="E1261" s="189">
        <v>41992</v>
      </c>
      <c r="F1261" s="187" t="s">
        <v>801</v>
      </c>
      <c r="G1261" s="458" t="s">
        <v>802</v>
      </c>
      <c r="H1261" s="7" t="s">
        <v>803</v>
      </c>
      <c r="I1261" s="246">
        <v>2500</v>
      </c>
      <c r="J1261" s="246">
        <v>1934</v>
      </c>
      <c r="K1261" s="558">
        <f>ROUND(I1261*J1261,0)</f>
        <v>4835000</v>
      </c>
      <c r="L1261" s="559" t="s">
        <v>253</v>
      </c>
      <c r="M1261" s="559" t="s">
        <v>177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</row>
    <row r="1262" spans="1:28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49"/>
        <v>12</v>
      </c>
      <c r="C1262" s="182">
        <f t="shared" si="50"/>
        <v>41992</v>
      </c>
      <c r="D1262" s="182" t="s">
        <v>938</v>
      </c>
      <c r="E1262" s="189">
        <v>41992</v>
      </c>
      <c r="F1262" s="187" t="s">
        <v>804</v>
      </c>
      <c r="G1262" s="458" t="s">
        <v>802</v>
      </c>
      <c r="H1262" s="7" t="s">
        <v>803</v>
      </c>
      <c r="I1262" s="246">
        <v>2200</v>
      </c>
      <c r="J1262" s="246">
        <v>4499</v>
      </c>
      <c r="K1262" s="558">
        <f>ROUND(I1262*J1262,0)</f>
        <v>9897800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</row>
    <row r="1263" spans="1:28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49"/>
        <v>12</v>
      </c>
      <c r="C1263" s="182">
        <f t="shared" si="50"/>
        <v>41992</v>
      </c>
      <c r="D1263" s="182" t="s">
        <v>938</v>
      </c>
      <c r="E1263" s="189">
        <v>41992</v>
      </c>
      <c r="F1263" s="187" t="s">
        <v>621</v>
      </c>
      <c r="G1263" s="458" t="s">
        <v>802</v>
      </c>
      <c r="H1263" s="7" t="s">
        <v>803</v>
      </c>
      <c r="I1263" s="246"/>
      <c r="J1263" s="246"/>
      <c r="K1263" s="558">
        <v>1473280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</row>
    <row r="1264" spans="1:28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49"/>
        <v>12</v>
      </c>
      <c r="C1264" s="182">
        <f t="shared" si="50"/>
        <v>41992</v>
      </c>
      <c r="D1264" s="182" t="s">
        <v>1400</v>
      </c>
      <c r="E1264" s="189">
        <v>41992</v>
      </c>
      <c r="F1264" s="190" t="s">
        <v>865</v>
      </c>
      <c r="G1264" s="458" t="s">
        <v>802</v>
      </c>
      <c r="H1264" s="7" t="s">
        <v>803</v>
      </c>
      <c r="I1264" s="246"/>
      <c r="J1264" s="246"/>
      <c r="K1264" s="558">
        <v>16206080</v>
      </c>
      <c r="L1264" s="559" t="s">
        <v>47</v>
      </c>
      <c r="M1264" s="559" t="s">
        <v>253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>x</v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B1264" s="550"/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49"/>
        <v>12</v>
      </c>
      <c r="C1265" s="189">
        <f t="shared" si="50"/>
        <v>41992</v>
      </c>
      <c r="D1265" s="189" t="s">
        <v>863</v>
      </c>
      <c r="E1265" s="182">
        <v>41992</v>
      </c>
      <c r="F1265" s="190" t="s">
        <v>865</v>
      </c>
      <c r="G1265" s="458" t="s">
        <v>326</v>
      </c>
      <c r="H1265" s="7" t="s">
        <v>655</v>
      </c>
      <c r="I1265" s="246"/>
      <c r="J1265" s="246"/>
      <c r="K1265" s="558">
        <v>3311352</v>
      </c>
      <c r="L1265" s="39" t="s">
        <v>24</v>
      </c>
      <c r="M1265" s="39" t="s">
        <v>253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49"/>
        <v>12</v>
      </c>
      <c r="C1266" s="37">
        <f t="shared" si="50"/>
        <v>41992</v>
      </c>
      <c r="D1266" s="189" t="s">
        <v>1189</v>
      </c>
      <c r="E1266" s="189">
        <v>41992</v>
      </c>
      <c r="F1266" s="286" t="s">
        <v>1046</v>
      </c>
      <c r="G1266" s="458" t="s">
        <v>1091</v>
      </c>
      <c r="H1266" s="7" t="s">
        <v>1087</v>
      </c>
      <c r="I1266" s="246">
        <v>1985</v>
      </c>
      <c r="J1266" s="246">
        <v>7300</v>
      </c>
      <c r="K1266" s="558">
        <f>ROUND(I1266*J1266,0)</f>
        <v>14490500</v>
      </c>
      <c r="L1266" s="39" t="s">
        <v>159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>x</v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>
        <v>4</v>
      </c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49"/>
        <v>12</v>
      </c>
      <c r="C1267" s="37">
        <f t="shared" si="50"/>
        <v>41992</v>
      </c>
      <c r="D1267" s="189" t="s">
        <v>1189</v>
      </c>
      <c r="E1267" s="189">
        <v>41992</v>
      </c>
      <c r="F1267" s="40" t="s">
        <v>1020</v>
      </c>
      <c r="G1267" s="458" t="s">
        <v>1091</v>
      </c>
      <c r="H1267" s="7" t="s">
        <v>1087</v>
      </c>
      <c r="I1267" s="246"/>
      <c r="J1267" s="246"/>
      <c r="K1267" s="558">
        <v>1449050</v>
      </c>
      <c r="L1267" s="39" t="s">
        <v>9</v>
      </c>
      <c r="M1267" s="39" t="s">
        <v>8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>
        <v>4</v>
      </c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49"/>
        <v>12</v>
      </c>
      <c r="C1268" s="37">
        <f t="shared" si="50"/>
        <v>41992</v>
      </c>
      <c r="D1268" s="189" t="s">
        <v>1417</v>
      </c>
      <c r="E1268" s="189">
        <v>41992</v>
      </c>
      <c r="F1268" s="190" t="s">
        <v>864</v>
      </c>
      <c r="G1268" s="458" t="s">
        <v>1091</v>
      </c>
      <c r="H1268" s="7" t="s">
        <v>1087</v>
      </c>
      <c r="I1268" s="246"/>
      <c r="J1268" s="246"/>
      <c r="K1268" s="558">
        <v>15939550</v>
      </c>
      <c r="L1268" s="39" t="s">
        <v>8</v>
      </c>
      <c r="M1268" s="39" t="s">
        <v>47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>x</v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49"/>
        <v>12</v>
      </c>
      <c r="C1269" s="182">
        <f t="shared" si="50"/>
        <v>41993</v>
      </c>
      <c r="D1269" s="182" t="s">
        <v>939</v>
      </c>
      <c r="E1269" s="182">
        <v>41993</v>
      </c>
      <c r="F1269" s="187" t="s">
        <v>805</v>
      </c>
      <c r="G1269" s="560" t="s">
        <v>806</v>
      </c>
      <c r="H1269" s="191" t="s">
        <v>769</v>
      </c>
      <c r="I1269" s="246">
        <v>500</v>
      </c>
      <c r="J1269" s="246">
        <v>11000</v>
      </c>
      <c r="K1269" s="558">
        <f>ROUND(I1269*J1269,0)</f>
        <v>5500000</v>
      </c>
      <c r="L1269" s="559" t="s">
        <v>253</v>
      </c>
      <c r="M1269" s="559" t="s">
        <v>177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  <c r="AC1269" s="550"/>
      <c r="AD1269" s="550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49"/>
        <v>12</v>
      </c>
      <c r="C1270" s="182">
        <f t="shared" si="50"/>
        <v>41993</v>
      </c>
      <c r="D1270" s="182" t="s">
        <v>939</v>
      </c>
      <c r="E1270" s="182">
        <v>41993</v>
      </c>
      <c r="F1270" s="187" t="s">
        <v>621</v>
      </c>
      <c r="G1270" s="560" t="s">
        <v>806</v>
      </c>
      <c r="H1270" s="7" t="s">
        <v>769</v>
      </c>
      <c r="I1270" s="246"/>
      <c r="J1270" s="246"/>
      <c r="K1270" s="558">
        <v>550000</v>
      </c>
      <c r="L1270" s="559" t="s">
        <v>253</v>
      </c>
      <c r="M1270" s="559" t="s">
        <v>364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  <c r="AB1270" s="550"/>
      <c r="AD1270" s="550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49"/>
        <v>12</v>
      </c>
      <c r="C1271" s="182">
        <f t="shared" si="50"/>
        <v>41993</v>
      </c>
      <c r="D1271" s="182" t="s">
        <v>1403</v>
      </c>
      <c r="E1271" s="182">
        <v>41993</v>
      </c>
      <c r="F1271" s="190" t="s">
        <v>865</v>
      </c>
      <c r="G1271" s="560" t="s">
        <v>1436</v>
      </c>
      <c r="H1271" s="7" t="s">
        <v>769</v>
      </c>
      <c r="I1271" s="246"/>
      <c r="J1271" s="246"/>
      <c r="K1271" s="558">
        <v>7059030</v>
      </c>
      <c r="L1271" s="559" t="s">
        <v>47</v>
      </c>
      <c r="M1271" s="559" t="s">
        <v>253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>x</v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/>
      <c r="AB1271" s="550"/>
      <c r="AD1271" s="550"/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49"/>
        <v>12</v>
      </c>
      <c r="C1272" s="182">
        <f t="shared" si="50"/>
        <v>41993</v>
      </c>
      <c r="D1272" s="182" t="s">
        <v>940</v>
      </c>
      <c r="E1272" s="182">
        <v>41993</v>
      </c>
      <c r="F1272" s="187" t="s">
        <v>807</v>
      </c>
      <c r="G1272" s="560" t="s">
        <v>808</v>
      </c>
      <c r="H1272" s="7" t="s">
        <v>809</v>
      </c>
      <c r="I1272" s="246">
        <v>213</v>
      </c>
      <c r="J1272" s="246">
        <v>15500</v>
      </c>
      <c r="K1272" s="558">
        <f>ROUND(I1272*J1272,0)</f>
        <v>3301500</v>
      </c>
      <c r="L1272" s="559" t="s">
        <v>253</v>
      </c>
      <c r="M1272" s="559" t="s">
        <v>177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/>
      <c r="AD1272" s="550"/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49"/>
        <v>12</v>
      </c>
      <c r="C1273" s="182">
        <f t="shared" si="50"/>
        <v>41993</v>
      </c>
      <c r="D1273" s="182" t="s">
        <v>940</v>
      </c>
      <c r="E1273" s="182">
        <v>41993</v>
      </c>
      <c r="F1273" s="187" t="s">
        <v>391</v>
      </c>
      <c r="G1273" s="560" t="s">
        <v>808</v>
      </c>
      <c r="H1273" s="7" t="s">
        <v>809</v>
      </c>
      <c r="I1273" s="246"/>
      <c r="J1273" s="246"/>
      <c r="K1273" s="558">
        <v>330150</v>
      </c>
      <c r="L1273" s="559" t="s">
        <v>253</v>
      </c>
      <c r="M1273" s="559" t="s">
        <v>364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B1273" s="550"/>
      <c r="AC1273" s="550"/>
      <c r="AD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49"/>
        <v>12</v>
      </c>
      <c r="C1274" s="182">
        <f t="shared" si="50"/>
        <v>41993</v>
      </c>
      <c r="D1274" s="182" t="s">
        <v>1404</v>
      </c>
      <c r="E1274" s="182">
        <v>41993</v>
      </c>
      <c r="F1274" s="190" t="s">
        <v>865</v>
      </c>
      <c r="G1274" s="560" t="s">
        <v>808</v>
      </c>
      <c r="H1274" s="7" t="s">
        <v>809</v>
      </c>
      <c r="I1274" s="246"/>
      <c r="J1274" s="246"/>
      <c r="K1274" s="558">
        <v>3631650</v>
      </c>
      <c r="L1274" s="559" t="s">
        <v>47</v>
      </c>
      <c r="M1274" s="559" t="s">
        <v>253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  <c r="AC1274" s="550"/>
      <c r="AD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si="49"/>
        <v>12</v>
      </c>
      <c r="C1275" s="37">
        <f t="shared" si="50"/>
        <v>41993</v>
      </c>
      <c r="D1275" s="189" t="s">
        <v>1339</v>
      </c>
      <c r="E1275" s="189">
        <v>41993</v>
      </c>
      <c r="F1275" s="187" t="s">
        <v>330</v>
      </c>
      <c r="G1275" s="458" t="s">
        <v>1092</v>
      </c>
      <c r="H1275" s="7" t="s">
        <v>350</v>
      </c>
      <c r="I1275" s="246">
        <v>24</v>
      </c>
      <c r="J1275" s="246">
        <v>45000</v>
      </c>
      <c r="K1275" s="558">
        <f>ROUND(I1275*J1275,0)</f>
        <v>1080000</v>
      </c>
      <c r="L1275" s="39" t="s">
        <v>161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>
        <v>4</v>
      </c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49"/>
        <v>12</v>
      </c>
      <c r="C1276" s="37">
        <f t="shared" si="50"/>
        <v>41993</v>
      </c>
      <c r="D1276" s="189" t="s">
        <v>1339</v>
      </c>
      <c r="E1276" s="189">
        <v>41993</v>
      </c>
      <c r="F1276" s="187" t="s">
        <v>979</v>
      </c>
      <c r="G1276" s="458" t="s">
        <v>1092</v>
      </c>
      <c r="H1276" s="7" t="s">
        <v>350</v>
      </c>
      <c r="I1276" s="246"/>
      <c r="J1276" s="246"/>
      <c r="K1276" s="558">
        <v>108000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>
        <v>4</v>
      </c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49"/>
        <v>12</v>
      </c>
      <c r="C1277" s="37">
        <f t="shared" si="50"/>
        <v>41993</v>
      </c>
      <c r="D1277" s="37" t="s">
        <v>1418</v>
      </c>
      <c r="E1277" s="189">
        <v>41993</v>
      </c>
      <c r="F1277" s="190" t="s">
        <v>864</v>
      </c>
      <c r="G1277" s="458" t="s">
        <v>1092</v>
      </c>
      <c r="H1277" s="7" t="s">
        <v>350</v>
      </c>
      <c r="I1277" s="246"/>
      <c r="J1277" s="246"/>
      <c r="K1277" s="558">
        <v>1188000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49"/>
        <v>12</v>
      </c>
      <c r="C1278" s="182">
        <f t="shared" si="50"/>
        <v>41995</v>
      </c>
      <c r="D1278" s="182" t="s">
        <v>941</v>
      </c>
      <c r="E1278" s="189">
        <v>41995</v>
      </c>
      <c r="F1278" s="187" t="s">
        <v>1177</v>
      </c>
      <c r="G1278" s="458" t="s">
        <v>810</v>
      </c>
      <c r="H1278" s="7" t="s">
        <v>877</v>
      </c>
      <c r="I1278" s="246">
        <v>819</v>
      </c>
      <c r="J1278" s="246">
        <v>14300</v>
      </c>
      <c r="K1278" s="558">
        <f>ROUND(I1278*J1278,0)</f>
        <v>11711700</v>
      </c>
      <c r="L1278" s="559" t="s">
        <v>253</v>
      </c>
      <c r="M1278" s="559" t="s">
        <v>177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D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49"/>
        <v>12</v>
      </c>
      <c r="C1279" s="182">
        <f t="shared" si="50"/>
        <v>41995</v>
      </c>
      <c r="D1279" s="182" t="s">
        <v>941</v>
      </c>
      <c r="E1279" s="189">
        <v>41995</v>
      </c>
      <c r="F1279" s="40" t="s">
        <v>416</v>
      </c>
      <c r="G1279" s="458" t="s">
        <v>810</v>
      </c>
      <c r="H1279" s="7" t="s">
        <v>877</v>
      </c>
      <c r="I1279" s="246">
        <v>1638</v>
      </c>
      <c r="J1279" s="246">
        <v>1500</v>
      </c>
      <c r="K1279" s="558">
        <f>ROUND(I1279*J1279,0)</f>
        <v>2457000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49"/>
        <v>12</v>
      </c>
      <c r="C1280" s="182">
        <f t="shared" si="50"/>
        <v>41995</v>
      </c>
      <c r="D1280" s="182" t="s">
        <v>941</v>
      </c>
      <c r="E1280" s="189">
        <v>41995</v>
      </c>
      <c r="F1280" s="187" t="s">
        <v>391</v>
      </c>
      <c r="G1280" s="458" t="s">
        <v>810</v>
      </c>
      <c r="H1280" s="7" t="s">
        <v>877</v>
      </c>
      <c r="I1280" s="246"/>
      <c r="J1280" s="246"/>
      <c r="K1280" s="558">
        <v>1416870</v>
      </c>
      <c r="L1280" s="559" t="s">
        <v>253</v>
      </c>
      <c r="M1280" s="559" t="s">
        <v>364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B1280" s="550"/>
      <c r="AC1280" s="550"/>
    </row>
    <row r="1281" spans="1:29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49"/>
        <v>12</v>
      </c>
      <c r="C1281" s="37">
        <f t="shared" si="50"/>
        <v>41995</v>
      </c>
      <c r="D1281" s="37" t="s">
        <v>1419</v>
      </c>
      <c r="E1281" s="189">
        <v>41995</v>
      </c>
      <c r="F1281" s="190" t="s">
        <v>1239</v>
      </c>
      <c r="G1281" s="40" t="s">
        <v>1237</v>
      </c>
      <c r="H1281" s="191" t="s">
        <v>1272</v>
      </c>
      <c r="I1281" s="246"/>
      <c r="J1281" s="246"/>
      <c r="K1281" s="558">
        <v>96000000</v>
      </c>
      <c r="L1281" s="39" t="s">
        <v>24</v>
      </c>
      <c r="M1281" s="192" t="s">
        <v>47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>x</v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</row>
    <row r="1282" spans="1:29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49"/>
        <v>12</v>
      </c>
      <c r="C1282" s="37">
        <f t="shared" si="50"/>
        <v>41995</v>
      </c>
      <c r="D1282" s="37" t="s">
        <v>870</v>
      </c>
      <c r="E1282" s="189">
        <v>41995</v>
      </c>
      <c r="F1282" s="190" t="s">
        <v>1280</v>
      </c>
      <c r="G1282" s="40" t="s">
        <v>1237</v>
      </c>
      <c r="H1282" s="7" t="s">
        <v>1268</v>
      </c>
      <c r="I1282" s="246"/>
      <c r="J1282" s="246"/>
      <c r="K1282" s="558">
        <v>95986643</v>
      </c>
      <c r="L1282" s="39" t="s">
        <v>1243</v>
      </c>
      <c r="M1282" s="192" t="s">
        <v>24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</row>
    <row r="1283" spans="1:29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49"/>
        <v>12</v>
      </c>
      <c r="C1283" s="189">
        <f t="shared" si="50"/>
        <v>41996</v>
      </c>
      <c r="D1283" s="189" t="s">
        <v>863</v>
      </c>
      <c r="E1283" s="182">
        <v>41996</v>
      </c>
      <c r="F1283" s="190" t="s">
        <v>865</v>
      </c>
      <c r="G1283" s="458" t="s">
        <v>326</v>
      </c>
      <c r="H1283" s="7" t="s">
        <v>879</v>
      </c>
      <c r="I1283" s="246"/>
      <c r="J1283" s="246"/>
      <c r="K1283" s="558">
        <v>13347400</v>
      </c>
      <c r="L1283" s="39" t="s">
        <v>24</v>
      </c>
      <c r="M1283" s="39" t="s">
        <v>253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</row>
    <row r="1284" spans="1:29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49"/>
        <v>12</v>
      </c>
      <c r="C1284" s="189">
        <f t="shared" si="50"/>
        <v>41996</v>
      </c>
      <c r="D1284" s="189" t="s">
        <v>1405</v>
      </c>
      <c r="E1284" s="182">
        <v>41996</v>
      </c>
      <c r="F1284" s="190" t="s">
        <v>867</v>
      </c>
      <c r="G1284" s="458" t="s">
        <v>326</v>
      </c>
      <c r="H1284" s="191" t="s">
        <v>868</v>
      </c>
      <c r="I1284" s="246"/>
      <c r="J1284" s="246"/>
      <c r="K1284" s="558">
        <v>16700000</v>
      </c>
      <c r="L1284" s="39" t="s">
        <v>47</v>
      </c>
      <c r="M1284" s="39" t="s">
        <v>24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>x</v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</row>
    <row r="1285" spans="1:29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49"/>
        <v>12</v>
      </c>
      <c r="C1285" s="37">
        <f t="shared" si="50"/>
        <v>41996</v>
      </c>
      <c r="D1285" s="189" t="s">
        <v>1190</v>
      </c>
      <c r="E1285" s="689">
        <v>41996</v>
      </c>
      <c r="F1285" s="286" t="s">
        <v>1046</v>
      </c>
      <c r="G1285" s="458" t="s">
        <v>1093</v>
      </c>
      <c r="H1285" s="7" t="s">
        <v>1087</v>
      </c>
      <c r="I1285" s="246">
        <v>2356</v>
      </c>
      <c r="J1285" s="246">
        <v>7300</v>
      </c>
      <c r="K1285" s="558">
        <f>ROUND(I1285*J1285,0)</f>
        <v>17198800</v>
      </c>
      <c r="L1285" s="39" t="s">
        <v>159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>x</v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>
        <v>4</v>
      </c>
    </row>
    <row r="1286" spans="1:29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49"/>
        <v>12</v>
      </c>
      <c r="C1286" s="37">
        <f t="shared" si="50"/>
        <v>41996</v>
      </c>
      <c r="D1286" s="189" t="s">
        <v>1190</v>
      </c>
      <c r="E1286" s="689">
        <v>41996</v>
      </c>
      <c r="F1286" s="40" t="s">
        <v>1020</v>
      </c>
      <c r="G1286" s="458" t="s">
        <v>1093</v>
      </c>
      <c r="H1286" s="7" t="s">
        <v>1087</v>
      </c>
      <c r="I1286" s="246"/>
      <c r="J1286" s="246"/>
      <c r="K1286" s="558">
        <v>1719880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29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49"/>
        <v>12</v>
      </c>
      <c r="C1287" s="37">
        <f t="shared" si="50"/>
        <v>41996</v>
      </c>
      <c r="D1287" s="189" t="s">
        <v>1420</v>
      </c>
      <c r="E1287" s="689">
        <v>41996</v>
      </c>
      <c r="F1287" s="190" t="s">
        <v>864</v>
      </c>
      <c r="G1287" s="458" t="s">
        <v>1093</v>
      </c>
      <c r="H1287" s="7" t="s">
        <v>1087</v>
      </c>
      <c r="I1287" s="246"/>
      <c r="J1287" s="246"/>
      <c r="K1287" s="558">
        <v>18918680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>x</v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/>
    </row>
    <row r="1288" spans="1:29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49"/>
        <v>12</v>
      </c>
      <c r="C1288" s="37">
        <f t="shared" si="50"/>
        <v>41996</v>
      </c>
      <c r="D1288" s="189" t="s">
        <v>1421</v>
      </c>
      <c r="E1288" s="189">
        <v>41996</v>
      </c>
      <c r="F1288" s="190" t="s">
        <v>1239</v>
      </c>
      <c r="G1288" s="40" t="s">
        <v>1237</v>
      </c>
      <c r="H1288" s="191" t="s">
        <v>1281</v>
      </c>
      <c r="I1288" s="246"/>
      <c r="J1288" s="246"/>
      <c r="K1288" s="558">
        <v>4000000</v>
      </c>
      <c r="L1288" s="39" t="s">
        <v>24</v>
      </c>
      <c r="M1288" s="192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29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49"/>
        <v>12</v>
      </c>
      <c r="C1289" s="37">
        <f t="shared" si="50"/>
        <v>41996</v>
      </c>
      <c r="D1289" s="37" t="s">
        <v>870</v>
      </c>
      <c r="E1289" s="189">
        <v>41996</v>
      </c>
      <c r="F1289" s="190" t="s">
        <v>1280</v>
      </c>
      <c r="G1289" s="40" t="s">
        <v>1237</v>
      </c>
      <c r="H1289" s="7" t="s">
        <v>1268</v>
      </c>
      <c r="I1289" s="246"/>
      <c r="J1289" s="246"/>
      <c r="K1289" s="558">
        <v>2573357</v>
      </c>
      <c r="L1289" s="39" t="s">
        <v>1243</v>
      </c>
      <c r="M1289" s="192" t="s">
        <v>24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29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49"/>
        <v>12</v>
      </c>
      <c r="C1290" s="37">
        <f t="shared" si="50"/>
        <v>41996</v>
      </c>
      <c r="D1290" s="37" t="s">
        <v>870</v>
      </c>
      <c r="E1290" s="189">
        <v>41996</v>
      </c>
      <c r="F1290" s="190" t="s">
        <v>1270</v>
      </c>
      <c r="G1290" s="40" t="s">
        <v>1237</v>
      </c>
      <c r="H1290" s="7" t="s">
        <v>1268</v>
      </c>
      <c r="I1290" s="247"/>
      <c r="J1290" s="247"/>
      <c r="K1290" s="558">
        <v>993466</v>
      </c>
      <c r="L1290" s="39" t="s">
        <v>81</v>
      </c>
      <c r="M1290" s="192" t="s">
        <v>24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29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49"/>
        <v>12</v>
      </c>
      <c r="C1291" s="182">
        <f t="shared" si="50"/>
        <v>41997</v>
      </c>
      <c r="D1291" s="182" t="s">
        <v>942</v>
      </c>
      <c r="E1291" s="189">
        <v>41997</v>
      </c>
      <c r="F1291" s="187" t="s">
        <v>712</v>
      </c>
      <c r="G1291" s="458" t="s">
        <v>811</v>
      </c>
      <c r="H1291" s="7" t="s">
        <v>390</v>
      </c>
      <c r="I1291" s="246">
        <v>517</v>
      </c>
      <c r="J1291" s="246">
        <v>5400</v>
      </c>
      <c r="K1291" s="558">
        <f>ROUND(I1291*J1291,0)</f>
        <v>2791800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29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49"/>
        <v>12</v>
      </c>
      <c r="C1292" s="182">
        <f t="shared" si="50"/>
        <v>41997</v>
      </c>
      <c r="D1292" s="182" t="s">
        <v>942</v>
      </c>
      <c r="E1292" s="189">
        <v>41997</v>
      </c>
      <c r="F1292" s="187" t="s">
        <v>391</v>
      </c>
      <c r="G1292" s="458" t="s">
        <v>811</v>
      </c>
      <c r="H1292" s="7" t="s">
        <v>390</v>
      </c>
      <c r="I1292" s="246"/>
      <c r="J1292" s="246"/>
      <c r="K1292" s="558">
        <v>279180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  <c r="AC1292" s="550"/>
    </row>
    <row r="1293" spans="1:29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49"/>
        <v>12</v>
      </c>
      <c r="C1293" s="182">
        <f t="shared" si="50"/>
        <v>41997</v>
      </c>
      <c r="D1293" s="182" t="s">
        <v>1407</v>
      </c>
      <c r="E1293" s="189">
        <v>41997</v>
      </c>
      <c r="F1293" s="190" t="s">
        <v>865</v>
      </c>
      <c r="G1293" s="458" t="s">
        <v>1459</v>
      </c>
      <c r="H1293" s="7" t="s">
        <v>390</v>
      </c>
      <c r="I1293" s="246"/>
      <c r="J1293" s="246"/>
      <c r="K1293" s="558">
        <v>11836440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  <c r="AC1293" s="550"/>
    </row>
    <row r="1294" spans="1:29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49"/>
        <v>12</v>
      </c>
      <c r="C1294" s="182">
        <f t="shared" si="50"/>
        <v>41997</v>
      </c>
      <c r="D1294" s="182" t="s">
        <v>943</v>
      </c>
      <c r="E1294" s="189">
        <v>41997</v>
      </c>
      <c r="F1294" s="187" t="s">
        <v>812</v>
      </c>
      <c r="G1294" s="458" t="s">
        <v>813</v>
      </c>
      <c r="H1294" s="7" t="s">
        <v>655</v>
      </c>
      <c r="I1294" s="246">
        <v>701</v>
      </c>
      <c r="J1294" s="246">
        <v>18000</v>
      </c>
      <c r="K1294" s="558">
        <f>ROUND(I1294*J1294,0)</f>
        <v>12618000</v>
      </c>
      <c r="L1294" s="559" t="s">
        <v>253</v>
      </c>
      <c r="M1294" s="559" t="s">
        <v>177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/>
    </row>
    <row r="1295" spans="1:29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49"/>
        <v>12</v>
      </c>
      <c r="C1295" s="182">
        <f t="shared" si="50"/>
        <v>41997</v>
      </c>
      <c r="D1295" s="182" t="s">
        <v>943</v>
      </c>
      <c r="E1295" s="189">
        <v>41997</v>
      </c>
      <c r="F1295" s="187" t="s">
        <v>814</v>
      </c>
      <c r="G1295" s="458" t="s">
        <v>813</v>
      </c>
      <c r="H1295" s="7" t="s">
        <v>655</v>
      </c>
      <c r="I1295" s="246">
        <v>59</v>
      </c>
      <c r="J1295" s="246">
        <v>32000</v>
      </c>
      <c r="K1295" s="558">
        <f>ROUND(I1295*J1295,0)</f>
        <v>1888000</v>
      </c>
      <c r="L1295" s="559" t="s">
        <v>253</v>
      </c>
      <c r="M1295" s="559" t="s">
        <v>177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/>
      <c r="AC1295" s="550"/>
    </row>
    <row r="1296" spans="1:29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49"/>
        <v>12</v>
      </c>
      <c r="C1296" s="182">
        <f t="shared" si="50"/>
        <v>41997</v>
      </c>
      <c r="D1296" s="182" t="s">
        <v>943</v>
      </c>
      <c r="E1296" s="189">
        <v>41997</v>
      </c>
      <c r="F1296" s="187" t="s">
        <v>1172</v>
      </c>
      <c r="G1296" s="458" t="s">
        <v>813</v>
      </c>
      <c r="H1296" s="7" t="s">
        <v>655</v>
      </c>
      <c r="I1296" s="247">
        <v>1402</v>
      </c>
      <c r="J1296" s="246">
        <v>1023</v>
      </c>
      <c r="K1296" s="558">
        <f>ROUND(I1296*J1296,0)</f>
        <v>1434246</v>
      </c>
      <c r="L1296" s="559" t="s">
        <v>253</v>
      </c>
      <c r="M1296" s="559" t="s">
        <v>177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/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49"/>
        <v>12</v>
      </c>
      <c r="C1297" s="182">
        <f t="shared" si="50"/>
        <v>41997</v>
      </c>
      <c r="D1297" s="182" t="s">
        <v>943</v>
      </c>
      <c r="E1297" s="189">
        <v>41997</v>
      </c>
      <c r="F1297" s="187" t="s">
        <v>1173</v>
      </c>
      <c r="G1297" s="458" t="s">
        <v>813</v>
      </c>
      <c r="H1297" s="7" t="s">
        <v>655</v>
      </c>
      <c r="I1297" s="246">
        <v>118</v>
      </c>
      <c r="J1297" s="246">
        <v>2322</v>
      </c>
      <c r="K1297" s="558">
        <f>ROUND(I1297*J1297,0)</f>
        <v>273996</v>
      </c>
      <c r="L1297" s="559" t="s">
        <v>253</v>
      </c>
      <c r="M1297" s="559" t="s">
        <v>177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/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49"/>
        <v>12</v>
      </c>
      <c r="C1298" s="182">
        <f t="shared" si="50"/>
        <v>41997</v>
      </c>
      <c r="D1298" s="182" t="s">
        <v>943</v>
      </c>
      <c r="E1298" s="189">
        <v>41997</v>
      </c>
      <c r="F1298" s="40" t="s">
        <v>391</v>
      </c>
      <c r="G1298" s="458" t="s">
        <v>813</v>
      </c>
      <c r="H1298" s="7" t="s">
        <v>655</v>
      </c>
      <c r="I1298" s="246"/>
      <c r="J1298" s="246"/>
      <c r="K1298" s="558">
        <v>1621424</v>
      </c>
      <c r="L1298" s="559" t="s">
        <v>253</v>
      </c>
      <c r="M1298" s="559" t="s">
        <v>364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  <c r="AB1298" s="550"/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49"/>
        <v>12</v>
      </c>
      <c r="C1299" s="182">
        <f t="shared" si="50"/>
        <v>41997</v>
      </c>
      <c r="D1299" s="182" t="s">
        <v>944</v>
      </c>
      <c r="E1299" s="189">
        <v>41997</v>
      </c>
      <c r="F1299" s="40" t="s">
        <v>815</v>
      </c>
      <c r="G1299" s="458" t="s">
        <v>816</v>
      </c>
      <c r="H1299" s="7" t="s">
        <v>817</v>
      </c>
      <c r="I1299" s="246">
        <v>42</v>
      </c>
      <c r="J1299" s="246">
        <v>7018</v>
      </c>
      <c r="K1299" s="558">
        <f t="shared" ref="K1299:K1308" si="51">ROUND(I1299*J1299,0)</f>
        <v>294756</v>
      </c>
      <c r="L1299" s="559" t="s">
        <v>253</v>
      </c>
      <c r="M1299" s="559" t="s">
        <v>177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ref="B1300:B1363" si="52">IF(C1300&lt;&gt;"",MONTH(C1300),"")</f>
        <v>12</v>
      </c>
      <c r="C1300" s="182">
        <f t="shared" ref="C1300:C1363" si="53">E1300</f>
        <v>41997</v>
      </c>
      <c r="D1300" s="182" t="s">
        <v>944</v>
      </c>
      <c r="E1300" s="189">
        <v>41997</v>
      </c>
      <c r="F1300" s="187" t="s">
        <v>818</v>
      </c>
      <c r="G1300" s="458" t="s">
        <v>816</v>
      </c>
      <c r="H1300" s="7" t="s">
        <v>817</v>
      </c>
      <c r="I1300" s="246">
        <v>137</v>
      </c>
      <c r="J1300" s="246">
        <v>8946</v>
      </c>
      <c r="K1300" s="558">
        <f t="shared" si="51"/>
        <v>1225602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52"/>
        <v>12</v>
      </c>
      <c r="C1301" s="182">
        <f t="shared" si="53"/>
        <v>41997</v>
      </c>
      <c r="D1301" s="182" t="s">
        <v>944</v>
      </c>
      <c r="E1301" s="189">
        <v>41997</v>
      </c>
      <c r="F1301" s="286" t="s">
        <v>819</v>
      </c>
      <c r="G1301" s="458" t="s">
        <v>816</v>
      </c>
      <c r="H1301" s="7" t="s">
        <v>817</v>
      </c>
      <c r="I1301" s="246">
        <v>44</v>
      </c>
      <c r="J1301" s="246">
        <v>9191</v>
      </c>
      <c r="K1301" s="558">
        <f t="shared" si="51"/>
        <v>404404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52"/>
        <v>12</v>
      </c>
      <c r="C1302" s="182">
        <f t="shared" si="53"/>
        <v>41997</v>
      </c>
      <c r="D1302" s="182" t="s">
        <v>944</v>
      </c>
      <c r="E1302" s="189">
        <v>41997</v>
      </c>
      <c r="F1302" s="187" t="s">
        <v>820</v>
      </c>
      <c r="G1302" s="458" t="s">
        <v>816</v>
      </c>
      <c r="H1302" s="7" t="s">
        <v>817</v>
      </c>
      <c r="I1302" s="246">
        <v>966</v>
      </c>
      <c r="J1302" s="246">
        <v>9572</v>
      </c>
      <c r="K1302" s="558">
        <f t="shared" si="51"/>
        <v>9246552</v>
      </c>
      <c r="L1302" s="559" t="s">
        <v>253</v>
      </c>
      <c r="M1302" s="559" t="s">
        <v>177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52"/>
        <v>12</v>
      </c>
      <c r="C1303" s="182">
        <f t="shared" si="53"/>
        <v>41997</v>
      </c>
      <c r="D1303" s="182" t="s">
        <v>944</v>
      </c>
      <c r="E1303" s="189">
        <v>41997</v>
      </c>
      <c r="F1303" s="187" t="s">
        <v>821</v>
      </c>
      <c r="G1303" s="458" t="s">
        <v>816</v>
      </c>
      <c r="H1303" s="7" t="s">
        <v>817</v>
      </c>
      <c r="I1303" s="246">
        <v>105</v>
      </c>
      <c r="J1303" s="246">
        <v>12019</v>
      </c>
      <c r="K1303" s="558">
        <f t="shared" si="51"/>
        <v>1261995</v>
      </c>
      <c r="L1303" s="559" t="s">
        <v>253</v>
      </c>
      <c r="M1303" s="559" t="s">
        <v>177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52"/>
        <v>12</v>
      </c>
      <c r="C1304" s="182">
        <f t="shared" si="53"/>
        <v>41997</v>
      </c>
      <c r="D1304" s="182" t="s">
        <v>944</v>
      </c>
      <c r="E1304" s="189">
        <v>41997</v>
      </c>
      <c r="F1304" s="187" t="s">
        <v>822</v>
      </c>
      <c r="G1304" s="458" t="s">
        <v>816</v>
      </c>
      <c r="H1304" s="7" t="s">
        <v>817</v>
      </c>
      <c r="I1304" s="246">
        <v>25</v>
      </c>
      <c r="J1304" s="246">
        <v>12203</v>
      </c>
      <c r="K1304" s="558">
        <f t="shared" si="51"/>
        <v>305075</v>
      </c>
      <c r="L1304" s="559" t="s">
        <v>253</v>
      </c>
      <c r="M1304" s="559" t="s">
        <v>177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52"/>
        <v>12</v>
      </c>
      <c r="C1305" s="182">
        <f t="shared" si="53"/>
        <v>41997</v>
      </c>
      <c r="D1305" s="182" t="s">
        <v>944</v>
      </c>
      <c r="E1305" s="182">
        <v>41997</v>
      </c>
      <c r="F1305" s="187" t="s">
        <v>823</v>
      </c>
      <c r="G1305" s="560" t="s">
        <v>816</v>
      </c>
      <c r="H1305" s="191" t="s">
        <v>817</v>
      </c>
      <c r="I1305" s="246">
        <v>104</v>
      </c>
      <c r="J1305" s="246">
        <v>13450</v>
      </c>
      <c r="K1305" s="558">
        <f t="shared" si="51"/>
        <v>1398800</v>
      </c>
      <c r="L1305" s="559" t="s">
        <v>253</v>
      </c>
      <c r="M1305" s="559" t="s">
        <v>177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/>
      <c r="AC1305" s="550"/>
      <c r="AD1305" s="550"/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52"/>
        <v>12</v>
      </c>
      <c r="C1306" s="182">
        <f t="shared" si="53"/>
        <v>41997</v>
      </c>
      <c r="D1306" s="182" t="s">
        <v>944</v>
      </c>
      <c r="E1306" s="182">
        <v>41997</v>
      </c>
      <c r="F1306" s="187" t="s">
        <v>824</v>
      </c>
      <c r="G1306" s="560" t="s">
        <v>816</v>
      </c>
      <c r="H1306" s="7" t="s">
        <v>817</v>
      </c>
      <c r="I1306" s="246">
        <v>108</v>
      </c>
      <c r="J1306" s="246">
        <v>14599</v>
      </c>
      <c r="K1306" s="558">
        <f t="shared" si="51"/>
        <v>1576692</v>
      </c>
      <c r="L1306" s="559" t="s">
        <v>253</v>
      </c>
      <c r="M1306" s="559" t="s">
        <v>177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/>
      <c r="AC1306" s="550"/>
      <c r="AD1306" s="550"/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52"/>
        <v>12</v>
      </c>
      <c r="C1307" s="182">
        <f t="shared" si="53"/>
        <v>41997</v>
      </c>
      <c r="D1307" s="182" t="s">
        <v>944</v>
      </c>
      <c r="E1307" s="189">
        <v>41997</v>
      </c>
      <c r="F1307" s="187" t="s">
        <v>825</v>
      </c>
      <c r="G1307" s="458" t="s">
        <v>816</v>
      </c>
      <c r="H1307" s="7" t="s">
        <v>817</v>
      </c>
      <c r="I1307" s="246">
        <v>32</v>
      </c>
      <c r="J1307" s="246">
        <v>16022</v>
      </c>
      <c r="K1307" s="558">
        <f t="shared" si="51"/>
        <v>512704</v>
      </c>
      <c r="L1307" s="559" t="s">
        <v>253</v>
      </c>
      <c r="M1307" s="559" t="s">
        <v>177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52"/>
        <v>12</v>
      </c>
      <c r="C1308" s="182">
        <f t="shared" si="53"/>
        <v>41997</v>
      </c>
      <c r="D1308" s="182" t="s">
        <v>944</v>
      </c>
      <c r="E1308" s="189">
        <v>41997</v>
      </c>
      <c r="F1308" s="187" t="s">
        <v>826</v>
      </c>
      <c r="G1308" s="458" t="s">
        <v>816</v>
      </c>
      <c r="H1308" s="7" t="s">
        <v>817</v>
      </c>
      <c r="I1308" s="246">
        <v>63</v>
      </c>
      <c r="J1308" s="246">
        <v>17415</v>
      </c>
      <c r="K1308" s="558">
        <f t="shared" si="51"/>
        <v>1097145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52"/>
        <v>12</v>
      </c>
      <c r="C1309" s="182">
        <f t="shared" si="53"/>
        <v>41997</v>
      </c>
      <c r="D1309" s="182" t="s">
        <v>944</v>
      </c>
      <c r="E1309" s="189">
        <v>41997</v>
      </c>
      <c r="F1309" s="187" t="s">
        <v>391</v>
      </c>
      <c r="G1309" s="458" t="s">
        <v>816</v>
      </c>
      <c r="H1309" s="7" t="s">
        <v>817</v>
      </c>
      <c r="I1309" s="246"/>
      <c r="J1309" s="246"/>
      <c r="K1309" s="558">
        <v>1732373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52"/>
        <v>12</v>
      </c>
      <c r="C1310" s="37">
        <f t="shared" si="53"/>
        <v>41997</v>
      </c>
      <c r="D1310" s="37" t="s">
        <v>863</v>
      </c>
      <c r="E1310" s="189">
        <v>41997</v>
      </c>
      <c r="F1310" s="7" t="s">
        <v>1282</v>
      </c>
      <c r="G1310" s="40" t="s">
        <v>1237</v>
      </c>
      <c r="H1310" s="7" t="s">
        <v>1283</v>
      </c>
      <c r="I1310" s="246"/>
      <c r="J1310" s="246"/>
      <c r="K1310" s="558">
        <v>99560000</v>
      </c>
      <c r="L1310" s="39" t="s">
        <v>24</v>
      </c>
      <c r="M1310" s="39" t="s">
        <v>1243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52"/>
        <v>12</v>
      </c>
      <c r="C1311" s="37">
        <f t="shared" si="53"/>
        <v>41997</v>
      </c>
      <c r="D1311" s="37" t="s">
        <v>1409</v>
      </c>
      <c r="E1311" s="189">
        <v>41997</v>
      </c>
      <c r="F1311" s="190" t="s">
        <v>1264</v>
      </c>
      <c r="G1311" s="40" t="s">
        <v>1237</v>
      </c>
      <c r="H1311" s="191" t="s">
        <v>1276</v>
      </c>
      <c r="I1311" s="246"/>
      <c r="J1311" s="246"/>
      <c r="K1311" s="558">
        <v>100000000</v>
      </c>
      <c r="L1311" s="39" t="s">
        <v>47</v>
      </c>
      <c r="M1311" s="192" t="s">
        <v>24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>x</v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52"/>
        <v>12</v>
      </c>
      <c r="C1312" s="182">
        <f t="shared" si="53"/>
        <v>41998</v>
      </c>
      <c r="D1312" s="182" t="s">
        <v>945</v>
      </c>
      <c r="E1312" s="189">
        <v>41998</v>
      </c>
      <c r="F1312" s="187" t="s">
        <v>407</v>
      </c>
      <c r="G1312" s="458" t="s">
        <v>827</v>
      </c>
      <c r="H1312" s="7" t="s">
        <v>409</v>
      </c>
      <c r="I1312" s="246">
        <v>500</v>
      </c>
      <c r="J1312" s="246">
        <v>10500</v>
      </c>
      <c r="K1312" s="558">
        <f>ROUND(I1312*J1312,0)</f>
        <v>5250000</v>
      </c>
      <c r="L1312" s="559" t="s">
        <v>253</v>
      </c>
      <c r="M1312" s="559" t="s">
        <v>177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52"/>
        <v>12</v>
      </c>
      <c r="C1313" s="182">
        <f t="shared" si="53"/>
        <v>41998</v>
      </c>
      <c r="D1313" s="182" t="s">
        <v>945</v>
      </c>
      <c r="E1313" s="189">
        <v>41998</v>
      </c>
      <c r="F1313" s="187" t="s">
        <v>391</v>
      </c>
      <c r="G1313" s="458" t="s">
        <v>827</v>
      </c>
      <c r="H1313" s="7" t="s">
        <v>409</v>
      </c>
      <c r="I1313" s="246"/>
      <c r="J1313" s="246"/>
      <c r="K1313" s="558">
        <v>525000</v>
      </c>
      <c r="L1313" s="559" t="s">
        <v>253</v>
      </c>
      <c r="M1313" s="559" t="s">
        <v>364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52"/>
        <v>12</v>
      </c>
      <c r="C1314" s="182">
        <f t="shared" si="53"/>
        <v>41998</v>
      </c>
      <c r="D1314" s="182" t="s">
        <v>1411</v>
      </c>
      <c r="E1314" s="189">
        <v>41998</v>
      </c>
      <c r="F1314" s="190" t="s">
        <v>865</v>
      </c>
      <c r="G1314" s="458" t="s">
        <v>1458</v>
      </c>
      <c r="H1314" s="7" t="s">
        <v>409</v>
      </c>
      <c r="I1314" s="246"/>
      <c r="J1314" s="246"/>
      <c r="K1314" s="558">
        <v>11804100</v>
      </c>
      <c r="L1314" s="559" t="s">
        <v>47</v>
      </c>
      <c r="M1314" s="559" t="s">
        <v>253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>x</v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/>
      <c r="AB1314" s="550"/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52"/>
        <v>12</v>
      </c>
      <c r="C1315" s="182">
        <f t="shared" si="53"/>
        <v>41998</v>
      </c>
      <c r="D1315" s="182" t="s">
        <v>946</v>
      </c>
      <c r="E1315" s="189">
        <v>41998</v>
      </c>
      <c r="F1315" s="40" t="s">
        <v>430</v>
      </c>
      <c r="G1315" s="458" t="s">
        <v>828</v>
      </c>
      <c r="H1315" s="7" t="s">
        <v>432</v>
      </c>
      <c r="I1315" s="246">
        <v>1000</v>
      </c>
      <c r="J1315" s="246">
        <v>8740</v>
      </c>
      <c r="K1315" s="558">
        <f>ROUND(I1315*J1315,0)</f>
        <v>8740000</v>
      </c>
      <c r="L1315" s="559" t="s">
        <v>253</v>
      </c>
      <c r="M1315" s="559" t="s">
        <v>177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/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52"/>
        <v>12</v>
      </c>
      <c r="C1316" s="182">
        <f t="shared" si="53"/>
        <v>41998</v>
      </c>
      <c r="D1316" s="182" t="s">
        <v>946</v>
      </c>
      <c r="E1316" s="189">
        <v>41998</v>
      </c>
      <c r="F1316" s="40" t="s">
        <v>391</v>
      </c>
      <c r="G1316" s="458" t="s">
        <v>828</v>
      </c>
      <c r="H1316" s="7" t="s">
        <v>432</v>
      </c>
      <c r="I1316" s="246"/>
      <c r="J1316" s="246"/>
      <c r="K1316" s="558">
        <v>874000</v>
      </c>
      <c r="L1316" s="559" t="s">
        <v>253</v>
      </c>
      <c r="M1316" s="559" t="s">
        <v>364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  <c r="AB1316" s="550"/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52"/>
        <v>12</v>
      </c>
      <c r="C1317" s="182">
        <f t="shared" si="53"/>
        <v>41998</v>
      </c>
      <c r="D1317" s="182" t="s">
        <v>1413</v>
      </c>
      <c r="E1317" s="189">
        <v>41998</v>
      </c>
      <c r="F1317" s="190" t="s">
        <v>865</v>
      </c>
      <c r="G1317" s="458" t="s">
        <v>1451</v>
      </c>
      <c r="H1317" s="7" t="s">
        <v>432</v>
      </c>
      <c r="I1317" s="246"/>
      <c r="J1317" s="246"/>
      <c r="K1317" s="558">
        <v>19160702</v>
      </c>
      <c r="L1317" s="559" t="s">
        <v>47</v>
      </c>
      <c r="M1317" s="559" t="s">
        <v>253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>x</v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B1317" s="550"/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52"/>
        <v>12</v>
      </c>
      <c r="C1318" s="182">
        <f t="shared" si="53"/>
        <v>41998</v>
      </c>
      <c r="D1318" s="182" t="s">
        <v>947</v>
      </c>
      <c r="E1318" s="189">
        <v>41998</v>
      </c>
      <c r="F1318" s="40" t="s">
        <v>829</v>
      </c>
      <c r="G1318" s="458" t="s">
        <v>830</v>
      </c>
      <c r="H1318" s="7" t="s">
        <v>655</v>
      </c>
      <c r="I1318" s="246">
        <v>45</v>
      </c>
      <c r="J1318" s="246">
        <v>45400</v>
      </c>
      <c r="K1318" s="558">
        <f>ROUND(I1318*J1318,0)</f>
        <v>2043000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52"/>
        <v>12</v>
      </c>
      <c r="C1319" s="182">
        <f t="shared" si="53"/>
        <v>41998</v>
      </c>
      <c r="D1319" s="182" t="s">
        <v>947</v>
      </c>
      <c r="E1319" s="189">
        <v>41998</v>
      </c>
      <c r="F1319" s="190" t="s">
        <v>717</v>
      </c>
      <c r="G1319" s="458" t="s">
        <v>830</v>
      </c>
      <c r="H1319" s="7" t="s">
        <v>655</v>
      </c>
      <c r="I1319" s="246">
        <v>90</v>
      </c>
      <c r="J1319" s="246">
        <v>1500</v>
      </c>
      <c r="K1319" s="558">
        <f>ROUND(I1319*J1319,0)</f>
        <v>135000</v>
      </c>
      <c r="L1319" s="559" t="s">
        <v>253</v>
      </c>
      <c r="M1319" s="559" t="s">
        <v>177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52"/>
        <v>12</v>
      </c>
      <c r="C1320" s="182">
        <f t="shared" si="53"/>
        <v>41998</v>
      </c>
      <c r="D1320" s="182" t="s">
        <v>947</v>
      </c>
      <c r="E1320" s="182">
        <v>41998</v>
      </c>
      <c r="F1320" s="187" t="s">
        <v>391</v>
      </c>
      <c r="G1320" s="560" t="s">
        <v>830</v>
      </c>
      <c r="H1320" s="7" t="s">
        <v>655</v>
      </c>
      <c r="I1320" s="246"/>
      <c r="J1320" s="246"/>
      <c r="K1320" s="558">
        <v>217800</v>
      </c>
      <c r="L1320" s="559" t="s">
        <v>253</v>
      </c>
      <c r="M1320" s="559" t="s">
        <v>364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  <c r="AB1320" s="550"/>
      <c r="AC1320" s="550"/>
      <c r="AD1320" s="550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52"/>
        <v>12</v>
      </c>
      <c r="C1321" s="189">
        <f t="shared" si="53"/>
        <v>41998</v>
      </c>
      <c r="D1321" s="189" t="s">
        <v>863</v>
      </c>
      <c r="E1321" s="182">
        <v>41998</v>
      </c>
      <c r="F1321" s="190" t="s">
        <v>866</v>
      </c>
      <c r="G1321" s="458" t="s">
        <v>326</v>
      </c>
      <c r="H1321" s="7"/>
      <c r="I1321" s="246"/>
      <c r="J1321" s="246"/>
      <c r="K1321" s="558">
        <v>5624</v>
      </c>
      <c r="L1321" s="39" t="s">
        <v>24</v>
      </c>
      <c r="M1321" s="39" t="s">
        <v>40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52"/>
        <v>12</v>
      </c>
      <c r="C1322" s="37">
        <f t="shared" si="53"/>
        <v>41998</v>
      </c>
      <c r="D1322" s="189" t="s">
        <v>1191</v>
      </c>
      <c r="E1322" s="689">
        <v>41998</v>
      </c>
      <c r="F1322" s="286" t="s">
        <v>1046</v>
      </c>
      <c r="G1322" s="458" t="s">
        <v>1094</v>
      </c>
      <c r="H1322" s="7" t="s">
        <v>1087</v>
      </c>
      <c r="I1322" s="246">
        <v>2352</v>
      </c>
      <c r="J1322" s="246">
        <v>7300</v>
      </c>
      <c r="K1322" s="558">
        <f>ROUND(I1322*J1322,0)</f>
        <v>17169600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>x</v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>
        <v>4</v>
      </c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52"/>
        <v>12</v>
      </c>
      <c r="C1323" s="37">
        <f t="shared" si="53"/>
        <v>41998</v>
      </c>
      <c r="D1323" s="189" t="s">
        <v>1191</v>
      </c>
      <c r="E1323" s="689">
        <v>41998</v>
      </c>
      <c r="F1323" s="40" t="s">
        <v>1020</v>
      </c>
      <c r="G1323" s="458" t="s">
        <v>1094</v>
      </c>
      <c r="H1323" s="7" t="s">
        <v>1087</v>
      </c>
      <c r="I1323" s="246"/>
      <c r="J1323" s="246"/>
      <c r="K1323" s="558">
        <v>1716960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>
        <v>4</v>
      </c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52"/>
        <v>12</v>
      </c>
      <c r="C1324" s="37">
        <f t="shared" si="53"/>
        <v>41998</v>
      </c>
      <c r="D1324" s="189" t="s">
        <v>1428</v>
      </c>
      <c r="E1324" s="689">
        <v>41998</v>
      </c>
      <c r="F1324" s="190" t="s">
        <v>864</v>
      </c>
      <c r="G1324" s="458" t="s">
        <v>1094</v>
      </c>
      <c r="H1324" s="7" t="s">
        <v>1087</v>
      </c>
      <c r="I1324" s="246"/>
      <c r="J1324" s="246"/>
      <c r="K1324" s="558">
        <v>18886560</v>
      </c>
      <c r="L1324" s="39" t="s">
        <v>8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>x</v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/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52"/>
        <v>12</v>
      </c>
      <c r="C1325" s="182">
        <f t="shared" si="53"/>
        <v>41999</v>
      </c>
      <c r="D1325" s="182" t="s">
        <v>948</v>
      </c>
      <c r="E1325" s="189">
        <v>41999</v>
      </c>
      <c r="F1325" s="190" t="s">
        <v>831</v>
      </c>
      <c r="G1325" s="458" t="s">
        <v>832</v>
      </c>
      <c r="H1325" s="191" t="s">
        <v>833</v>
      </c>
      <c r="I1325" s="246">
        <v>305</v>
      </c>
      <c r="J1325" s="246">
        <v>10670</v>
      </c>
      <c r="K1325" s="558">
        <f>ROUND(I1325*J1325,0)</f>
        <v>3254350</v>
      </c>
      <c r="L1325" s="559" t="s">
        <v>253</v>
      </c>
      <c r="M1325" s="559" t="s">
        <v>177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/>
      <c r="AC1325" s="550"/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52"/>
        <v>12</v>
      </c>
      <c r="C1326" s="182">
        <f t="shared" si="53"/>
        <v>41999</v>
      </c>
      <c r="D1326" s="182" t="s">
        <v>948</v>
      </c>
      <c r="E1326" s="189">
        <v>41999</v>
      </c>
      <c r="F1326" s="190" t="s">
        <v>834</v>
      </c>
      <c r="G1326" s="458" t="s">
        <v>832</v>
      </c>
      <c r="H1326" s="191" t="s">
        <v>833</v>
      </c>
      <c r="I1326" s="247">
        <v>615</v>
      </c>
      <c r="J1326" s="247">
        <v>5700</v>
      </c>
      <c r="K1326" s="558">
        <f>ROUND(I1326*J1326,0)</f>
        <v>3505500</v>
      </c>
      <c r="L1326" s="559" t="s">
        <v>253</v>
      </c>
      <c r="M1326" s="559" t="s">
        <v>177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52"/>
        <v>12</v>
      </c>
      <c r="C1327" s="182">
        <f t="shared" si="53"/>
        <v>41999</v>
      </c>
      <c r="D1327" s="182" t="s">
        <v>948</v>
      </c>
      <c r="E1327" s="189">
        <v>41999</v>
      </c>
      <c r="F1327" s="190" t="s">
        <v>835</v>
      </c>
      <c r="G1327" s="458" t="s">
        <v>832</v>
      </c>
      <c r="H1327" s="191" t="s">
        <v>833</v>
      </c>
      <c r="I1327" s="246">
        <v>953</v>
      </c>
      <c r="J1327" s="246">
        <v>5150</v>
      </c>
      <c r="K1327" s="558">
        <f>ROUND(I1327*J1327,0)</f>
        <v>4907950</v>
      </c>
      <c r="L1327" s="559" t="s">
        <v>253</v>
      </c>
      <c r="M1327" s="559" t="s">
        <v>177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52"/>
        <v>12</v>
      </c>
      <c r="C1328" s="182">
        <f t="shared" si="53"/>
        <v>41999</v>
      </c>
      <c r="D1328" s="182" t="s">
        <v>948</v>
      </c>
      <c r="E1328" s="189">
        <v>41999</v>
      </c>
      <c r="F1328" s="190" t="s">
        <v>836</v>
      </c>
      <c r="G1328" s="458" t="s">
        <v>832</v>
      </c>
      <c r="H1328" s="191" t="s">
        <v>833</v>
      </c>
      <c r="I1328" s="247">
        <v>300</v>
      </c>
      <c r="J1328" s="247">
        <v>5300</v>
      </c>
      <c r="K1328" s="558">
        <f>ROUND(I1328*J1328,0)</f>
        <v>1590000</v>
      </c>
      <c r="L1328" s="559" t="s">
        <v>253</v>
      </c>
      <c r="M1328" s="559" t="s">
        <v>177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29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52"/>
        <v>12</v>
      </c>
      <c r="C1329" s="182">
        <f t="shared" si="53"/>
        <v>41999</v>
      </c>
      <c r="D1329" s="182" t="s">
        <v>948</v>
      </c>
      <c r="E1329" s="189">
        <v>41999</v>
      </c>
      <c r="F1329" s="190" t="s">
        <v>391</v>
      </c>
      <c r="G1329" s="458" t="s">
        <v>832</v>
      </c>
      <c r="H1329" s="191" t="s">
        <v>833</v>
      </c>
      <c r="I1329" s="246"/>
      <c r="J1329" s="246"/>
      <c r="K1329" s="558">
        <v>1325780</v>
      </c>
      <c r="L1329" s="559" t="s">
        <v>253</v>
      </c>
      <c r="M1329" s="559" t="s">
        <v>364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  <c r="AB1329" s="550"/>
    </row>
    <row r="1330" spans="1:29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52"/>
        <v>12</v>
      </c>
      <c r="C1330" s="182">
        <f t="shared" si="53"/>
        <v>41999</v>
      </c>
      <c r="D1330" s="182" t="s">
        <v>949</v>
      </c>
      <c r="E1330" s="189">
        <v>41999</v>
      </c>
      <c r="F1330" s="190" t="s">
        <v>837</v>
      </c>
      <c r="G1330" s="458" t="s">
        <v>838</v>
      </c>
      <c r="H1330" s="191" t="s">
        <v>643</v>
      </c>
      <c r="I1330" s="247">
        <v>416</v>
      </c>
      <c r="J1330" s="247">
        <v>5500</v>
      </c>
      <c r="K1330" s="558">
        <f>ROUND(I1330*J1330,0)</f>
        <v>2288000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29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52"/>
        <v>12</v>
      </c>
      <c r="C1331" s="182">
        <f t="shared" si="53"/>
        <v>41999</v>
      </c>
      <c r="D1331" s="182" t="s">
        <v>949</v>
      </c>
      <c r="E1331" s="189">
        <v>41999</v>
      </c>
      <c r="F1331" s="190" t="s">
        <v>837</v>
      </c>
      <c r="G1331" s="458" t="s">
        <v>838</v>
      </c>
      <c r="H1331" s="191" t="s">
        <v>643</v>
      </c>
      <c r="I1331" s="246">
        <v>602</v>
      </c>
      <c r="J1331" s="246">
        <v>5500</v>
      </c>
      <c r="K1331" s="558">
        <f>ROUND(I1331*J1331,0)</f>
        <v>3311000</v>
      </c>
      <c r="L1331" s="559" t="s">
        <v>253</v>
      </c>
      <c r="M1331" s="559" t="s">
        <v>177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</row>
    <row r="1332" spans="1:29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52"/>
        <v>12</v>
      </c>
      <c r="C1332" s="182">
        <f t="shared" si="53"/>
        <v>41999</v>
      </c>
      <c r="D1332" s="182" t="s">
        <v>949</v>
      </c>
      <c r="E1332" s="189">
        <v>41999</v>
      </c>
      <c r="F1332" s="190" t="s">
        <v>839</v>
      </c>
      <c r="G1332" s="458" t="s">
        <v>838</v>
      </c>
      <c r="H1332" s="191" t="s">
        <v>643</v>
      </c>
      <c r="I1332" s="247">
        <v>413</v>
      </c>
      <c r="J1332" s="247">
        <v>5000</v>
      </c>
      <c r="K1332" s="558">
        <f>ROUND(I1332*J1332,0)</f>
        <v>2065000</v>
      </c>
      <c r="L1332" s="559" t="s">
        <v>253</v>
      </c>
      <c r="M1332" s="559" t="s">
        <v>177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</row>
    <row r="1333" spans="1:29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52"/>
        <v>12</v>
      </c>
      <c r="C1333" s="182">
        <f t="shared" si="53"/>
        <v>41999</v>
      </c>
      <c r="D1333" s="182" t="s">
        <v>949</v>
      </c>
      <c r="E1333" s="189">
        <v>41999</v>
      </c>
      <c r="F1333" s="190" t="s">
        <v>391</v>
      </c>
      <c r="G1333" s="458" t="s">
        <v>838</v>
      </c>
      <c r="H1333" s="191" t="s">
        <v>643</v>
      </c>
      <c r="I1333" s="246"/>
      <c r="J1333" s="246"/>
      <c r="K1333" s="38">
        <v>766400</v>
      </c>
      <c r="L1333" s="559" t="s">
        <v>253</v>
      </c>
      <c r="M1333" s="559" t="s">
        <v>364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  <c r="AB1333" s="550"/>
      <c r="AC1333" s="550"/>
    </row>
    <row r="1334" spans="1:29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52"/>
        <v>12</v>
      </c>
      <c r="C1334" s="182">
        <f t="shared" si="53"/>
        <v>41999</v>
      </c>
      <c r="D1334" s="182" t="s">
        <v>1414</v>
      </c>
      <c r="E1334" s="189">
        <v>41999</v>
      </c>
      <c r="F1334" s="190" t="s">
        <v>865</v>
      </c>
      <c r="G1334" s="458" t="s">
        <v>1448</v>
      </c>
      <c r="H1334" s="191" t="s">
        <v>643</v>
      </c>
      <c r="I1334" s="246"/>
      <c r="J1334" s="246"/>
      <c r="K1334" s="38">
        <v>20292470</v>
      </c>
      <c r="L1334" s="559" t="s">
        <v>47</v>
      </c>
      <c r="M1334" s="559" t="s">
        <v>253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>x</v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B1334" s="550"/>
      <c r="AC1334" s="550"/>
    </row>
    <row r="1335" spans="1:29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52"/>
        <v>12</v>
      </c>
      <c r="C1335" s="182">
        <f t="shared" si="53"/>
        <v>42000</v>
      </c>
      <c r="D1335" s="182" t="s">
        <v>950</v>
      </c>
      <c r="E1335" s="189">
        <v>42000</v>
      </c>
      <c r="F1335" s="187" t="s">
        <v>641</v>
      </c>
      <c r="G1335" s="458" t="s">
        <v>840</v>
      </c>
      <c r="H1335" s="7" t="s">
        <v>643</v>
      </c>
      <c r="I1335" s="246">
        <v>1528</v>
      </c>
      <c r="J1335" s="246">
        <v>9300</v>
      </c>
      <c r="K1335" s="558">
        <f>ROUND(I1335*J1335,0)</f>
        <v>14210400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29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52"/>
        <v>12</v>
      </c>
      <c r="C1336" s="182">
        <f t="shared" si="53"/>
        <v>42000</v>
      </c>
      <c r="D1336" s="182" t="s">
        <v>950</v>
      </c>
      <c r="E1336" s="189">
        <v>42000</v>
      </c>
      <c r="F1336" s="187" t="s">
        <v>391</v>
      </c>
      <c r="G1336" s="458" t="s">
        <v>840</v>
      </c>
      <c r="H1336" s="7" t="s">
        <v>643</v>
      </c>
      <c r="I1336" s="246"/>
      <c r="J1336" s="246"/>
      <c r="K1336" s="558">
        <v>1421040</v>
      </c>
      <c r="L1336" s="559" t="s">
        <v>253</v>
      </c>
      <c r="M1336" s="559" t="s">
        <v>364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  <c r="AB1336" s="550"/>
    </row>
    <row r="1337" spans="1:29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52"/>
        <v>12</v>
      </c>
      <c r="C1337" s="182">
        <f t="shared" si="53"/>
        <v>42000</v>
      </c>
      <c r="D1337" s="182" t="s">
        <v>1422</v>
      </c>
      <c r="E1337" s="189">
        <v>42000</v>
      </c>
      <c r="F1337" s="190" t="s">
        <v>865</v>
      </c>
      <c r="G1337" s="458" t="s">
        <v>840</v>
      </c>
      <c r="H1337" s="7" t="s">
        <v>643</v>
      </c>
      <c r="I1337" s="246"/>
      <c r="J1337" s="246"/>
      <c r="K1337" s="558">
        <v>15631440</v>
      </c>
      <c r="L1337" s="559" t="s">
        <v>47</v>
      </c>
      <c r="M1337" s="559" t="s">
        <v>253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>x</v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29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52"/>
        <v>12</v>
      </c>
      <c r="C1338" s="182">
        <f t="shared" si="53"/>
        <v>42000</v>
      </c>
      <c r="D1338" s="182" t="s">
        <v>951</v>
      </c>
      <c r="E1338" s="189">
        <v>42000</v>
      </c>
      <c r="F1338" s="187" t="s">
        <v>486</v>
      </c>
      <c r="G1338" s="458" t="s">
        <v>841</v>
      </c>
      <c r="H1338" s="7" t="s">
        <v>879</v>
      </c>
      <c r="I1338" s="246">
        <v>1010</v>
      </c>
      <c r="J1338" s="246">
        <v>12000</v>
      </c>
      <c r="K1338" s="558">
        <f>ROUND(I1338*J1338,0)</f>
        <v>12120000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29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si="52"/>
        <v>12</v>
      </c>
      <c r="C1339" s="182">
        <f t="shared" si="53"/>
        <v>42000</v>
      </c>
      <c r="D1339" s="182" t="s">
        <v>951</v>
      </c>
      <c r="E1339" s="189">
        <v>42000</v>
      </c>
      <c r="F1339" s="286" t="s">
        <v>391</v>
      </c>
      <c r="G1339" s="458" t="s">
        <v>841</v>
      </c>
      <c r="H1339" s="7" t="s">
        <v>879</v>
      </c>
      <c r="I1339" s="246"/>
      <c r="J1339" s="246"/>
      <c r="K1339" s="558">
        <v>1212000</v>
      </c>
      <c r="L1339" s="559" t="s">
        <v>253</v>
      </c>
      <c r="M1339" s="559" t="s">
        <v>364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  <c r="AB1339" s="550"/>
    </row>
    <row r="1340" spans="1:29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52"/>
        <v>12</v>
      </c>
      <c r="C1340" s="37">
        <f t="shared" si="53"/>
        <v>42000</v>
      </c>
      <c r="D1340" s="37" t="s">
        <v>1429</v>
      </c>
      <c r="E1340" s="189">
        <v>42000</v>
      </c>
      <c r="F1340" s="190" t="s">
        <v>1239</v>
      </c>
      <c r="G1340" s="40" t="s">
        <v>1237</v>
      </c>
      <c r="H1340" s="191" t="s">
        <v>1276</v>
      </c>
      <c r="I1340" s="246"/>
      <c r="J1340" s="246"/>
      <c r="K1340" s="558">
        <v>11380000</v>
      </c>
      <c r="L1340" s="39" t="s">
        <v>24</v>
      </c>
      <c r="M1340" s="192" t="s">
        <v>47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>x</v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29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52"/>
        <v>12</v>
      </c>
      <c r="C1341" s="189">
        <f t="shared" si="53"/>
        <v>42002</v>
      </c>
      <c r="D1341" s="189" t="s">
        <v>863</v>
      </c>
      <c r="E1341" s="182">
        <v>42002</v>
      </c>
      <c r="F1341" s="190" t="s">
        <v>865</v>
      </c>
      <c r="G1341" s="458" t="s">
        <v>326</v>
      </c>
      <c r="H1341" s="45" t="s">
        <v>440</v>
      </c>
      <c r="I1341" s="246"/>
      <c r="J1341" s="246"/>
      <c r="K1341" s="558">
        <v>3932500</v>
      </c>
      <c r="L1341" s="39" t="s">
        <v>24</v>
      </c>
      <c r="M1341" s="39" t="s">
        <v>253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29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52"/>
        <v>12</v>
      </c>
      <c r="C1342" s="37">
        <f t="shared" si="53"/>
        <v>42002</v>
      </c>
      <c r="D1342" s="189" t="s">
        <v>1192</v>
      </c>
      <c r="E1342" s="689">
        <v>42002</v>
      </c>
      <c r="F1342" s="286" t="s">
        <v>1046</v>
      </c>
      <c r="G1342" s="457" t="s">
        <v>1095</v>
      </c>
      <c r="H1342" s="7" t="s">
        <v>1087</v>
      </c>
      <c r="I1342" s="246">
        <v>1272</v>
      </c>
      <c r="J1342" s="246">
        <v>7300</v>
      </c>
      <c r="K1342" s="558">
        <f>ROUND(I1342*J1342,0)</f>
        <v>9285600</v>
      </c>
      <c r="L1342" s="39" t="s">
        <v>159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>
        <v>4</v>
      </c>
    </row>
    <row r="1343" spans="1:29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52"/>
        <v>12</v>
      </c>
      <c r="C1343" s="37">
        <f t="shared" si="53"/>
        <v>42002</v>
      </c>
      <c r="D1343" s="189" t="s">
        <v>1192</v>
      </c>
      <c r="E1343" s="689">
        <v>42002</v>
      </c>
      <c r="F1343" s="40" t="s">
        <v>1020</v>
      </c>
      <c r="G1343" s="457" t="s">
        <v>1095</v>
      </c>
      <c r="H1343" s="7" t="s">
        <v>1087</v>
      </c>
      <c r="I1343" s="246"/>
      <c r="J1343" s="246"/>
      <c r="K1343" s="558">
        <v>928560</v>
      </c>
      <c r="L1343" s="39" t="s">
        <v>9</v>
      </c>
      <c r="M1343" s="39" t="s">
        <v>8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>
        <v>4</v>
      </c>
    </row>
    <row r="1344" spans="1:29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52"/>
        <v>12</v>
      </c>
      <c r="C1344" s="37">
        <f t="shared" si="53"/>
        <v>42002</v>
      </c>
      <c r="D1344" s="189" t="s">
        <v>1430</v>
      </c>
      <c r="E1344" s="689">
        <v>42002</v>
      </c>
      <c r="F1344" s="190" t="s">
        <v>864</v>
      </c>
      <c r="G1344" s="457" t="s">
        <v>1095</v>
      </c>
      <c r="H1344" s="7" t="s">
        <v>1087</v>
      </c>
      <c r="I1344" s="246"/>
      <c r="J1344" s="246"/>
      <c r="K1344" s="558">
        <v>10214160</v>
      </c>
      <c r="L1344" s="39" t="s">
        <v>8</v>
      </c>
      <c r="M1344" s="39" t="s">
        <v>47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>x</v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</row>
    <row r="1345" spans="1:29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52"/>
        <v>12</v>
      </c>
      <c r="C1345" s="37">
        <f t="shared" si="53"/>
        <v>42002</v>
      </c>
      <c r="D1345" s="37" t="s">
        <v>870</v>
      </c>
      <c r="E1345" s="189">
        <v>42002</v>
      </c>
      <c r="F1345" s="190" t="s">
        <v>1270</v>
      </c>
      <c r="G1345" s="40" t="s">
        <v>1237</v>
      </c>
      <c r="H1345" s="7" t="s">
        <v>1271</v>
      </c>
      <c r="I1345" s="247"/>
      <c r="J1345" s="247"/>
      <c r="K1345" s="558">
        <v>10416666</v>
      </c>
      <c r="L1345" s="39" t="s">
        <v>81</v>
      </c>
      <c r="M1345" s="192" t="s">
        <v>24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</row>
    <row r="1346" spans="1:29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52"/>
        <v>12</v>
      </c>
      <c r="C1346" s="37">
        <f t="shared" si="53"/>
        <v>42002</v>
      </c>
      <c r="D1346" s="37" t="s">
        <v>870</v>
      </c>
      <c r="E1346" s="189">
        <v>42002</v>
      </c>
      <c r="F1346" s="190" t="s">
        <v>1270</v>
      </c>
      <c r="G1346" s="40" t="s">
        <v>1237</v>
      </c>
      <c r="H1346" s="7" t="s">
        <v>1275</v>
      </c>
      <c r="I1346" s="246"/>
      <c r="J1346" s="246"/>
      <c r="K1346" s="558">
        <v>954117</v>
      </c>
      <c r="L1346" s="39" t="s">
        <v>81</v>
      </c>
      <c r="M1346" s="192" t="s">
        <v>24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29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52"/>
        <v>12</v>
      </c>
      <c r="C1347" s="37">
        <f t="shared" si="53"/>
        <v>42002</v>
      </c>
      <c r="D1347" s="37" t="s">
        <v>863</v>
      </c>
      <c r="E1347" s="189">
        <v>42002</v>
      </c>
      <c r="F1347" s="7" t="s">
        <v>1284</v>
      </c>
      <c r="G1347" s="40" t="s">
        <v>1237</v>
      </c>
      <c r="H1347" s="7" t="s">
        <v>1285</v>
      </c>
      <c r="I1347" s="246"/>
      <c r="J1347" s="246"/>
      <c r="K1347" s="558">
        <v>97900000</v>
      </c>
      <c r="L1347" s="39" t="s">
        <v>24</v>
      </c>
      <c r="M1347" s="39" t="s">
        <v>1243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29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52"/>
        <v>12</v>
      </c>
      <c r="C1348" s="37">
        <f t="shared" si="53"/>
        <v>42002</v>
      </c>
      <c r="D1348" s="37" t="s">
        <v>1423</v>
      </c>
      <c r="E1348" s="189">
        <v>42002</v>
      </c>
      <c r="F1348" s="190" t="s">
        <v>1264</v>
      </c>
      <c r="G1348" s="40" t="s">
        <v>1237</v>
      </c>
      <c r="H1348" s="191" t="s">
        <v>1276</v>
      </c>
      <c r="I1348" s="246"/>
      <c r="J1348" s="246"/>
      <c r="K1348" s="558">
        <v>97000000</v>
      </c>
      <c r="L1348" s="39" t="s">
        <v>47</v>
      </c>
      <c r="M1348" s="192" t="s">
        <v>24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>x</v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</row>
    <row r="1349" spans="1:29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52"/>
        <v>12</v>
      </c>
      <c r="C1349" s="37">
        <f t="shared" si="53"/>
        <v>42002</v>
      </c>
      <c r="D1349" s="37" t="s">
        <v>870</v>
      </c>
      <c r="E1349" s="189">
        <v>42002</v>
      </c>
      <c r="F1349" s="190" t="s">
        <v>1279</v>
      </c>
      <c r="G1349" s="40" t="s">
        <v>1237</v>
      </c>
      <c r="H1349" s="191"/>
      <c r="I1349" s="246"/>
      <c r="J1349" s="246"/>
      <c r="K1349" s="558">
        <v>11000</v>
      </c>
      <c r="L1349" s="39" t="s">
        <v>83</v>
      </c>
      <c r="M1349" s="192" t="s">
        <v>24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29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52"/>
        <v>12</v>
      </c>
      <c r="C1350" s="37">
        <f t="shared" si="53"/>
        <v>42002</v>
      </c>
      <c r="D1350" s="37" t="s">
        <v>863</v>
      </c>
      <c r="E1350" s="189">
        <v>42002</v>
      </c>
      <c r="F1350" s="190" t="s">
        <v>866</v>
      </c>
      <c r="G1350" s="40" t="s">
        <v>1237</v>
      </c>
      <c r="H1350" s="7"/>
      <c r="I1350" s="246"/>
      <c r="J1350" s="246"/>
      <c r="K1350" s="558">
        <v>1000</v>
      </c>
      <c r="L1350" s="39" t="s">
        <v>24</v>
      </c>
      <c r="M1350" s="39" t="s">
        <v>40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29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52"/>
        <v>12</v>
      </c>
      <c r="C1351" s="182">
        <f t="shared" si="53"/>
        <v>42003</v>
      </c>
      <c r="D1351" s="182" t="s">
        <v>952</v>
      </c>
      <c r="E1351" s="189">
        <v>42003</v>
      </c>
      <c r="F1351" s="187" t="s">
        <v>842</v>
      </c>
      <c r="G1351" s="458" t="s">
        <v>843</v>
      </c>
      <c r="H1351" s="7" t="s">
        <v>878</v>
      </c>
      <c r="I1351" s="246">
        <v>310</v>
      </c>
      <c r="J1351" s="246">
        <v>9400</v>
      </c>
      <c r="K1351" s="558">
        <f>ROUND(I1351*J1351,0)</f>
        <v>2914000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29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52"/>
        <v>12</v>
      </c>
      <c r="C1352" s="182">
        <f t="shared" si="53"/>
        <v>42003</v>
      </c>
      <c r="D1352" s="182" t="s">
        <v>952</v>
      </c>
      <c r="E1352" s="189">
        <v>42003</v>
      </c>
      <c r="F1352" s="40" t="s">
        <v>844</v>
      </c>
      <c r="G1352" s="458" t="s">
        <v>843</v>
      </c>
      <c r="H1352" s="7" t="s">
        <v>878</v>
      </c>
      <c r="I1352" s="246">
        <v>219</v>
      </c>
      <c r="J1352" s="246">
        <v>9800</v>
      </c>
      <c r="K1352" s="558">
        <f>ROUND(I1352*J1352,0)</f>
        <v>2146200</v>
      </c>
      <c r="L1352" s="559" t="s">
        <v>253</v>
      </c>
      <c r="M1352" s="559" t="s">
        <v>177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</row>
    <row r="1353" spans="1:29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52"/>
        <v>12</v>
      </c>
      <c r="C1353" s="182">
        <f t="shared" si="53"/>
        <v>42003</v>
      </c>
      <c r="D1353" s="182" t="s">
        <v>952</v>
      </c>
      <c r="E1353" s="189">
        <v>42003</v>
      </c>
      <c r="F1353" s="187" t="s">
        <v>391</v>
      </c>
      <c r="G1353" s="458" t="s">
        <v>843</v>
      </c>
      <c r="H1353" s="7" t="s">
        <v>878</v>
      </c>
      <c r="I1353" s="246"/>
      <c r="J1353" s="246"/>
      <c r="K1353" s="558">
        <v>506020</v>
      </c>
      <c r="L1353" s="559" t="s">
        <v>253</v>
      </c>
      <c r="M1353" s="559" t="s">
        <v>364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29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52"/>
        <v>12</v>
      </c>
      <c r="C1354" s="182">
        <f t="shared" si="53"/>
        <v>42003</v>
      </c>
      <c r="D1354" s="182" t="s">
        <v>953</v>
      </c>
      <c r="E1354" s="189">
        <v>42003</v>
      </c>
      <c r="F1354" s="40" t="s">
        <v>845</v>
      </c>
      <c r="G1354" s="458" t="s">
        <v>846</v>
      </c>
      <c r="H1354" s="7" t="s">
        <v>655</v>
      </c>
      <c r="I1354" s="246">
        <v>30</v>
      </c>
      <c r="J1354" s="246">
        <v>43000</v>
      </c>
      <c r="K1354" s="558">
        <f>ROUND(I1354*J1354,0)</f>
        <v>1290000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29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52"/>
        <v>12</v>
      </c>
      <c r="C1355" s="182">
        <f t="shared" si="53"/>
        <v>42003</v>
      </c>
      <c r="D1355" s="182" t="s">
        <v>953</v>
      </c>
      <c r="E1355" s="189">
        <v>42003</v>
      </c>
      <c r="F1355" s="190" t="s">
        <v>717</v>
      </c>
      <c r="G1355" s="458" t="s">
        <v>846</v>
      </c>
      <c r="H1355" s="7" t="s">
        <v>655</v>
      </c>
      <c r="I1355" s="246">
        <v>60</v>
      </c>
      <c r="J1355" s="246">
        <v>1500</v>
      </c>
      <c r="K1355" s="558">
        <f>ROUND(I1355*J1355,0)</f>
        <v>90000</v>
      </c>
      <c r="L1355" s="559" t="s">
        <v>253</v>
      </c>
      <c r="M1355" s="559" t="s">
        <v>177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</row>
    <row r="1356" spans="1:29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52"/>
        <v>12</v>
      </c>
      <c r="C1356" s="182">
        <f t="shared" si="53"/>
        <v>42003</v>
      </c>
      <c r="D1356" s="182" t="s">
        <v>953</v>
      </c>
      <c r="E1356" s="189">
        <v>42003</v>
      </c>
      <c r="F1356" s="187" t="s">
        <v>391</v>
      </c>
      <c r="G1356" s="458" t="s">
        <v>846</v>
      </c>
      <c r="H1356" s="7" t="s">
        <v>655</v>
      </c>
      <c r="I1356" s="246"/>
      <c r="J1356" s="246"/>
      <c r="K1356" s="38">
        <v>138000</v>
      </c>
      <c r="L1356" s="559" t="s">
        <v>253</v>
      </c>
      <c r="M1356" s="559" t="s">
        <v>364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  <c r="AC1356" s="550"/>
    </row>
    <row r="1357" spans="1:29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52"/>
        <v>12</v>
      </c>
      <c r="C1357" s="182">
        <f t="shared" si="53"/>
        <v>42003</v>
      </c>
      <c r="D1357" s="182" t="s">
        <v>954</v>
      </c>
      <c r="E1357" s="189">
        <v>42003</v>
      </c>
      <c r="F1357" s="187" t="s">
        <v>525</v>
      </c>
      <c r="G1357" s="458" t="s">
        <v>847</v>
      </c>
      <c r="H1357" s="7" t="s">
        <v>425</v>
      </c>
      <c r="I1357" s="246">
        <v>650</v>
      </c>
      <c r="J1357" s="246">
        <v>25000</v>
      </c>
      <c r="K1357" s="558">
        <f>ROUND(I1357*J1357,0)</f>
        <v>16250000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>131</v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29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52"/>
        <v>12</v>
      </c>
      <c r="C1358" s="182">
        <f t="shared" si="53"/>
        <v>42003</v>
      </c>
      <c r="D1358" s="182" t="s">
        <v>954</v>
      </c>
      <c r="E1358" s="189">
        <v>42003</v>
      </c>
      <c r="F1358" s="187" t="s">
        <v>391</v>
      </c>
      <c r="G1358" s="458" t="s">
        <v>847</v>
      </c>
      <c r="H1358" s="7" t="s">
        <v>425</v>
      </c>
      <c r="I1358" s="246"/>
      <c r="J1358" s="246"/>
      <c r="K1358" s="558">
        <v>1625000</v>
      </c>
      <c r="L1358" s="559" t="s">
        <v>253</v>
      </c>
      <c r="M1358" s="559" t="s">
        <v>364</v>
      </c>
      <c r="N1358" s="52" t="str">
        <f>IF(AND('331-CT'!$E$7=TH!H1358,OR(L1358="331",M1358="331")),"331",IF(AND(OR(L1358="131",M1358="131"),H1358='131-CT'!$E$7),"131",""))</f>
        <v>131</v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  <c r="AB1358" s="550"/>
      <c r="AC1358" s="550"/>
    </row>
    <row r="1359" spans="1:29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52"/>
        <v>12</v>
      </c>
      <c r="C1359" s="182">
        <f t="shared" si="53"/>
        <v>42003</v>
      </c>
      <c r="D1359" s="182" t="s">
        <v>1424</v>
      </c>
      <c r="E1359" s="189">
        <v>42003</v>
      </c>
      <c r="F1359" s="190" t="s">
        <v>865</v>
      </c>
      <c r="G1359" s="458" t="s">
        <v>847</v>
      </c>
      <c r="H1359" s="7" t="s">
        <v>425</v>
      </c>
      <c r="I1359" s="246"/>
      <c r="J1359" s="246"/>
      <c r="K1359" s="558">
        <v>17875000</v>
      </c>
      <c r="L1359" s="559" t="s">
        <v>47</v>
      </c>
      <c r="M1359" s="559" t="s">
        <v>253</v>
      </c>
      <c r="N1359" s="52" t="str">
        <f>IF(AND('331-CT'!$E$7=TH!H1359,OR(L1359="331",M1359="331")),"331",IF(AND(OR(L1359="131",M1359="131"),H1359='131-CT'!$E$7),"131",""))</f>
        <v>131</v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>x</v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</row>
    <row r="1360" spans="1:29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52"/>
        <v>12</v>
      </c>
      <c r="C1360" s="37">
        <f t="shared" si="53"/>
        <v>42003</v>
      </c>
      <c r="D1360" s="189" t="s">
        <v>1193</v>
      </c>
      <c r="E1360" s="37">
        <v>42003</v>
      </c>
      <c r="F1360" s="286" t="s">
        <v>1046</v>
      </c>
      <c r="G1360" s="457" t="s">
        <v>1096</v>
      </c>
      <c r="H1360" s="7" t="s">
        <v>1087</v>
      </c>
      <c r="I1360" s="246">
        <v>2259</v>
      </c>
      <c r="J1360" s="246">
        <v>7300</v>
      </c>
      <c r="K1360" s="558">
        <f>ROUND(I1360*J1360,0)</f>
        <v>16490700</v>
      </c>
      <c r="L1360" s="39" t="s">
        <v>159</v>
      </c>
      <c r="M1360" s="39" t="s">
        <v>8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>x</v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>
        <v>4</v>
      </c>
    </row>
    <row r="1361" spans="1:30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52"/>
        <v>12</v>
      </c>
      <c r="C1361" s="37">
        <f t="shared" si="53"/>
        <v>42003</v>
      </c>
      <c r="D1361" s="189" t="s">
        <v>1193</v>
      </c>
      <c r="E1361" s="37">
        <v>42003</v>
      </c>
      <c r="F1361" s="40" t="s">
        <v>1020</v>
      </c>
      <c r="G1361" s="457" t="s">
        <v>1096</v>
      </c>
      <c r="H1361" s="7" t="s">
        <v>1087</v>
      </c>
      <c r="I1361" s="246"/>
      <c r="J1361" s="246"/>
      <c r="K1361" s="558">
        <v>1649070</v>
      </c>
      <c r="L1361" s="39" t="s">
        <v>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30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52"/>
        <v>12</v>
      </c>
      <c r="C1362" s="37">
        <f t="shared" si="53"/>
        <v>42003</v>
      </c>
      <c r="D1362" s="189" t="s">
        <v>1431</v>
      </c>
      <c r="E1362" s="37">
        <v>42003</v>
      </c>
      <c r="F1362" s="190" t="s">
        <v>864</v>
      </c>
      <c r="G1362" s="457" t="s">
        <v>1096</v>
      </c>
      <c r="H1362" s="7" t="s">
        <v>1087</v>
      </c>
      <c r="I1362" s="246"/>
      <c r="J1362" s="246"/>
      <c r="K1362" s="558">
        <v>18139770</v>
      </c>
      <c r="L1362" s="39" t="s">
        <v>8</v>
      </c>
      <c r="M1362" s="39" t="s">
        <v>47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/>
    </row>
    <row r="1363" spans="1:30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52"/>
        <v>12</v>
      </c>
      <c r="C1363" s="875">
        <f t="shared" si="53"/>
        <v>42004</v>
      </c>
      <c r="D1363" s="875" t="s">
        <v>327</v>
      </c>
      <c r="E1363" s="875">
        <v>42004</v>
      </c>
      <c r="F1363" s="876" t="s">
        <v>1333</v>
      </c>
      <c r="G1363" s="877"/>
      <c r="H1363" s="878"/>
      <c r="I1363" s="879"/>
      <c r="J1363" s="879"/>
      <c r="K1363" s="880">
        <v>15215000</v>
      </c>
      <c r="L1363" s="881" t="s">
        <v>83</v>
      </c>
      <c r="M1363" s="881" t="s">
        <v>256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>x</v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96"/>
      <c r="AB1363" s="196"/>
      <c r="AC1363" s="196"/>
      <c r="AD1363" s="196"/>
    </row>
    <row r="1364" spans="1:30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ref="B1364:B1386" si="54">IF(C1364&lt;&gt;"",MONTH(C1364),"")</f>
        <v>12</v>
      </c>
      <c r="C1364" s="875">
        <f t="shared" ref="C1364:C1386" si="55">E1364</f>
        <v>42004</v>
      </c>
      <c r="D1364" s="875" t="s">
        <v>327</v>
      </c>
      <c r="E1364" s="875">
        <v>42004</v>
      </c>
      <c r="F1364" s="876" t="s">
        <v>1334</v>
      </c>
      <c r="G1364" s="877"/>
      <c r="H1364" s="878"/>
      <c r="I1364" s="879"/>
      <c r="J1364" s="879"/>
      <c r="K1364" s="880">
        <v>31135000</v>
      </c>
      <c r="L1364" s="881" t="s">
        <v>167</v>
      </c>
      <c r="M1364" s="881" t="s">
        <v>256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6"/>
      <c r="AB1364" s="196"/>
      <c r="AC1364" s="196"/>
      <c r="AD1364" s="196"/>
    </row>
    <row r="1365" spans="1:30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54"/>
        <v>12</v>
      </c>
      <c r="C1365" s="875">
        <f t="shared" si="55"/>
        <v>42004</v>
      </c>
      <c r="D1365" s="875" t="s">
        <v>1432</v>
      </c>
      <c r="E1365" s="875">
        <v>42004</v>
      </c>
      <c r="F1365" s="876" t="str">
        <f>"Thanh toán tiền lương tháng "&amp;MONTH(E1365)&amp;"/"&amp;YEAR(E1365)</f>
        <v>Thanh toán tiền lương tháng 12/2014</v>
      </c>
      <c r="G1365" s="877"/>
      <c r="H1365" s="878" t="s">
        <v>868</v>
      </c>
      <c r="I1365" s="879"/>
      <c r="J1365" s="879"/>
      <c r="K1365" s="880">
        <f>K1363+K1364</f>
        <v>46350000</v>
      </c>
      <c r="L1365" s="881" t="s">
        <v>256</v>
      </c>
      <c r="M1365" s="881" t="s">
        <v>47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>x</v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96"/>
      <c r="AB1365" s="196"/>
      <c r="AC1365" s="196"/>
      <c r="AD1365" s="196"/>
    </row>
    <row r="1366" spans="1:30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54"/>
        <v>12</v>
      </c>
      <c r="C1366" s="182">
        <f t="shared" si="55"/>
        <v>42004</v>
      </c>
      <c r="D1366" s="182" t="s">
        <v>955</v>
      </c>
      <c r="E1366" s="189">
        <v>42004</v>
      </c>
      <c r="F1366" s="187" t="s">
        <v>483</v>
      </c>
      <c r="G1366" s="458" t="s">
        <v>848</v>
      </c>
      <c r="H1366" s="7" t="s">
        <v>878</v>
      </c>
      <c r="I1366" s="246">
        <v>307</v>
      </c>
      <c r="J1366" s="246">
        <v>7000</v>
      </c>
      <c r="K1366" s="558">
        <f>ROUND(I1366*J1366,0)</f>
        <v>2149000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30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54"/>
        <v>12</v>
      </c>
      <c r="C1367" s="182">
        <f t="shared" si="55"/>
        <v>42004</v>
      </c>
      <c r="D1367" s="182" t="s">
        <v>955</v>
      </c>
      <c r="E1367" s="189">
        <v>42004</v>
      </c>
      <c r="F1367" s="187" t="s">
        <v>457</v>
      </c>
      <c r="G1367" s="458" t="s">
        <v>848</v>
      </c>
      <c r="H1367" s="7" t="s">
        <v>878</v>
      </c>
      <c r="I1367" s="246">
        <v>200</v>
      </c>
      <c r="J1367" s="246">
        <v>9300</v>
      </c>
      <c r="K1367" s="558">
        <f>ROUND(I1367*J1367,0)</f>
        <v>1860000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  <c r="AC1367" s="550"/>
    </row>
    <row r="1368" spans="1:30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54"/>
        <v>12</v>
      </c>
      <c r="C1368" s="182">
        <f t="shared" si="55"/>
        <v>42004</v>
      </c>
      <c r="D1368" s="182" t="s">
        <v>955</v>
      </c>
      <c r="E1368" s="189">
        <v>42004</v>
      </c>
      <c r="F1368" s="187" t="s">
        <v>391</v>
      </c>
      <c r="G1368" s="458" t="s">
        <v>848</v>
      </c>
      <c r="H1368" s="7" t="s">
        <v>878</v>
      </c>
      <c r="I1368" s="246"/>
      <c r="J1368" s="246"/>
      <c r="K1368" s="558">
        <v>400900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30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54"/>
        <v>12</v>
      </c>
      <c r="C1369" s="182">
        <f t="shared" si="55"/>
        <v>42004</v>
      </c>
      <c r="D1369" s="182" t="s">
        <v>956</v>
      </c>
      <c r="E1369" s="189">
        <v>42004</v>
      </c>
      <c r="F1369" s="187" t="s">
        <v>746</v>
      </c>
      <c r="G1369" s="458" t="s">
        <v>849</v>
      </c>
      <c r="H1369" s="7" t="s">
        <v>748</v>
      </c>
      <c r="I1369" s="247">
        <v>2500</v>
      </c>
      <c r="J1369" s="247">
        <v>6500</v>
      </c>
      <c r="K1369" s="558">
        <f>ROUND(I1369*J1369,0)</f>
        <v>16250000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30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54"/>
        <v>12</v>
      </c>
      <c r="C1370" s="182">
        <f t="shared" si="55"/>
        <v>42004</v>
      </c>
      <c r="D1370" s="182" t="s">
        <v>956</v>
      </c>
      <c r="E1370" s="189">
        <v>42004</v>
      </c>
      <c r="F1370" s="187" t="s">
        <v>391</v>
      </c>
      <c r="G1370" s="458" t="s">
        <v>849</v>
      </c>
      <c r="H1370" s="7" t="s">
        <v>748</v>
      </c>
      <c r="I1370" s="246"/>
      <c r="J1370" s="246"/>
      <c r="K1370" s="558">
        <v>1625000</v>
      </c>
      <c r="L1370" s="559" t="s">
        <v>253</v>
      </c>
      <c r="M1370" s="559" t="s">
        <v>364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  <c r="AB1370" s="550"/>
    </row>
    <row r="1371" spans="1:30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54"/>
        <v>12</v>
      </c>
      <c r="C1371" s="182">
        <f t="shared" si="55"/>
        <v>42004</v>
      </c>
      <c r="D1371" s="182" t="s">
        <v>1425</v>
      </c>
      <c r="E1371" s="189">
        <v>42004</v>
      </c>
      <c r="F1371" s="190" t="s">
        <v>865</v>
      </c>
      <c r="G1371" s="458" t="s">
        <v>849</v>
      </c>
      <c r="H1371" s="7" t="s">
        <v>748</v>
      </c>
      <c r="I1371" s="246"/>
      <c r="J1371" s="246"/>
      <c r="K1371" s="558">
        <f>K1369+K1370</f>
        <v>17875000</v>
      </c>
      <c r="L1371" s="559" t="s">
        <v>47</v>
      </c>
      <c r="M1371" s="559" t="s">
        <v>253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>x</v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  <c r="AB1371" s="550"/>
    </row>
    <row r="1372" spans="1:30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54"/>
        <v>12</v>
      </c>
      <c r="C1372" s="182">
        <f t="shared" si="55"/>
        <v>42004</v>
      </c>
      <c r="D1372" s="182" t="s">
        <v>957</v>
      </c>
      <c r="E1372" s="189">
        <v>42004</v>
      </c>
      <c r="F1372" s="187" t="s">
        <v>850</v>
      </c>
      <c r="G1372" s="458" t="s">
        <v>851</v>
      </c>
      <c r="H1372" s="7" t="s">
        <v>440</v>
      </c>
      <c r="I1372" s="246">
        <v>2050</v>
      </c>
      <c r="J1372" s="246">
        <v>3750</v>
      </c>
      <c r="K1372" s="558">
        <f>ROUND(I1372*J1372,0)</f>
        <v>7687500</v>
      </c>
      <c r="L1372" s="559" t="s">
        <v>253</v>
      </c>
      <c r="M1372" s="559" t="s">
        <v>177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</row>
    <row r="1373" spans="1:30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54"/>
        <v>12</v>
      </c>
      <c r="C1373" s="182">
        <f t="shared" si="55"/>
        <v>42004</v>
      </c>
      <c r="D1373" s="182" t="s">
        <v>957</v>
      </c>
      <c r="E1373" s="189">
        <v>42004</v>
      </c>
      <c r="F1373" s="187" t="s">
        <v>852</v>
      </c>
      <c r="G1373" s="458" t="s">
        <v>851</v>
      </c>
      <c r="H1373" s="7" t="s">
        <v>440</v>
      </c>
      <c r="I1373" s="246">
        <v>210</v>
      </c>
      <c r="J1373" s="246">
        <v>5000</v>
      </c>
      <c r="K1373" s="558">
        <f>ROUND(I1373*J1373,0)</f>
        <v>1050000</v>
      </c>
      <c r="L1373" s="559" t="s">
        <v>253</v>
      </c>
      <c r="M1373" s="559" t="s">
        <v>177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</row>
    <row r="1374" spans="1:30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54"/>
        <v>12</v>
      </c>
      <c r="C1374" s="182">
        <f t="shared" si="55"/>
        <v>42004</v>
      </c>
      <c r="D1374" s="182" t="s">
        <v>957</v>
      </c>
      <c r="E1374" s="189">
        <v>42004</v>
      </c>
      <c r="F1374" s="187" t="s">
        <v>853</v>
      </c>
      <c r="G1374" s="458" t="s">
        <v>851</v>
      </c>
      <c r="H1374" s="7" t="s">
        <v>440</v>
      </c>
      <c r="I1374" s="246">
        <v>130</v>
      </c>
      <c r="J1374" s="246">
        <v>5200</v>
      </c>
      <c r="K1374" s="558">
        <f>ROUND(I1374*J1374,0)</f>
        <v>676000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30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54"/>
        <v>12</v>
      </c>
      <c r="C1375" s="182">
        <f t="shared" si="55"/>
        <v>42004</v>
      </c>
      <c r="D1375" s="182" t="s">
        <v>957</v>
      </c>
      <c r="E1375" s="182">
        <v>42004</v>
      </c>
      <c r="F1375" s="187" t="s">
        <v>854</v>
      </c>
      <c r="G1375" s="560" t="s">
        <v>851</v>
      </c>
      <c r="H1375" s="191" t="s">
        <v>440</v>
      </c>
      <c r="I1375" s="246">
        <v>170</v>
      </c>
      <c r="J1375" s="246">
        <v>4650</v>
      </c>
      <c r="K1375" s="558">
        <f>ROUND(I1375*J1375,0)</f>
        <v>790500</v>
      </c>
      <c r="L1375" s="559" t="s">
        <v>253</v>
      </c>
      <c r="M1375" s="559" t="s">
        <v>177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C1375" s="550"/>
      <c r="AD1375" s="550"/>
    </row>
    <row r="1376" spans="1:30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54"/>
        <v>12</v>
      </c>
      <c r="C1376" s="182">
        <f t="shared" si="55"/>
        <v>42004</v>
      </c>
      <c r="D1376" s="182" t="s">
        <v>957</v>
      </c>
      <c r="E1376" s="189">
        <v>42004</v>
      </c>
      <c r="F1376" s="190" t="s">
        <v>391</v>
      </c>
      <c r="G1376" s="458" t="s">
        <v>851</v>
      </c>
      <c r="H1376" s="191" t="s">
        <v>440</v>
      </c>
      <c r="I1376" s="247"/>
      <c r="J1376" s="247"/>
      <c r="K1376" s="558">
        <v>1020400</v>
      </c>
      <c r="L1376" s="559" t="s">
        <v>253</v>
      </c>
      <c r="M1376" s="559" t="s">
        <v>364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9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54"/>
        <v>12</v>
      </c>
      <c r="C1377" s="182">
        <f t="shared" si="55"/>
        <v>42004</v>
      </c>
      <c r="D1377" s="182" t="s">
        <v>958</v>
      </c>
      <c r="E1377" s="189">
        <v>42004</v>
      </c>
      <c r="F1377" s="190" t="s">
        <v>855</v>
      </c>
      <c r="G1377" s="458" t="s">
        <v>856</v>
      </c>
      <c r="H1377" s="191" t="s">
        <v>857</v>
      </c>
      <c r="I1377" s="247">
        <v>200</v>
      </c>
      <c r="J1377" s="247">
        <v>10600</v>
      </c>
      <c r="K1377" s="558">
        <f>ROUND(I1377*J1377,0)</f>
        <v>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  <c r="AC1377" s="550"/>
    </row>
    <row r="1378" spans="1:29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54"/>
        <v>12</v>
      </c>
      <c r="C1378" s="182">
        <f t="shared" si="55"/>
        <v>42004</v>
      </c>
      <c r="D1378" s="182" t="s">
        <v>958</v>
      </c>
      <c r="E1378" s="189">
        <v>42004</v>
      </c>
      <c r="F1378" s="190" t="s">
        <v>858</v>
      </c>
      <c r="G1378" s="458" t="s">
        <v>856</v>
      </c>
      <c r="H1378" s="191" t="s">
        <v>857</v>
      </c>
      <c r="I1378" s="247">
        <v>100</v>
      </c>
      <c r="J1378" s="247">
        <v>45000</v>
      </c>
      <c r="K1378" s="558">
        <f>ROUND(I1378*J1378,0)</f>
        <v>4500000</v>
      </c>
      <c r="L1378" s="559" t="s">
        <v>253</v>
      </c>
      <c r="M1378" s="559" t="s">
        <v>177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</row>
    <row r="1379" spans="1:29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54"/>
        <v>12</v>
      </c>
      <c r="C1379" s="182">
        <f t="shared" si="55"/>
        <v>42004</v>
      </c>
      <c r="D1379" s="182" t="s">
        <v>958</v>
      </c>
      <c r="E1379" s="189">
        <v>42004</v>
      </c>
      <c r="F1379" s="190" t="s">
        <v>859</v>
      </c>
      <c r="G1379" s="458" t="s">
        <v>856</v>
      </c>
      <c r="H1379" s="191" t="s">
        <v>857</v>
      </c>
      <c r="I1379" s="246">
        <v>100</v>
      </c>
      <c r="J1379" s="246">
        <v>45300</v>
      </c>
      <c r="K1379" s="558">
        <f>ROUND(I1379*J1379,0)</f>
        <v>4530000</v>
      </c>
      <c r="L1379" s="559" t="s">
        <v>253</v>
      </c>
      <c r="M1379" s="559" t="s">
        <v>177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  <c r="AC1379" s="550"/>
    </row>
    <row r="1380" spans="1:29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54"/>
        <v>12</v>
      </c>
      <c r="C1380" s="182">
        <f t="shared" si="55"/>
        <v>42004</v>
      </c>
      <c r="D1380" s="182" t="s">
        <v>958</v>
      </c>
      <c r="E1380" s="189">
        <v>42004</v>
      </c>
      <c r="F1380" s="190" t="s">
        <v>860</v>
      </c>
      <c r="G1380" s="458" t="s">
        <v>856</v>
      </c>
      <c r="H1380" s="191" t="s">
        <v>857</v>
      </c>
      <c r="I1380" s="246">
        <v>150</v>
      </c>
      <c r="J1380" s="246">
        <v>38800</v>
      </c>
      <c r="K1380" s="558">
        <f>ROUND(I1380*J1380,0)</f>
        <v>5820000</v>
      </c>
      <c r="L1380" s="559" t="s">
        <v>253</v>
      </c>
      <c r="M1380" s="559" t="s">
        <v>177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9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54"/>
        <v>12</v>
      </c>
      <c r="C1381" s="182">
        <f t="shared" si="55"/>
        <v>42004</v>
      </c>
      <c r="D1381" s="182" t="s">
        <v>958</v>
      </c>
      <c r="E1381" s="189">
        <v>42004</v>
      </c>
      <c r="F1381" s="190" t="s">
        <v>391</v>
      </c>
      <c r="G1381" s="458" t="s">
        <v>856</v>
      </c>
      <c r="H1381" s="191" t="s">
        <v>857</v>
      </c>
      <c r="I1381" s="246"/>
      <c r="J1381" s="246"/>
      <c r="K1381" s="558">
        <v>1697000</v>
      </c>
      <c r="L1381" s="559" t="s">
        <v>253</v>
      </c>
      <c r="M1381" s="559" t="s">
        <v>364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/>
      <c r="AB1381" s="550"/>
      <c r="AC1381" s="550"/>
    </row>
    <row r="1382" spans="1:29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54"/>
        <v>12</v>
      </c>
      <c r="C1382" s="182">
        <f t="shared" si="55"/>
        <v>42004</v>
      </c>
      <c r="D1382" s="182" t="s">
        <v>1426</v>
      </c>
      <c r="E1382" s="189">
        <v>42004</v>
      </c>
      <c r="F1382" s="190" t="s">
        <v>865</v>
      </c>
      <c r="G1382" s="458" t="s">
        <v>856</v>
      </c>
      <c r="H1382" s="191" t="s">
        <v>857</v>
      </c>
      <c r="I1382" s="246"/>
      <c r="J1382" s="246"/>
      <c r="K1382" s="558">
        <v>18667000</v>
      </c>
      <c r="L1382" s="559" t="s">
        <v>47</v>
      </c>
      <c r="M1382" s="559" t="s">
        <v>253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/>
      <c r="AB1382" s="550"/>
      <c r="AC1382" s="550"/>
    </row>
    <row r="1383" spans="1:29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54"/>
        <v>12</v>
      </c>
      <c r="C1383" s="182">
        <f t="shared" si="55"/>
        <v>42004</v>
      </c>
      <c r="D1383" s="182" t="s">
        <v>1353</v>
      </c>
      <c r="E1383" s="189">
        <v>42004</v>
      </c>
      <c r="F1383" s="190" t="s">
        <v>861</v>
      </c>
      <c r="G1383" s="458" t="s">
        <v>862</v>
      </c>
      <c r="H1383" s="7" t="s">
        <v>425</v>
      </c>
      <c r="I1383" s="246">
        <v>1280</v>
      </c>
      <c r="J1383" s="246">
        <v>11100</v>
      </c>
      <c r="K1383" s="558">
        <f>ROUND(I1383*J1383,0)</f>
        <v>14208000</v>
      </c>
      <c r="L1383" s="559" t="s">
        <v>253</v>
      </c>
      <c r="M1383" s="559" t="s">
        <v>177</v>
      </c>
      <c r="N1383" s="52" t="str">
        <f>IF(AND('331-CT'!$E$7=TH!H1383,OR(L1383="331",M1383="331")),"331",IF(AND(OR(L1383="131",M1383="131"),H1383='131-CT'!$E$7),"131",""))</f>
        <v>131</v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>x</v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9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54"/>
        <v>12</v>
      </c>
      <c r="C1384" s="182">
        <f t="shared" si="55"/>
        <v>42004</v>
      </c>
      <c r="D1384" s="182" t="s">
        <v>1353</v>
      </c>
      <c r="E1384" s="189">
        <v>42004</v>
      </c>
      <c r="F1384" s="190" t="s">
        <v>391</v>
      </c>
      <c r="G1384" s="458" t="s">
        <v>862</v>
      </c>
      <c r="H1384" s="7" t="s">
        <v>425</v>
      </c>
      <c r="I1384" s="247"/>
      <c r="J1384" s="247"/>
      <c r="K1384" s="558">
        <v>1420800</v>
      </c>
      <c r="L1384" s="559" t="s">
        <v>253</v>
      </c>
      <c r="M1384" s="559" t="s">
        <v>364</v>
      </c>
      <c r="N1384" s="52" t="str">
        <f>IF(AND('331-CT'!$E$7=TH!H1384,OR(L1384="331",M1384="331")),"331",IF(AND(OR(L1384="131",M1384="131"),H1384='131-CT'!$E$7),"131",""))</f>
        <v>131</v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  <c r="AB1384" s="550"/>
      <c r="AC1384" s="550"/>
    </row>
    <row r="1385" spans="1:29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54"/>
        <v>12</v>
      </c>
      <c r="C1385" s="182">
        <f t="shared" si="55"/>
        <v>42004</v>
      </c>
      <c r="D1385" s="182" t="s">
        <v>1427</v>
      </c>
      <c r="E1385" s="189">
        <v>42004</v>
      </c>
      <c r="F1385" s="190" t="s">
        <v>865</v>
      </c>
      <c r="G1385" s="458" t="s">
        <v>862</v>
      </c>
      <c r="H1385" s="7" t="s">
        <v>425</v>
      </c>
      <c r="I1385" s="247"/>
      <c r="J1385" s="247"/>
      <c r="K1385" s="558">
        <v>14809730</v>
      </c>
      <c r="L1385" s="559" t="s">
        <v>47</v>
      </c>
      <c r="M1385" s="559" t="s">
        <v>253</v>
      </c>
      <c r="N1385" s="52" t="str">
        <f>IF(AND('331-CT'!$E$7=TH!H1385,OR(L1385="331",M1385="331")),"331",IF(AND(OR(L1385="131",M1385="131"),H1385='131-CT'!$E$7),"131",""))</f>
        <v>131</v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  <c r="AB1385" s="550"/>
      <c r="AC1385" s="550"/>
    </row>
    <row r="1386" spans="1:29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54"/>
        <v>12</v>
      </c>
      <c r="C1386" s="189">
        <f t="shared" si="55"/>
        <v>42004</v>
      </c>
      <c r="D1386" s="189" t="s">
        <v>863</v>
      </c>
      <c r="E1386" s="182">
        <v>42004</v>
      </c>
      <c r="F1386" s="190" t="s">
        <v>865</v>
      </c>
      <c r="G1386" s="458" t="s">
        <v>326</v>
      </c>
      <c r="H1386" s="7" t="s">
        <v>877</v>
      </c>
      <c r="I1386" s="246"/>
      <c r="J1386" s="246"/>
      <c r="K1386" s="558">
        <v>15585570</v>
      </c>
      <c r="L1386" s="39" t="s">
        <v>24</v>
      </c>
      <c r="M1386" s="39" t="s">
        <v>253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9" s="869" customFormat="1" ht="15.75" customHeight="1">
      <c r="A1387" s="202" t="str">
        <f>IF(B1387&lt;&gt;"",IF(AND(B1387&gt;=_TM1,B1387&lt;=_TM2,OR(TH!L1387="1111",TH!M1387="1111")),TH!D1387,""),"")</f>
        <v/>
      </c>
      <c r="B1387" s="865">
        <f t="shared" ref="B1387:B1408" si="56">IF(C1387&lt;&gt;"",MONTH(C1387),"")</f>
        <v>1</v>
      </c>
      <c r="C1387" s="48">
        <f t="shared" ref="C1387:C1390" si="57">E1387</f>
        <v>41641</v>
      </c>
      <c r="D1387" s="48" t="s">
        <v>1347</v>
      </c>
      <c r="E1387" s="866">
        <v>41641</v>
      </c>
      <c r="F1387" s="867" t="s">
        <v>330</v>
      </c>
      <c r="G1387" s="49"/>
      <c r="H1387" s="871" t="s">
        <v>1336</v>
      </c>
      <c r="I1387" s="244">
        <v>24</v>
      </c>
      <c r="J1387" s="244">
        <v>41000</v>
      </c>
      <c r="K1387" s="868">
        <f t="shared" ref="K1387" si="58">ROUND(I1387*J1387,0)</f>
        <v>984000</v>
      </c>
      <c r="L1387" s="52" t="s">
        <v>167</v>
      </c>
      <c r="M1387" s="52" t="s">
        <v>161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43"/>
    </row>
    <row r="1388" spans="1:29" s="869" customFormat="1" ht="15.75" customHeight="1">
      <c r="A1388" s="202" t="str">
        <f>IF(B1388&lt;&gt;"",IF(AND(B1388&gt;=_TM1,B1388&lt;=_TM2,OR(TH!L1388="1111",TH!M1388="1111")),TH!D1388,""),"")</f>
        <v/>
      </c>
      <c r="B1388" s="865">
        <f t="shared" si="56"/>
        <v>1</v>
      </c>
      <c r="C1388" s="48">
        <f t="shared" si="57"/>
        <v>41641</v>
      </c>
      <c r="D1388" s="48" t="s">
        <v>1347</v>
      </c>
      <c r="E1388" s="866">
        <v>41641</v>
      </c>
      <c r="F1388" s="867" t="s">
        <v>1293</v>
      </c>
      <c r="G1388" s="49"/>
      <c r="H1388" s="871" t="s">
        <v>1336</v>
      </c>
      <c r="I1388" s="244">
        <v>50</v>
      </c>
      <c r="J1388" s="244">
        <v>17500</v>
      </c>
      <c r="K1388" s="868">
        <f t="shared" ref="K1388:K1405" si="59">ROUND(I1388*J1388,0)</f>
        <v>875000</v>
      </c>
      <c r="L1388" s="52" t="s">
        <v>167</v>
      </c>
      <c r="M1388" s="52" t="s">
        <v>161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43"/>
    </row>
    <row r="1389" spans="1:29" s="869" customFormat="1" ht="15.75" customHeight="1">
      <c r="A1389" s="202" t="str">
        <f>IF(B1389&lt;&gt;"",IF(AND(B1389&gt;=_TM1,B1389&lt;=_TM2,OR(TH!L1389="1111",TH!M1389="1111")),TH!D1389,""),"")</f>
        <v/>
      </c>
      <c r="B1389" s="865">
        <f t="shared" si="56"/>
        <v>4</v>
      </c>
      <c r="C1389" s="48">
        <f t="shared" si="57"/>
        <v>41734</v>
      </c>
      <c r="D1389" s="48" t="s">
        <v>1347</v>
      </c>
      <c r="E1389" s="866">
        <v>41734</v>
      </c>
      <c r="F1389" s="867" t="s">
        <v>1293</v>
      </c>
      <c r="G1389" s="49"/>
      <c r="H1389" s="871" t="s">
        <v>1336</v>
      </c>
      <c r="I1389" s="244">
        <v>50</v>
      </c>
      <c r="J1389" s="244">
        <v>17500</v>
      </c>
      <c r="K1389" s="868">
        <f t="shared" si="59"/>
        <v>875000</v>
      </c>
      <c r="L1389" s="52" t="s">
        <v>167</v>
      </c>
      <c r="M1389" s="52" t="s">
        <v>161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43"/>
    </row>
    <row r="1390" spans="1:29" s="869" customFormat="1" ht="15.75" customHeight="1">
      <c r="A1390" s="202" t="str">
        <f>IF(B1390&lt;&gt;"",IF(AND(B1390&gt;=_TM1,B1390&lt;=_TM2,OR(TH!L1390="1111",TH!M1390="1111")),TH!D1390,""),"")</f>
        <v/>
      </c>
      <c r="B1390" s="865">
        <f t="shared" si="56"/>
        <v>4</v>
      </c>
      <c r="C1390" s="48">
        <f t="shared" si="57"/>
        <v>41734</v>
      </c>
      <c r="D1390" s="48" t="s">
        <v>1347</v>
      </c>
      <c r="E1390" s="866">
        <v>41734</v>
      </c>
      <c r="F1390" s="867" t="s">
        <v>330</v>
      </c>
      <c r="G1390" s="49"/>
      <c r="H1390" s="871" t="s">
        <v>1336</v>
      </c>
      <c r="I1390" s="244">
        <v>24</v>
      </c>
      <c r="J1390" s="244">
        <v>41000</v>
      </c>
      <c r="K1390" s="868">
        <f t="shared" si="59"/>
        <v>984000</v>
      </c>
      <c r="L1390" s="52" t="s">
        <v>167</v>
      </c>
      <c r="M1390" s="52" t="s">
        <v>161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43"/>
    </row>
    <row r="1391" spans="1:29" s="869" customFormat="1" ht="15.75" customHeight="1">
      <c r="A1391" s="202" t="str">
        <f>IF(B1391&lt;&gt;"",IF(AND(B1391&gt;=_TM1,B1391&lt;=_TM2,OR(TH!L1391="1111",TH!M1391="1111")),TH!D1391,""),"")</f>
        <v/>
      </c>
      <c r="B1391" s="865">
        <f t="shared" si="56"/>
        <v>5</v>
      </c>
      <c r="C1391" s="48">
        <f t="shared" ref="C1391:C1408" si="60">E1391</f>
        <v>41790</v>
      </c>
      <c r="D1391" s="48" t="s">
        <v>1347</v>
      </c>
      <c r="E1391" s="870">
        <v>41790</v>
      </c>
      <c r="F1391" s="49" t="s">
        <v>330</v>
      </c>
      <c r="G1391" s="49"/>
      <c r="H1391" s="871" t="s">
        <v>1336</v>
      </c>
      <c r="I1391" s="244">
        <v>24</v>
      </c>
      <c r="J1391" s="244">
        <v>44000</v>
      </c>
      <c r="K1391" s="868">
        <f t="shared" si="59"/>
        <v>1056000</v>
      </c>
      <c r="L1391" s="52" t="s">
        <v>167</v>
      </c>
      <c r="M1391" s="52" t="s">
        <v>161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43"/>
    </row>
    <row r="1392" spans="1:29" s="869" customFormat="1" ht="15.75" customHeight="1">
      <c r="A1392" s="202" t="str">
        <f>IF(B1392&lt;&gt;"",IF(AND(B1392&gt;=_TM1,B1392&lt;=_TM2,OR(TH!L1392="1111",TH!M1392="1111")),TH!D1392,""),"")</f>
        <v/>
      </c>
      <c r="B1392" s="865">
        <f t="shared" si="56"/>
        <v>7</v>
      </c>
      <c r="C1392" s="48">
        <f t="shared" si="60"/>
        <v>41821</v>
      </c>
      <c r="D1392" s="48" t="s">
        <v>1347</v>
      </c>
      <c r="E1392" s="870">
        <v>41821</v>
      </c>
      <c r="F1392" s="49" t="s">
        <v>330</v>
      </c>
      <c r="G1392" s="49"/>
      <c r="H1392" s="871" t="s">
        <v>1336</v>
      </c>
      <c r="I1392" s="244">
        <v>24</v>
      </c>
      <c r="J1392" s="244">
        <v>45000</v>
      </c>
      <c r="K1392" s="868">
        <f t="shared" si="59"/>
        <v>1080000</v>
      </c>
      <c r="L1392" s="52" t="s">
        <v>167</v>
      </c>
      <c r="M1392" s="52" t="s">
        <v>161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43"/>
    </row>
    <row r="1393" spans="1:27" s="869" customFormat="1" ht="15.75" customHeight="1">
      <c r="A1393" s="202" t="str">
        <f>IF(B1393&lt;&gt;"",IF(AND(B1393&gt;=_TM1,B1393&lt;=_TM2,OR(TH!L1393="1111",TH!M1393="1111")),TH!D1393,""),"")</f>
        <v/>
      </c>
      <c r="B1393" s="865">
        <f t="shared" si="56"/>
        <v>7</v>
      </c>
      <c r="C1393" s="48">
        <f t="shared" si="60"/>
        <v>41842</v>
      </c>
      <c r="D1393" s="48" t="s">
        <v>1347</v>
      </c>
      <c r="E1393" s="870">
        <v>41842</v>
      </c>
      <c r="F1393" s="49" t="s">
        <v>988</v>
      </c>
      <c r="G1393" s="49"/>
      <c r="H1393" s="871" t="s">
        <v>1336</v>
      </c>
      <c r="I1393" s="244">
        <v>1500</v>
      </c>
      <c r="J1393" s="244">
        <v>11000</v>
      </c>
      <c r="K1393" s="868">
        <f t="shared" si="59"/>
        <v>16500000</v>
      </c>
      <c r="L1393" s="52" t="s">
        <v>167</v>
      </c>
      <c r="M1393" s="52" t="s">
        <v>161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43"/>
    </row>
    <row r="1394" spans="1:27" s="869" customFormat="1" ht="15.75" customHeight="1">
      <c r="A1394" s="202" t="str">
        <f>IF(B1394&lt;&gt;"",IF(AND(B1394&gt;=_TM1,B1394&lt;=_TM2,OR(TH!L1394="1111",TH!M1394="1111")),TH!D1394,""),"")</f>
        <v/>
      </c>
      <c r="B1394" s="865">
        <f t="shared" si="56"/>
        <v>7</v>
      </c>
      <c r="C1394" s="48">
        <f t="shared" si="60"/>
        <v>41851</v>
      </c>
      <c r="D1394" s="48" t="s">
        <v>1347</v>
      </c>
      <c r="E1394" s="870">
        <v>41851</v>
      </c>
      <c r="F1394" s="49" t="s">
        <v>993</v>
      </c>
      <c r="G1394" s="49"/>
      <c r="H1394" s="871" t="s">
        <v>1336</v>
      </c>
      <c r="I1394" s="244">
        <v>25</v>
      </c>
      <c r="J1394" s="244">
        <v>20000</v>
      </c>
      <c r="K1394" s="868">
        <f t="shared" si="59"/>
        <v>500000</v>
      </c>
      <c r="L1394" s="52" t="s">
        <v>167</v>
      </c>
      <c r="M1394" s="52" t="s">
        <v>161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43"/>
    </row>
    <row r="1395" spans="1:27" s="869" customFormat="1" ht="15.75" customHeight="1">
      <c r="A1395" s="202" t="str">
        <f>IF(B1395&lt;&gt;"",IF(AND(B1395&gt;=_TM1,B1395&lt;=_TM2,OR(TH!L1395="1111",TH!M1395="1111")),TH!D1395,""),"")</f>
        <v/>
      </c>
      <c r="B1395" s="865">
        <f t="shared" si="56"/>
        <v>7</v>
      </c>
      <c r="C1395" s="48">
        <f t="shared" si="60"/>
        <v>41851</v>
      </c>
      <c r="D1395" s="48" t="s">
        <v>1347</v>
      </c>
      <c r="E1395" s="48">
        <v>41851</v>
      </c>
      <c r="F1395" s="49" t="s">
        <v>994</v>
      </c>
      <c r="G1395" s="49"/>
      <c r="H1395" s="871" t="s">
        <v>1336</v>
      </c>
      <c r="I1395" s="244">
        <v>100</v>
      </c>
      <c r="J1395" s="244">
        <v>20000</v>
      </c>
      <c r="K1395" s="868">
        <f t="shared" si="59"/>
        <v>2000000</v>
      </c>
      <c r="L1395" s="52" t="s">
        <v>167</v>
      </c>
      <c r="M1395" s="52" t="s">
        <v>161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43"/>
    </row>
    <row r="1396" spans="1:27" s="869" customFormat="1" ht="15.75" customHeight="1">
      <c r="A1396" s="202" t="str">
        <f>IF(B1396&lt;&gt;"",IF(AND(B1396&gt;=_TM1,B1396&lt;=_TM2,OR(TH!L1396="1111",TH!M1396="1111")),TH!D1396,""),"")</f>
        <v/>
      </c>
      <c r="B1396" s="865">
        <f t="shared" si="56"/>
        <v>8</v>
      </c>
      <c r="C1396" s="48">
        <f t="shared" si="60"/>
        <v>41858</v>
      </c>
      <c r="D1396" s="48" t="s">
        <v>1347</v>
      </c>
      <c r="E1396" s="48">
        <v>41858</v>
      </c>
      <c r="F1396" s="49" t="s">
        <v>1098</v>
      </c>
      <c r="G1396" s="49"/>
      <c r="H1396" s="871" t="s">
        <v>1336</v>
      </c>
      <c r="I1396" s="244">
        <v>55</v>
      </c>
      <c r="J1396" s="244">
        <v>360000</v>
      </c>
      <c r="K1396" s="868">
        <f t="shared" si="59"/>
        <v>19800000</v>
      </c>
      <c r="L1396" s="52" t="s">
        <v>167</v>
      </c>
      <c r="M1396" s="52" t="s">
        <v>161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43"/>
    </row>
    <row r="1397" spans="1:27" s="869" customFormat="1" ht="15.75" customHeight="1">
      <c r="A1397" s="202" t="str">
        <f>IF(B1397&lt;&gt;"",IF(AND(B1397&gt;=_TM1,B1397&lt;=_TM2,OR(TH!L1397="1111",TH!M1397="1111")),TH!D1397,""),"")</f>
        <v/>
      </c>
      <c r="B1397" s="865">
        <f t="shared" ref="B1397:B1404" si="61">IF(C1397&lt;&gt;"",MONTH(C1397),"")</f>
        <v>8</v>
      </c>
      <c r="C1397" s="48">
        <f t="shared" ref="C1397:C1404" si="62">E1397</f>
        <v>41870</v>
      </c>
      <c r="D1397" s="48" t="s">
        <v>1347</v>
      </c>
      <c r="E1397" s="48">
        <v>41870</v>
      </c>
      <c r="F1397" s="867" t="s">
        <v>330</v>
      </c>
      <c r="G1397" s="49"/>
      <c r="H1397" s="871" t="s">
        <v>1336</v>
      </c>
      <c r="I1397" s="244">
        <v>24</v>
      </c>
      <c r="J1397" s="244">
        <v>45000</v>
      </c>
      <c r="K1397" s="868">
        <f t="shared" ref="K1397:K1404" si="63">ROUND(I1397*J1397,0)</f>
        <v>1080000</v>
      </c>
      <c r="L1397" s="52" t="s">
        <v>167</v>
      </c>
      <c r="M1397" s="52" t="s">
        <v>161</v>
      </c>
      <c r="N1397" s="52" t="str">
        <f>IF(AND('331-CT'!$E$7=TH!H1397,OR(L1397="331",M1397="331")),"331",IF(AND(OR(L1397="131",M1397="131"),H1397='131-CT'!$E$7),"131",""))</f>
        <v/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43"/>
    </row>
    <row r="1398" spans="1:27" s="869" customFormat="1" ht="15.75" customHeight="1">
      <c r="A1398" s="202" t="str">
        <f>IF(B1398&lt;&gt;"",IF(AND(B1398&gt;=_TM1,B1398&lt;=_TM2,OR(TH!L1398="1111",TH!M1398="1111")),TH!D1398,""),"")</f>
        <v/>
      </c>
      <c r="B1398" s="865">
        <f t="shared" si="61"/>
        <v>9</v>
      </c>
      <c r="C1398" s="48">
        <f t="shared" si="62"/>
        <v>41901</v>
      </c>
      <c r="D1398" s="48" t="s">
        <v>1347</v>
      </c>
      <c r="E1398" s="48">
        <v>41901</v>
      </c>
      <c r="F1398" s="49" t="s">
        <v>1098</v>
      </c>
      <c r="G1398" s="49"/>
      <c r="H1398" s="871" t="s">
        <v>1336</v>
      </c>
      <c r="I1398" s="244">
        <v>110</v>
      </c>
      <c r="J1398" s="244">
        <v>360000</v>
      </c>
      <c r="K1398" s="868">
        <f t="shared" si="63"/>
        <v>39600000</v>
      </c>
      <c r="L1398" s="52" t="s">
        <v>167</v>
      </c>
      <c r="M1398" s="52" t="s">
        <v>161</v>
      </c>
      <c r="N1398" s="52" t="str">
        <f>IF(AND('331-CT'!$E$7=TH!H1398,OR(L1398="331",M1398="331")),"331",IF(AND(OR(L1398="131",M1398="131"),H1398='131-CT'!$E$7),"131",""))</f>
        <v/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43"/>
    </row>
    <row r="1399" spans="1:27" s="869" customFormat="1" ht="15.75" customHeight="1">
      <c r="A1399" s="202" t="str">
        <f>IF(B1399&lt;&gt;"",IF(AND(B1399&gt;=_TM1,B1399&lt;=_TM2,OR(TH!L1399="1111",TH!M1399="1111")),TH!D1399,""),"")</f>
        <v/>
      </c>
      <c r="B1399" s="865">
        <f t="shared" si="61"/>
        <v>9</v>
      </c>
      <c r="C1399" s="48">
        <f t="shared" si="62"/>
        <v>41902</v>
      </c>
      <c r="D1399" s="48" t="s">
        <v>1347</v>
      </c>
      <c r="E1399" s="872">
        <v>41902</v>
      </c>
      <c r="F1399" s="873" t="s">
        <v>330</v>
      </c>
      <c r="G1399" s="874"/>
      <c r="H1399" s="871" t="s">
        <v>1336</v>
      </c>
      <c r="I1399" s="244">
        <v>24</v>
      </c>
      <c r="J1399" s="244">
        <v>45000</v>
      </c>
      <c r="K1399" s="868">
        <f t="shared" si="63"/>
        <v>1080000</v>
      </c>
      <c r="L1399" s="52" t="s">
        <v>167</v>
      </c>
      <c r="M1399" s="52" t="s">
        <v>161</v>
      </c>
      <c r="N1399" s="52" t="str">
        <f>IF(AND('331-CT'!$E$7=TH!H1399,OR(L1399="331",M1399="331")),"331",IF(AND(OR(L1399="131",M1399="131"),H1399='131-CT'!$E$7),"131",""))</f>
        <v/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43"/>
    </row>
    <row r="1400" spans="1:27" s="869" customFormat="1" ht="15.75" customHeight="1">
      <c r="A1400" s="202" t="str">
        <f>IF(B1400&lt;&gt;"",IF(AND(B1400&gt;=_TM1,B1400&lt;=_TM2,OR(TH!L1400="1111",TH!M1400="1111")),TH!D1400,""),"")</f>
        <v/>
      </c>
      <c r="B1400" s="865">
        <f t="shared" si="61"/>
        <v>10</v>
      </c>
      <c r="C1400" s="48">
        <f t="shared" si="62"/>
        <v>41914</v>
      </c>
      <c r="D1400" s="48" t="s">
        <v>1347</v>
      </c>
      <c r="E1400" s="48">
        <v>41914</v>
      </c>
      <c r="F1400" s="867" t="s">
        <v>1098</v>
      </c>
      <c r="G1400" s="49"/>
      <c r="H1400" s="871" t="s">
        <v>1336</v>
      </c>
      <c r="I1400" s="244">
        <v>110</v>
      </c>
      <c r="J1400" s="244">
        <v>360000</v>
      </c>
      <c r="K1400" s="868">
        <f t="shared" si="63"/>
        <v>39600000</v>
      </c>
      <c r="L1400" s="52" t="s">
        <v>167</v>
      </c>
      <c r="M1400" s="52" t="s">
        <v>161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43"/>
    </row>
    <row r="1401" spans="1:27" s="869" customFormat="1" ht="15.75" customHeight="1">
      <c r="A1401" s="202" t="str">
        <f>IF(B1401&lt;&gt;"",IF(AND(B1401&gt;=_TM1,B1401&lt;=_TM2,OR(TH!L1401="1111",TH!M1401="1111")),TH!D1401,""),"")</f>
        <v/>
      </c>
      <c r="B1401" s="865">
        <f t="shared" si="61"/>
        <v>10</v>
      </c>
      <c r="C1401" s="48">
        <f t="shared" si="62"/>
        <v>41914</v>
      </c>
      <c r="D1401" s="48" t="s">
        <v>1347</v>
      </c>
      <c r="E1401" s="48">
        <v>41914</v>
      </c>
      <c r="F1401" s="49" t="s">
        <v>988</v>
      </c>
      <c r="G1401" s="49"/>
      <c r="H1401" s="871" t="s">
        <v>1336</v>
      </c>
      <c r="I1401" s="244">
        <v>1500</v>
      </c>
      <c r="J1401" s="244">
        <v>11000</v>
      </c>
      <c r="K1401" s="868">
        <f t="shared" si="63"/>
        <v>16500000</v>
      </c>
      <c r="L1401" s="52" t="s">
        <v>167</v>
      </c>
      <c r="M1401" s="52" t="s">
        <v>161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43"/>
    </row>
    <row r="1402" spans="1:27" s="869" customFormat="1" ht="15.75" customHeight="1">
      <c r="A1402" s="202" t="str">
        <f>IF(B1402&lt;&gt;"",IF(AND(B1402&gt;=_TM1,B1402&lt;=_TM2,OR(TH!L1402="1111",TH!M1402="1111")),TH!D1402,""),"")</f>
        <v/>
      </c>
      <c r="B1402" s="865">
        <f t="shared" si="61"/>
        <v>10</v>
      </c>
      <c r="C1402" s="48">
        <f t="shared" si="62"/>
        <v>41919</v>
      </c>
      <c r="D1402" s="48" t="s">
        <v>1347</v>
      </c>
      <c r="E1402" s="872">
        <v>41919</v>
      </c>
      <c r="F1402" s="873" t="s">
        <v>1293</v>
      </c>
      <c r="G1402" s="874"/>
      <c r="H1402" s="871" t="s">
        <v>1336</v>
      </c>
      <c r="I1402" s="244">
        <v>100</v>
      </c>
      <c r="J1402" s="244">
        <v>17500</v>
      </c>
      <c r="K1402" s="868">
        <f t="shared" si="63"/>
        <v>1750000</v>
      </c>
      <c r="L1402" s="52" t="s">
        <v>167</v>
      </c>
      <c r="M1402" s="52" t="s">
        <v>161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43"/>
    </row>
    <row r="1403" spans="1:27" s="869" customFormat="1" ht="15.75" customHeight="1">
      <c r="A1403" s="202" t="str">
        <f>IF(B1403&lt;&gt;"",IF(AND(B1403&gt;=_TM1,B1403&lt;=_TM2,OR(TH!L1403="1111",TH!M1403="1111")),TH!D1403,""),"")</f>
        <v/>
      </c>
      <c r="B1403" s="865">
        <f t="shared" si="61"/>
        <v>10</v>
      </c>
      <c r="C1403" s="48">
        <f t="shared" si="62"/>
        <v>41922</v>
      </c>
      <c r="D1403" s="48" t="s">
        <v>1347</v>
      </c>
      <c r="E1403" s="48">
        <v>41922</v>
      </c>
      <c r="F1403" s="867" t="s">
        <v>349</v>
      </c>
      <c r="G1403" s="49"/>
      <c r="H1403" s="871" t="s">
        <v>1336</v>
      </c>
      <c r="I1403" s="244">
        <v>150</v>
      </c>
      <c r="J1403" s="244">
        <v>20454</v>
      </c>
      <c r="K1403" s="868">
        <f t="shared" si="63"/>
        <v>3068100</v>
      </c>
      <c r="L1403" s="52" t="s">
        <v>167</v>
      </c>
      <c r="M1403" s="52" t="s">
        <v>161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>x</v>
      </c>
      <c r="Z1403" s="52" t="str">
        <f>IF(AND(B1403&lt;=NKC!$N$8,B1403&gt;=NKC!$M$8),"x","")</f>
        <v/>
      </c>
      <c r="AA1403" s="743"/>
    </row>
    <row r="1404" spans="1:27" s="869" customFormat="1" ht="15.75" customHeight="1">
      <c r="A1404" s="202" t="str">
        <f>IF(B1404&lt;&gt;"",IF(AND(B1404&gt;=_TM1,B1404&lt;=_TM2,OR(TH!L1404="1111",TH!M1404="1111")),TH!D1404,""),"")</f>
        <v/>
      </c>
      <c r="B1404" s="865">
        <f t="shared" si="61"/>
        <v>10</v>
      </c>
      <c r="C1404" s="48">
        <f t="shared" si="62"/>
        <v>41943</v>
      </c>
      <c r="D1404" s="48" t="s">
        <v>1347</v>
      </c>
      <c r="E1404" s="48">
        <v>41943</v>
      </c>
      <c r="F1404" s="49" t="s">
        <v>330</v>
      </c>
      <c r="G1404" s="49"/>
      <c r="H1404" s="871" t="s">
        <v>1336</v>
      </c>
      <c r="I1404" s="244">
        <v>24</v>
      </c>
      <c r="J1404" s="244">
        <v>45000</v>
      </c>
      <c r="K1404" s="868">
        <f t="shared" si="63"/>
        <v>1080000</v>
      </c>
      <c r="L1404" s="52" t="s">
        <v>167</v>
      </c>
      <c r="M1404" s="52" t="s">
        <v>161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43"/>
    </row>
    <row r="1405" spans="1:27" s="869" customFormat="1" ht="15.75" customHeight="1">
      <c r="A1405" s="202" t="str">
        <f>IF(B1405&lt;&gt;"",IF(AND(B1405&gt;=_TM1,B1405&lt;=_TM2,OR(TH!L1405="1111",TH!M1405="1111")),TH!D1405,""),"")</f>
        <v/>
      </c>
      <c r="B1405" s="865">
        <f t="shared" si="56"/>
        <v>12</v>
      </c>
      <c r="C1405" s="48">
        <f t="shared" si="60"/>
        <v>41993</v>
      </c>
      <c r="D1405" s="48" t="s">
        <v>1347</v>
      </c>
      <c r="E1405" s="48">
        <v>41993</v>
      </c>
      <c r="F1405" s="867" t="s">
        <v>330</v>
      </c>
      <c r="G1405" s="49"/>
      <c r="H1405" s="871" t="s">
        <v>1336</v>
      </c>
      <c r="I1405" s="244">
        <v>24</v>
      </c>
      <c r="J1405" s="244">
        <v>45000</v>
      </c>
      <c r="K1405" s="868">
        <f t="shared" si="59"/>
        <v>1080000</v>
      </c>
      <c r="L1405" s="52" t="s">
        <v>167</v>
      </c>
      <c r="M1405" s="52" t="s">
        <v>161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43"/>
    </row>
    <row r="1406" spans="1:27" s="809" customFormat="1" ht="15.75" customHeight="1">
      <c r="A1406" s="202" t="str">
        <f>IF(B1406&lt;&gt;"",IF(AND(B1406&gt;=_TM1,B1406&lt;=_TM2,OR(TH!L1406="1111",TH!M1406="1111")),TH!D1406,""),"")</f>
        <v/>
      </c>
      <c r="B1406" s="798">
        <f t="shared" si="56"/>
        <v>1</v>
      </c>
      <c r="C1406" s="885">
        <f t="shared" si="60"/>
        <v>41642</v>
      </c>
      <c r="D1406" s="800" t="s">
        <v>1348</v>
      </c>
      <c r="E1406" s="800">
        <v>41642</v>
      </c>
      <c r="F1406" s="810" t="s">
        <v>1326</v>
      </c>
      <c r="G1406" s="811" t="s">
        <v>389</v>
      </c>
      <c r="H1406" s="862" t="s">
        <v>1336</v>
      </c>
      <c r="I1406" s="804">
        <v>530</v>
      </c>
      <c r="J1406" s="804">
        <v>14813</v>
      </c>
      <c r="K1406" s="805">
        <f t="shared" ref="K1406" si="64">ROUND(I1406*J1406,0)</f>
        <v>7850890</v>
      </c>
      <c r="L1406" s="797" t="s">
        <v>167</v>
      </c>
      <c r="M1406" s="797" t="s">
        <v>159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07"/>
    </row>
    <row r="1407" spans="1:27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56"/>
        <v>1</v>
      </c>
      <c r="C1407" s="37">
        <f t="shared" si="60"/>
        <v>41642</v>
      </c>
      <c r="D1407" s="189" t="s">
        <v>1348</v>
      </c>
      <c r="E1407" s="189">
        <v>41642</v>
      </c>
      <c r="F1407" s="190" t="s">
        <v>1304</v>
      </c>
      <c r="G1407" s="458" t="s">
        <v>393</v>
      </c>
      <c r="H1407" s="191" t="s">
        <v>1336</v>
      </c>
      <c r="I1407" s="246">
        <v>90</v>
      </c>
      <c r="J1407" s="246">
        <v>31288</v>
      </c>
      <c r="K1407" s="558">
        <f t="shared" ref="K1407:K1408" si="65">ROUND(I1407*J1407,0)</f>
        <v>2815920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</row>
    <row r="1408" spans="1:27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56"/>
        <v>1</v>
      </c>
      <c r="C1408" s="37">
        <f t="shared" si="60"/>
        <v>41642</v>
      </c>
      <c r="D1408" s="189" t="s">
        <v>1348</v>
      </c>
      <c r="E1408" s="189">
        <v>41642</v>
      </c>
      <c r="F1408" s="190" t="s">
        <v>1305</v>
      </c>
      <c r="G1408" s="458" t="s">
        <v>393</v>
      </c>
      <c r="H1408" s="191" t="s">
        <v>1336</v>
      </c>
      <c r="I1408" s="246">
        <v>201</v>
      </c>
      <c r="J1408" s="246">
        <v>13517</v>
      </c>
      <c r="K1408" s="558">
        <f t="shared" si="65"/>
        <v>2716917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</row>
    <row r="1409" spans="1:27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ref="B1409:B1476" si="66">IF(C1409&lt;&gt;"",MONTH(C1409),"")</f>
        <v>1</v>
      </c>
      <c r="C1409" s="37">
        <f t="shared" ref="C1409:C1476" si="67">E1409</f>
        <v>41642</v>
      </c>
      <c r="D1409" s="189" t="s">
        <v>1348</v>
      </c>
      <c r="E1409" s="189">
        <v>41642</v>
      </c>
      <c r="F1409" s="190" t="s">
        <v>1319</v>
      </c>
      <c r="G1409" s="458" t="s">
        <v>393</v>
      </c>
      <c r="H1409" s="191" t="s">
        <v>1336</v>
      </c>
      <c r="I1409" s="246">
        <v>108</v>
      </c>
      <c r="J1409" s="246">
        <v>14978</v>
      </c>
      <c r="K1409" s="558">
        <f t="shared" ref="K1409:K1476" si="68">ROUND(I1409*J1409,0)</f>
        <v>1617624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27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66"/>
        <v>1</v>
      </c>
      <c r="C1410" s="37">
        <f t="shared" si="67"/>
        <v>41661</v>
      </c>
      <c r="D1410" s="189" t="s">
        <v>1348</v>
      </c>
      <c r="E1410" s="189">
        <v>41661</v>
      </c>
      <c r="F1410" s="190" t="s">
        <v>1303</v>
      </c>
      <c r="G1410" s="458" t="s">
        <v>395</v>
      </c>
      <c r="H1410" s="191" t="s">
        <v>1336</v>
      </c>
      <c r="I1410" s="246">
        <v>300</v>
      </c>
      <c r="J1410" s="246">
        <v>13621</v>
      </c>
      <c r="K1410" s="558">
        <f t="shared" si="68"/>
        <v>4086300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</row>
    <row r="1411" spans="1:27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66"/>
        <v>1</v>
      </c>
      <c r="C1411" s="37">
        <f t="shared" si="67"/>
        <v>41661</v>
      </c>
      <c r="D1411" s="189" t="s">
        <v>1348</v>
      </c>
      <c r="E1411" s="189">
        <v>41661</v>
      </c>
      <c r="F1411" s="190" t="s">
        <v>1297</v>
      </c>
      <c r="G1411" s="458" t="s">
        <v>398</v>
      </c>
      <c r="H1411" s="191" t="s">
        <v>1336</v>
      </c>
      <c r="I1411" s="246">
        <v>104</v>
      </c>
      <c r="J1411" s="246">
        <v>24095</v>
      </c>
      <c r="K1411" s="558">
        <f t="shared" si="68"/>
        <v>2505880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</row>
    <row r="1412" spans="1:27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66"/>
        <v>1</v>
      </c>
      <c r="C1412" s="37">
        <f t="shared" si="67"/>
        <v>41661</v>
      </c>
      <c r="D1412" s="189" t="s">
        <v>1348</v>
      </c>
      <c r="E1412" s="189">
        <v>41661</v>
      </c>
      <c r="F1412" s="190" t="s">
        <v>1299</v>
      </c>
      <c r="G1412" s="458" t="s">
        <v>398</v>
      </c>
      <c r="H1412" s="191" t="s">
        <v>1336</v>
      </c>
      <c r="I1412" s="246">
        <v>100</v>
      </c>
      <c r="J1412" s="246">
        <v>24922</v>
      </c>
      <c r="K1412" s="558">
        <f t="shared" si="68"/>
        <v>2492200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27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66"/>
        <v>1</v>
      </c>
      <c r="C1413" s="37">
        <f t="shared" si="67"/>
        <v>41661</v>
      </c>
      <c r="D1413" s="189" t="s">
        <v>1348</v>
      </c>
      <c r="E1413" s="189">
        <v>41661</v>
      </c>
      <c r="F1413" s="190" t="s">
        <v>1325</v>
      </c>
      <c r="G1413" s="458" t="s">
        <v>398</v>
      </c>
      <c r="H1413" s="191" t="s">
        <v>1336</v>
      </c>
      <c r="I1413" s="246">
        <v>215</v>
      </c>
      <c r="J1413" s="246">
        <v>9200</v>
      </c>
      <c r="K1413" s="558">
        <f t="shared" si="68"/>
        <v>1978000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27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66"/>
        <v>1</v>
      </c>
      <c r="C1414" s="37">
        <f t="shared" si="67"/>
        <v>41661</v>
      </c>
      <c r="D1414" s="189" t="s">
        <v>1348</v>
      </c>
      <c r="E1414" s="189">
        <v>41661</v>
      </c>
      <c r="F1414" s="190" t="s">
        <v>1323</v>
      </c>
      <c r="G1414" s="458" t="s">
        <v>398</v>
      </c>
      <c r="H1414" s="191" t="s">
        <v>1336</v>
      </c>
      <c r="I1414" s="246">
        <v>50</v>
      </c>
      <c r="J1414" s="246">
        <v>22812</v>
      </c>
      <c r="K1414" s="558">
        <f t="shared" si="68"/>
        <v>1140600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27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66"/>
        <v>1</v>
      </c>
      <c r="C1415" s="37">
        <f t="shared" si="67"/>
        <v>41661</v>
      </c>
      <c r="D1415" s="189" t="s">
        <v>1348</v>
      </c>
      <c r="E1415" s="189">
        <v>41661</v>
      </c>
      <c r="F1415" s="190" t="s">
        <v>1311</v>
      </c>
      <c r="G1415" s="458" t="s">
        <v>398</v>
      </c>
      <c r="H1415" s="191" t="s">
        <v>1336</v>
      </c>
      <c r="I1415" s="246">
        <v>150</v>
      </c>
      <c r="J1415" s="246">
        <v>14784</v>
      </c>
      <c r="K1415" s="558">
        <f t="shared" si="68"/>
        <v>2217600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</row>
    <row r="1416" spans="1:27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66"/>
        <v>1</v>
      </c>
      <c r="C1416" s="37">
        <f t="shared" si="67"/>
        <v>41661</v>
      </c>
      <c r="D1416" s="189" t="s">
        <v>1348</v>
      </c>
      <c r="E1416" s="189">
        <v>41661</v>
      </c>
      <c r="F1416" s="190" t="s">
        <v>966</v>
      </c>
      <c r="G1416" s="458" t="s">
        <v>403</v>
      </c>
      <c r="H1416" s="191" t="s">
        <v>1336</v>
      </c>
      <c r="I1416" s="246">
        <v>654</v>
      </c>
      <c r="J1416" s="246">
        <v>15220</v>
      </c>
      <c r="K1416" s="558">
        <f t="shared" si="68"/>
        <v>9953880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</row>
    <row r="1417" spans="1:27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66"/>
        <v>1</v>
      </c>
      <c r="C1417" s="37">
        <f t="shared" si="67"/>
        <v>41661</v>
      </c>
      <c r="D1417" s="189" t="s">
        <v>1348</v>
      </c>
      <c r="E1417" s="189">
        <v>41661</v>
      </c>
      <c r="F1417" s="190" t="s">
        <v>1315</v>
      </c>
      <c r="G1417" s="458" t="s">
        <v>405</v>
      </c>
      <c r="H1417" s="191" t="s">
        <v>1336</v>
      </c>
      <c r="I1417" s="246">
        <v>101</v>
      </c>
      <c r="J1417" s="246">
        <v>22982</v>
      </c>
      <c r="K1417" s="558">
        <f t="shared" si="68"/>
        <v>2321182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</row>
    <row r="1418" spans="1:27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66"/>
        <v>2</v>
      </c>
      <c r="C1418" s="37">
        <f t="shared" si="67"/>
        <v>41681</v>
      </c>
      <c r="D1418" s="189" t="s">
        <v>1348</v>
      </c>
      <c r="E1418" s="189">
        <v>41681</v>
      </c>
      <c r="F1418" s="190" t="s">
        <v>1314</v>
      </c>
      <c r="G1418" s="458" t="s">
        <v>408</v>
      </c>
      <c r="H1418" s="191" t="s">
        <v>1336</v>
      </c>
      <c r="I1418" s="246">
        <v>203</v>
      </c>
      <c r="J1418" s="246">
        <v>22277</v>
      </c>
      <c r="K1418" s="558">
        <f t="shared" si="68"/>
        <v>4522231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27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ref="B1419:B1421" si="69">IF(C1419&lt;&gt;"",MONTH(C1419),"")</f>
        <v>2</v>
      </c>
      <c r="C1419" s="37">
        <f t="shared" ref="C1419:C1421" si="70">E1419</f>
        <v>41681</v>
      </c>
      <c r="D1419" s="189" t="s">
        <v>1348</v>
      </c>
      <c r="E1419" s="189">
        <v>41681</v>
      </c>
      <c r="F1419" s="190" t="s">
        <v>1313</v>
      </c>
      <c r="G1419" s="458" t="s">
        <v>408</v>
      </c>
      <c r="H1419" s="191" t="s">
        <v>1336</v>
      </c>
      <c r="I1419" s="246">
        <v>203</v>
      </c>
      <c r="J1419" s="246">
        <v>20765</v>
      </c>
      <c r="K1419" s="558">
        <f t="shared" ref="K1419:K1421" si="71">ROUND(I1419*J1419,0)</f>
        <v>4215295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</row>
    <row r="1420" spans="1:27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69"/>
        <v>2</v>
      </c>
      <c r="C1420" s="37">
        <f t="shared" si="70"/>
        <v>41686</v>
      </c>
      <c r="D1420" s="189" t="s">
        <v>1348</v>
      </c>
      <c r="E1420" s="189">
        <v>41686</v>
      </c>
      <c r="F1420" s="190" t="s">
        <v>1316</v>
      </c>
      <c r="G1420" s="458" t="s">
        <v>411</v>
      </c>
      <c r="H1420" s="191" t="s">
        <v>1336</v>
      </c>
      <c r="I1420" s="246">
        <v>100</v>
      </c>
      <c r="J1420" s="246">
        <v>23890</v>
      </c>
      <c r="K1420" s="558">
        <f t="shared" si="71"/>
        <v>2389000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27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69"/>
        <v>2</v>
      </c>
      <c r="C1421" s="37">
        <f t="shared" si="70"/>
        <v>41687</v>
      </c>
      <c r="D1421" s="189" t="s">
        <v>1348</v>
      </c>
      <c r="E1421" s="189">
        <v>41687</v>
      </c>
      <c r="F1421" s="190" t="s">
        <v>1294</v>
      </c>
      <c r="G1421" s="458" t="s">
        <v>413</v>
      </c>
      <c r="H1421" s="191" t="s">
        <v>1336</v>
      </c>
      <c r="I1421" s="246">
        <v>100</v>
      </c>
      <c r="J1421" s="246">
        <v>23210</v>
      </c>
      <c r="K1421" s="558">
        <f t="shared" si="71"/>
        <v>2321000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</row>
    <row r="1422" spans="1:27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66"/>
        <v>2</v>
      </c>
      <c r="C1422" s="37">
        <f t="shared" si="67"/>
        <v>41687</v>
      </c>
      <c r="D1422" s="189" t="s">
        <v>1348</v>
      </c>
      <c r="E1422" s="189">
        <v>41687</v>
      </c>
      <c r="F1422" s="190" t="s">
        <v>1295</v>
      </c>
      <c r="G1422" s="458" t="s">
        <v>413</v>
      </c>
      <c r="H1422" s="191" t="s">
        <v>1336</v>
      </c>
      <c r="I1422" s="246">
        <v>100</v>
      </c>
      <c r="J1422" s="246">
        <v>21848</v>
      </c>
      <c r="K1422" s="558">
        <f t="shared" si="68"/>
        <v>2184800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</row>
    <row r="1423" spans="1:27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66"/>
        <v>2</v>
      </c>
      <c r="C1423" s="37">
        <f t="shared" si="67"/>
        <v>41688</v>
      </c>
      <c r="D1423" s="189" t="s">
        <v>1348</v>
      </c>
      <c r="E1423" s="189">
        <v>41688</v>
      </c>
      <c r="F1423" s="190" t="s">
        <v>1326</v>
      </c>
      <c r="G1423" s="458" t="s">
        <v>414</v>
      </c>
      <c r="H1423" s="191" t="s">
        <v>1336</v>
      </c>
      <c r="I1423" s="246">
        <v>305</v>
      </c>
      <c r="J1423" s="246">
        <v>14813</v>
      </c>
      <c r="K1423" s="558">
        <f t="shared" si="68"/>
        <v>4517965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27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ref="B1424" si="72">IF(C1424&lt;&gt;"",MONTH(C1424),"")</f>
        <v>2</v>
      </c>
      <c r="C1424" s="37">
        <f t="shared" ref="C1424" si="73">E1424</f>
        <v>41688</v>
      </c>
      <c r="D1424" s="189" t="s">
        <v>1348</v>
      </c>
      <c r="E1424" s="189">
        <v>41688</v>
      </c>
      <c r="F1424" s="190" t="s">
        <v>1301</v>
      </c>
      <c r="G1424" s="458" t="s">
        <v>414</v>
      </c>
      <c r="H1424" s="191" t="s">
        <v>1336</v>
      </c>
      <c r="I1424" s="246">
        <v>188</v>
      </c>
      <c r="J1424" s="246">
        <v>13125</v>
      </c>
      <c r="K1424" s="558">
        <f t="shared" ref="K1424" si="74">ROUND(I1424*J1424,0)</f>
        <v>2467500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</row>
    <row r="1425" spans="1:27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66"/>
        <v>2</v>
      </c>
      <c r="C1425" s="37">
        <f t="shared" si="67"/>
        <v>41688</v>
      </c>
      <c r="D1425" s="189" t="s">
        <v>1348</v>
      </c>
      <c r="E1425" s="189">
        <v>41688</v>
      </c>
      <c r="F1425" s="190" t="s">
        <v>1307</v>
      </c>
      <c r="G1425" s="458" t="s">
        <v>414</v>
      </c>
      <c r="H1425" s="191" t="s">
        <v>1336</v>
      </c>
      <c r="I1425" s="246">
        <v>142</v>
      </c>
      <c r="J1425" s="246">
        <v>18617</v>
      </c>
      <c r="K1425" s="558">
        <f t="shared" si="68"/>
        <v>2643614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</row>
    <row r="1426" spans="1:27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66"/>
        <v>2</v>
      </c>
      <c r="C1426" s="37">
        <f t="shared" si="67"/>
        <v>41691</v>
      </c>
      <c r="D1426" s="189" t="s">
        <v>1348</v>
      </c>
      <c r="E1426" s="189">
        <v>41691</v>
      </c>
      <c r="F1426" s="190" t="s">
        <v>1324</v>
      </c>
      <c r="G1426" s="458" t="s">
        <v>415</v>
      </c>
      <c r="H1426" s="191" t="s">
        <v>1336</v>
      </c>
      <c r="I1426" s="246">
        <v>250</v>
      </c>
      <c r="J1426" s="246">
        <v>26903</v>
      </c>
      <c r="K1426" s="558">
        <f t="shared" si="68"/>
        <v>6725750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7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66"/>
        <v>2</v>
      </c>
      <c r="C1427" s="37">
        <f t="shared" si="67"/>
        <v>41691</v>
      </c>
      <c r="D1427" s="189" t="s">
        <v>1348</v>
      </c>
      <c r="E1427" s="189">
        <v>41691</v>
      </c>
      <c r="F1427" s="190" t="s">
        <v>1321</v>
      </c>
      <c r="G1427" s="458" t="s">
        <v>415</v>
      </c>
      <c r="H1427" s="191" t="s">
        <v>1336</v>
      </c>
      <c r="I1427" s="246">
        <v>50</v>
      </c>
      <c r="J1427" s="246">
        <v>20420</v>
      </c>
      <c r="K1427" s="558">
        <f t="shared" si="68"/>
        <v>1021000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69"/>
    </row>
    <row r="1428" spans="1:27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si="66"/>
        <v>2</v>
      </c>
      <c r="C1428" s="37">
        <f t="shared" si="67"/>
        <v>41694</v>
      </c>
      <c r="D1428" s="189" t="s">
        <v>1348</v>
      </c>
      <c r="E1428" s="189">
        <v>41694</v>
      </c>
      <c r="F1428" s="190" t="s">
        <v>966</v>
      </c>
      <c r="G1428" s="458" t="s">
        <v>418</v>
      </c>
      <c r="H1428" s="191" t="s">
        <v>1336</v>
      </c>
      <c r="I1428" s="246">
        <v>500</v>
      </c>
      <c r="J1428" s="246">
        <v>15220</v>
      </c>
      <c r="K1428" s="558">
        <f t="shared" si="68"/>
        <v>7610000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69"/>
    </row>
    <row r="1429" spans="1:27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66"/>
        <v>2</v>
      </c>
      <c r="C1429" s="37">
        <f t="shared" si="67"/>
        <v>41695</v>
      </c>
      <c r="D1429" s="189" t="s">
        <v>1348</v>
      </c>
      <c r="E1429" s="189">
        <v>41695</v>
      </c>
      <c r="F1429" s="190" t="s">
        <v>1331</v>
      </c>
      <c r="G1429" s="458" t="s">
        <v>420</v>
      </c>
      <c r="H1429" s="191" t="s">
        <v>1336</v>
      </c>
      <c r="I1429" s="246">
        <v>135</v>
      </c>
      <c r="J1429" s="246">
        <v>12665</v>
      </c>
      <c r="K1429" s="558">
        <f t="shared" si="68"/>
        <v>1709775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69"/>
    </row>
    <row r="1430" spans="1:27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66"/>
        <v>2</v>
      </c>
      <c r="C1430" s="37">
        <f t="shared" si="67"/>
        <v>41695</v>
      </c>
      <c r="D1430" s="189" t="s">
        <v>1348</v>
      </c>
      <c r="E1430" s="189">
        <v>41695</v>
      </c>
      <c r="F1430" s="190" t="s">
        <v>1312</v>
      </c>
      <c r="G1430" s="458" t="s">
        <v>420</v>
      </c>
      <c r="H1430" s="191" t="s">
        <v>1336</v>
      </c>
      <c r="I1430" s="246">
        <v>206</v>
      </c>
      <c r="J1430" s="246">
        <v>19958</v>
      </c>
      <c r="K1430" s="558">
        <f t="shared" si="68"/>
        <v>4111348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69"/>
    </row>
    <row r="1431" spans="1:27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66"/>
        <v>2</v>
      </c>
      <c r="C1431" s="37">
        <f t="shared" si="67"/>
        <v>41695</v>
      </c>
      <c r="D1431" s="189" t="s">
        <v>1348</v>
      </c>
      <c r="E1431" s="189">
        <v>41695</v>
      </c>
      <c r="F1431" s="190" t="s">
        <v>1329</v>
      </c>
      <c r="G1431" s="458" t="s">
        <v>420</v>
      </c>
      <c r="H1431" s="191" t="s">
        <v>1336</v>
      </c>
      <c r="I1431" s="246">
        <v>406</v>
      </c>
      <c r="J1431" s="246">
        <v>8462.4187192118225</v>
      </c>
      <c r="K1431" s="558">
        <f t="shared" si="68"/>
        <v>3435742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69"/>
    </row>
    <row r="1432" spans="1:27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66"/>
        <v>2</v>
      </c>
      <c r="C1432" s="37">
        <f t="shared" si="67"/>
        <v>41695</v>
      </c>
      <c r="D1432" s="189" t="s">
        <v>1348</v>
      </c>
      <c r="E1432" s="189">
        <v>41695</v>
      </c>
      <c r="F1432" s="190" t="s">
        <v>1296</v>
      </c>
      <c r="G1432" s="458" t="s">
        <v>420</v>
      </c>
      <c r="H1432" s="191" t="s">
        <v>1336</v>
      </c>
      <c r="I1432" s="246">
        <v>50</v>
      </c>
      <c r="J1432" s="246">
        <v>28987</v>
      </c>
      <c r="K1432" s="558">
        <f t="shared" si="68"/>
        <v>1449350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69"/>
    </row>
    <row r="1433" spans="1:27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66"/>
        <v>2</v>
      </c>
      <c r="C1433" s="37">
        <f t="shared" si="67"/>
        <v>41695</v>
      </c>
      <c r="D1433" s="189" t="s">
        <v>1348</v>
      </c>
      <c r="E1433" s="189">
        <v>41695</v>
      </c>
      <c r="F1433" s="190" t="s">
        <v>1320</v>
      </c>
      <c r="G1433" s="458" t="s">
        <v>424</v>
      </c>
      <c r="H1433" s="191" t="s">
        <v>1336</v>
      </c>
      <c r="I1433" s="246">
        <v>150</v>
      </c>
      <c r="J1433" s="246">
        <v>15456</v>
      </c>
      <c r="K1433" s="558">
        <f t="shared" si="68"/>
        <v>2318400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69"/>
    </row>
    <row r="1434" spans="1:27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66"/>
        <v>2</v>
      </c>
      <c r="C1434" s="37">
        <f t="shared" si="67"/>
        <v>41695</v>
      </c>
      <c r="D1434" s="189" t="s">
        <v>1348</v>
      </c>
      <c r="E1434" s="189">
        <v>41695</v>
      </c>
      <c r="F1434" s="190" t="s">
        <v>1317</v>
      </c>
      <c r="G1434" s="458" t="s">
        <v>424</v>
      </c>
      <c r="H1434" s="191" t="s">
        <v>1336</v>
      </c>
      <c r="I1434" s="246">
        <v>114</v>
      </c>
      <c r="J1434" s="246">
        <v>21888</v>
      </c>
      <c r="K1434" s="558">
        <f t="shared" si="68"/>
        <v>2495232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69"/>
    </row>
    <row r="1435" spans="1:27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66"/>
        <v>2</v>
      </c>
      <c r="C1435" s="37">
        <f t="shared" si="67"/>
        <v>41695</v>
      </c>
      <c r="D1435" s="189" t="s">
        <v>1348</v>
      </c>
      <c r="E1435" s="189">
        <v>41695</v>
      </c>
      <c r="F1435" s="190" t="s">
        <v>1296</v>
      </c>
      <c r="G1435" s="458" t="s">
        <v>424</v>
      </c>
      <c r="H1435" s="191" t="s">
        <v>1336</v>
      </c>
      <c r="I1435" s="246">
        <v>26</v>
      </c>
      <c r="J1435" s="246">
        <v>28987</v>
      </c>
      <c r="K1435" s="558">
        <f t="shared" si="68"/>
        <v>753662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69"/>
    </row>
    <row r="1436" spans="1:27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66"/>
        <v>2</v>
      </c>
      <c r="C1436" s="37">
        <f t="shared" si="67"/>
        <v>41695</v>
      </c>
      <c r="D1436" s="189" t="s">
        <v>1348</v>
      </c>
      <c r="E1436" s="189">
        <v>41695</v>
      </c>
      <c r="F1436" s="190" t="s">
        <v>1318</v>
      </c>
      <c r="G1436" s="458" t="s">
        <v>428</v>
      </c>
      <c r="H1436" s="191" t="s">
        <v>1336</v>
      </c>
      <c r="I1436" s="246">
        <v>100</v>
      </c>
      <c r="J1436" s="246">
        <v>25603</v>
      </c>
      <c r="K1436" s="558">
        <f t="shared" si="68"/>
        <v>2560300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69"/>
    </row>
    <row r="1437" spans="1:27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66"/>
        <v>3</v>
      </c>
      <c r="C1437" s="37">
        <f t="shared" si="67"/>
        <v>41699</v>
      </c>
      <c r="D1437" s="189" t="s">
        <v>1348</v>
      </c>
      <c r="E1437" s="189">
        <v>41699</v>
      </c>
      <c r="F1437" s="190" t="s">
        <v>968</v>
      </c>
      <c r="G1437" s="458" t="s">
        <v>431</v>
      </c>
      <c r="H1437" s="191" t="s">
        <v>1336</v>
      </c>
      <c r="I1437" s="246">
        <v>600</v>
      </c>
      <c r="J1437" s="246">
        <v>13400</v>
      </c>
      <c r="K1437" s="558">
        <f t="shared" si="68"/>
        <v>8040000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69"/>
    </row>
    <row r="1438" spans="1:27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66"/>
        <v>3</v>
      </c>
      <c r="C1438" s="37">
        <f t="shared" si="67"/>
        <v>41701</v>
      </c>
      <c r="D1438" s="189" t="s">
        <v>1348</v>
      </c>
      <c r="E1438" s="189">
        <v>41701</v>
      </c>
      <c r="F1438" s="190" t="s">
        <v>1327</v>
      </c>
      <c r="G1438" s="458" t="s">
        <v>433</v>
      </c>
      <c r="H1438" s="191" t="s">
        <v>1336</v>
      </c>
      <c r="I1438" s="246">
        <v>250</v>
      </c>
      <c r="J1438" s="246">
        <v>17792</v>
      </c>
      <c r="K1438" s="558">
        <f t="shared" si="68"/>
        <v>4448000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69"/>
    </row>
    <row r="1439" spans="1:27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66"/>
        <v>3</v>
      </c>
      <c r="C1439" s="37">
        <f t="shared" si="67"/>
        <v>41701</v>
      </c>
      <c r="D1439" s="189" t="s">
        <v>1348</v>
      </c>
      <c r="E1439" s="189">
        <v>41701</v>
      </c>
      <c r="F1439" s="190" t="s">
        <v>968</v>
      </c>
      <c r="G1439" s="458" t="s">
        <v>433</v>
      </c>
      <c r="H1439" s="191" t="s">
        <v>1336</v>
      </c>
      <c r="I1439" s="246">
        <v>412</v>
      </c>
      <c r="J1439" s="246">
        <v>13400</v>
      </c>
      <c r="K1439" s="558">
        <f t="shared" si="68"/>
        <v>5520800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69"/>
    </row>
    <row r="1440" spans="1:27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66"/>
        <v>3</v>
      </c>
      <c r="C1440" s="37">
        <f t="shared" si="67"/>
        <v>41701</v>
      </c>
      <c r="D1440" s="189" t="s">
        <v>1348</v>
      </c>
      <c r="E1440" s="189">
        <v>41701</v>
      </c>
      <c r="F1440" s="190" t="s">
        <v>1310</v>
      </c>
      <c r="G1440" s="458" t="s">
        <v>435</v>
      </c>
      <c r="H1440" s="191" t="s">
        <v>1336</v>
      </c>
      <c r="I1440" s="246">
        <v>242</v>
      </c>
      <c r="J1440" s="246">
        <v>13306</v>
      </c>
      <c r="K1440" s="558">
        <f t="shared" si="68"/>
        <v>3220052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69"/>
    </row>
    <row r="1441" spans="1:27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66"/>
        <v>3</v>
      </c>
      <c r="C1441" s="37">
        <f t="shared" si="67"/>
        <v>41707</v>
      </c>
      <c r="D1441" s="189" t="s">
        <v>1348</v>
      </c>
      <c r="E1441" s="189">
        <v>41707</v>
      </c>
      <c r="F1441" s="190" t="s">
        <v>1306</v>
      </c>
      <c r="G1441" s="458" t="s">
        <v>438</v>
      </c>
      <c r="H1441" s="191" t="s">
        <v>1336</v>
      </c>
      <c r="I1441" s="246">
        <v>497</v>
      </c>
      <c r="J1441" s="246">
        <v>11416</v>
      </c>
      <c r="K1441" s="558">
        <f t="shared" si="68"/>
        <v>5673752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69"/>
    </row>
    <row r="1442" spans="1:27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66"/>
        <v>3</v>
      </c>
      <c r="C1442" s="37">
        <f t="shared" si="67"/>
        <v>41715</v>
      </c>
      <c r="D1442" s="189" t="s">
        <v>1348</v>
      </c>
      <c r="E1442" s="189">
        <v>41715</v>
      </c>
      <c r="F1442" s="190" t="s">
        <v>1300</v>
      </c>
      <c r="G1442" s="458" t="s">
        <v>439</v>
      </c>
      <c r="H1442" s="191" t="s">
        <v>1336</v>
      </c>
      <c r="I1442" s="246">
        <v>110</v>
      </c>
      <c r="J1442" s="246">
        <v>11059.2</v>
      </c>
      <c r="K1442" s="558">
        <f t="shared" si="68"/>
        <v>1216512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69"/>
    </row>
    <row r="1443" spans="1:27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66"/>
        <v>3</v>
      </c>
      <c r="C1443" s="37">
        <f t="shared" si="67"/>
        <v>41715</v>
      </c>
      <c r="D1443" s="189" t="s">
        <v>1348</v>
      </c>
      <c r="E1443" s="189">
        <v>41715</v>
      </c>
      <c r="F1443" s="190" t="s">
        <v>1330</v>
      </c>
      <c r="G1443" s="458" t="s">
        <v>439</v>
      </c>
      <c r="H1443" s="191" t="s">
        <v>1336</v>
      </c>
      <c r="I1443" s="246">
        <v>350</v>
      </c>
      <c r="J1443" s="246">
        <v>7823</v>
      </c>
      <c r="K1443" s="558">
        <f t="shared" si="68"/>
        <v>2738050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69"/>
    </row>
    <row r="1444" spans="1:27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66"/>
        <v>3</v>
      </c>
      <c r="C1444" s="37">
        <f t="shared" si="67"/>
        <v>41717</v>
      </c>
      <c r="D1444" s="189" t="s">
        <v>1348</v>
      </c>
      <c r="E1444" s="189">
        <v>41717</v>
      </c>
      <c r="F1444" s="190" t="s">
        <v>1328</v>
      </c>
      <c r="G1444" s="458" t="s">
        <v>442</v>
      </c>
      <c r="H1444" s="191" t="s">
        <v>1336</v>
      </c>
      <c r="I1444" s="246">
        <v>265</v>
      </c>
      <c r="J1444" s="246">
        <v>14434</v>
      </c>
      <c r="K1444" s="558">
        <f t="shared" si="68"/>
        <v>3825010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69"/>
    </row>
    <row r="1445" spans="1:27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66"/>
        <v>3</v>
      </c>
      <c r="C1445" s="37">
        <f t="shared" si="67"/>
        <v>41721</v>
      </c>
      <c r="D1445" s="189" t="s">
        <v>1348</v>
      </c>
      <c r="E1445" s="189">
        <v>41721</v>
      </c>
      <c r="F1445" s="190" t="s">
        <v>975</v>
      </c>
      <c r="G1445" s="458" t="s">
        <v>445</v>
      </c>
      <c r="H1445" s="191" t="s">
        <v>1336</v>
      </c>
      <c r="I1445" s="246">
        <v>515</v>
      </c>
      <c r="J1445" s="246">
        <v>20620</v>
      </c>
      <c r="K1445" s="558">
        <f t="shared" si="68"/>
        <v>10619300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69"/>
    </row>
    <row r="1446" spans="1:27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66"/>
        <v>3</v>
      </c>
      <c r="C1446" s="37">
        <f t="shared" si="67"/>
        <v>41725</v>
      </c>
      <c r="D1446" s="189" t="s">
        <v>1348</v>
      </c>
      <c r="E1446" s="189">
        <v>41725</v>
      </c>
      <c r="F1446" s="190" t="s">
        <v>1302</v>
      </c>
      <c r="G1446" s="458" t="s">
        <v>447</v>
      </c>
      <c r="H1446" s="191" t="s">
        <v>1336</v>
      </c>
      <c r="I1446" s="246">
        <v>40</v>
      </c>
      <c r="J1446" s="246">
        <v>15724</v>
      </c>
      <c r="K1446" s="558">
        <f t="shared" si="68"/>
        <v>628960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69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66"/>
        <v>3</v>
      </c>
      <c r="C1447" s="37">
        <f t="shared" si="67"/>
        <v>41725</v>
      </c>
      <c r="D1447" s="189" t="s">
        <v>1348</v>
      </c>
      <c r="E1447" s="189">
        <v>41725</v>
      </c>
      <c r="F1447" s="190" t="s">
        <v>1302</v>
      </c>
      <c r="G1447" s="458" t="s">
        <v>447</v>
      </c>
      <c r="H1447" s="191" t="s">
        <v>1336</v>
      </c>
      <c r="I1447" s="246">
        <v>60</v>
      </c>
      <c r="J1447" s="246">
        <v>15724</v>
      </c>
      <c r="K1447" s="558">
        <f t="shared" si="68"/>
        <v>943440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66"/>
        <v>3</v>
      </c>
      <c r="C1448" s="37">
        <f t="shared" si="67"/>
        <v>41725</v>
      </c>
      <c r="D1448" s="189" t="s">
        <v>1348</v>
      </c>
      <c r="E1448" s="189">
        <v>41725</v>
      </c>
      <c r="F1448" s="190" t="s">
        <v>1300</v>
      </c>
      <c r="G1448" s="458" t="s">
        <v>447</v>
      </c>
      <c r="H1448" s="191" t="s">
        <v>1336</v>
      </c>
      <c r="I1448" s="246">
        <v>40</v>
      </c>
      <c r="J1448" s="246">
        <v>11059.2</v>
      </c>
      <c r="K1448" s="558">
        <f t="shared" si="68"/>
        <v>442368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66"/>
        <v>3</v>
      </c>
      <c r="C1449" s="37">
        <f t="shared" si="67"/>
        <v>41725</v>
      </c>
      <c r="D1449" s="189" t="s">
        <v>1348</v>
      </c>
      <c r="E1449" s="189">
        <v>41725</v>
      </c>
      <c r="F1449" s="190" t="s">
        <v>1300</v>
      </c>
      <c r="G1449" s="458" t="s">
        <v>447</v>
      </c>
      <c r="H1449" s="191" t="s">
        <v>1336</v>
      </c>
      <c r="I1449" s="246">
        <v>50</v>
      </c>
      <c r="J1449" s="246">
        <v>11059.2</v>
      </c>
      <c r="K1449" s="558">
        <f t="shared" si="68"/>
        <v>552960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66"/>
        <v>3</v>
      </c>
      <c r="C1450" s="37">
        <f t="shared" si="67"/>
        <v>41725</v>
      </c>
      <c r="D1450" s="189" t="s">
        <v>1348</v>
      </c>
      <c r="E1450" s="189">
        <v>41725</v>
      </c>
      <c r="F1450" s="190" t="s">
        <v>975</v>
      </c>
      <c r="G1450" s="458" t="s">
        <v>453</v>
      </c>
      <c r="H1450" s="191" t="s">
        <v>1336</v>
      </c>
      <c r="I1450" s="246">
        <v>355</v>
      </c>
      <c r="J1450" s="246">
        <v>20620</v>
      </c>
      <c r="K1450" s="558">
        <f t="shared" si="68"/>
        <v>7320100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66"/>
        <v>3</v>
      </c>
      <c r="C1451" s="37">
        <f t="shared" si="67"/>
        <v>41725</v>
      </c>
      <c r="D1451" s="189" t="s">
        <v>1348</v>
      </c>
      <c r="E1451" s="189">
        <v>41725</v>
      </c>
      <c r="F1451" s="190" t="s">
        <v>1322</v>
      </c>
      <c r="G1451" s="458" t="s">
        <v>453</v>
      </c>
      <c r="H1451" s="191" t="s">
        <v>1336</v>
      </c>
      <c r="I1451" s="246">
        <v>60</v>
      </c>
      <c r="J1451" s="246">
        <v>17222</v>
      </c>
      <c r="K1451" s="558">
        <f t="shared" si="68"/>
        <v>1033320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809" customFormat="1" ht="15.75" customHeight="1">
      <c r="A1452" s="202" t="str">
        <f>IF(B1452&lt;&gt;"",IF(AND(B1452&gt;=_TM1,B1452&lt;=_TM2,OR(TH!L1452="1111",TH!M1452="1111")),TH!D1452,""),"")</f>
        <v/>
      </c>
      <c r="B1452" s="798">
        <f t="shared" si="66"/>
        <v>3</v>
      </c>
      <c r="C1452" s="885">
        <f t="shared" si="67"/>
        <v>41727</v>
      </c>
      <c r="D1452" s="189" t="s">
        <v>1348</v>
      </c>
      <c r="E1452" s="800">
        <v>41727</v>
      </c>
      <c r="F1452" s="810" t="s">
        <v>1149</v>
      </c>
      <c r="G1452" s="811" t="s">
        <v>455</v>
      </c>
      <c r="H1452" s="862" t="s">
        <v>1336</v>
      </c>
      <c r="I1452" s="804">
        <v>270</v>
      </c>
      <c r="J1452" s="804">
        <v>12615</v>
      </c>
      <c r="K1452" s="805">
        <f t="shared" si="68"/>
        <v>3406050</v>
      </c>
      <c r="L1452" s="797" t="s">
        <v>167</v>
      </c>
      <c r="M1452" s="797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07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66"/>
        <v>3</v>
      </c>
      <c r="C1453" s="37">
        <f t="shared" si="67"/>
        <v>41727</v>
      </c>
      <c r="D1453" s="189" t="s">
        <v>1348</v>
      </c>
      <c r="E1453" s="189">
        <v>41727</v>
      </c>
      <c r="F1453" s="190" t="s">
        <v>1130</v>
      </c>
      <c r="G1453" s="458" t="s">
        <v>455</v>
      </c>
      <c r="H1453" s="191" t="s">
        <v>1336</v>
      </c>
      <c r="I1453" s="246">
        <v>150</v>
      </c>
      <c r="J1453" s="246">
        <v>10513</v>
      </c>
      <c r="K1453" s="558">
        <f t="shared" si="68"/>
        <v>1576950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66"/>
        <v>3</v>
      </c>
      <c r="C1454" s="37">
        <f t="shared" si="67"/>
        <v>41727</v>
      </c>
      <c r="D1454" s="189" t="s">
        <v>1348</v>
      </c>
      <c r="E1454" s="189">
        <v>41727</v>
      </c>
      <c r="F1454" s="190" t="s">
        <v>1143</v>
      </c>
      <c r="G1454" s="458" t="s">
        <v>455</v>
      </c>
      <c r="H1454" s="191" t="s">
        <v>1336</v>
      </c>
      <c r="I1454" s="246">
        <v>425</v>
      </c>
      <c r="J1454" s="246">
        <v>7888</v>
      </c>
      <c r="K1454" s="558">
        <f t="shared" si="68"/>
        <v>3352400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66"/>
        <v>3</v>
      </c>
      <c r="C1455" s="37">
        <f t="shared" si="67"/>
        <v>41727</v>
      </c>
      <c r="D1455" s="189" t="s">
        <v>1348</v>
      </c>
      <c r="E1455" s="189">
        <v>41727</v>
      </c>
      <c r="F1455" s="190" t="s">
        <v>1148</v>
      </c>
      <c r="G1455" s="458" t="s">
        <v>455</v>
      </c>
      <c r="H1455" s="191" t="s">
        <v>1336</v>
      </c>
      <c r="I1455" s="246">
        <v>270</v>
      </c>
      <c r="J1455" s="246">
        <v>11020</v>
      </c>
      <c r="K1455" s="558">
        <f t="shared" si="68"/>
        <v>2975400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66"/>
        <v>3</v>
      </c>
      <c r="C1456" s="37">
        <f t="shared" si="67"/>
        <v>41727</v>
      </c>
      <c r="D1456" s="189" t="s">
        <v>1348</v>
      </c>
      <c r="E1456" s="189">
        <v>41727</v>
      </c>
      <c r="F1456" s="190" t="s">
        <v>1065</v>
      </c>
      <c r="G1456" s="458" t="s">
        <v>460</v>
      </c>
      <c r="H1456" s="191" t="s">
        <v>1336</v>
      </c>
      <c r="I1456" s="246">
        <v>135</v>
      </c>
      <c r="J1456" s="246">
        <v>23957</v>
      </c>
      <c r="K1456" s="558">
        <f t="shared" si="68"/>
        <v>3234195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66"/>
        <v>3</v>
      </c>
      <c r="C1457" s="37">
        <f t="shared" si="67"/>
        <v>41727</v>
      </c>
      <c r="D1457" s="189" t="s">
        <v>1348</v>
      </c>
      <c r="E1457" s="189">
        <v>41727</v>
      </c>
      <c r="F1457" s="190" t="s">
        <v>1151</v>
      </c>
      <c r="G1457" s="458" t="s">
        <v>460</v>
      </c>
      <c r="H1457" s="191" t="s">
        <v>1336</v>
      </c>
      <c r="I1457" s="246">
        <v>350</v>
      </c>
      <c r="J1457" s="246">
        <v>8549</v>
      </c>
      <c r="K1457" s="558">
        <f t="shared" si="68"/>
        <v>2992150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66"/>
        <v>4</v>
      </c>
      <c r="C1458" s="37">
        <f t="shared" si="67"/>
        <v>41730</v>
      </c>
      <c r="D1458" s="189" t="s">
        <v>1348</v>
      </c>
      <c r="E1458" s="189">
        <v>41730</v>
      </c>
      <c r="F1458" s="190" t="s">
        <v>1064</v>
      </c>
      <c r="G1458" s="458" t="s">
        <v>464</v>
      </c>
      <c r="H1458" s="191" t="s">
        <v>1336</v>
      </c>
      <c r="I1458" s="246">
        <v>95</v>
      </c>
      <c r="J1458" s="246">
        <v>21683</v>
      </c>
      <c r="K1458" s="558">
        <f t="shared" si="68"/>
        <v>2059885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66"/>
        <v>4</v>
      </c>
      <c r="C1459" s="37">
        <f t="shared" si="67"/>
        <v>41730</v>
      </c>
      <c r="D1459" s="189" t="s">
        <v>1348</v>
      </c>
      <c r="E1459" s="189">
        <v>41730</v>
      </c>
      <c r="F1459" s="190" t="s">
        <v>1042</v>
      </c>
      <c r="G1459" s="458" t="s">
        <v>464</v>
      </c>
      <c r="H1459" s="191" t="s">
        <v>1336</v>
      </c>
      <c r="I1459" s="246">
        <v>200</v>
      </c>
      <c r="J1459" s="246">
        <v>17318</v>
      </c>
      <c r="K1459" s="558">
        <f t="shared" si="68"/>
        <v>3463600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66"/>
        <v>4</v>
      </c>
      <c r="C1460" s="37">
        <f t="shared" si="67"/>
        <v>41737</v>
      </c>
      <c r="D1460" s="189" t="s">
        <v>1348</v>
      </c>
      <c r="E1460" s="189">
        <v>41737</v>
      </c>
      <c r="F1460" s="190" t="s">
        <v>1146</v>
      </c>
      <c r="G1460" s="458" t="s">
        <v>466</v>
      </c>
      <c r="H1460" s="191" t="s">
        <v>1336</v>
      </c>
      <c r="I1460" s="246">
        <v>720</v>
      </c>
      <c r="J1460" s="246">
        <v>9161</v>
      </c>
      <c r="K1460" s="558">
        <f t="shared" si="68"/>
        <v>6595920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66"/>
        <v>4</v>
      </c>
      <c r="C1461" s="37">
        <f t="shared" si="67"/>
        <v>41737</v>
      </c>
      <c r="D1461" s="189" t="s">
        <v>1348</v>
      </c>
      <c r="E1461" s="189">
        <v>41737</v>
      </c>
      <c r="F1461" s="190" t="s">
        <v>1152</v>
      </c>
      <c r="G1461" s="458" t="s">
        <v>466</v>
      </c>
      <c r="H1461" s="191" t="s">
        <v>1336</v>
      </c>
      <c r="I1461" s="246">
        <v>126</v>
      </c>
      <c r="J1461" s="246">
        <v>19712</v>
      </c>
      <c r="K1461" s="558">
        <f t="shared" si="68"/>
        <v>2483712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66"/>
        <v>4</v>
      </c>
      <c r="C1462" s="37">
        <f t="shared" si="67"/>
        <v>41741</v>
      </c>
      <c r="D1462" s="189" t="s">
        <v>1348</v>
      </c>
      <c r="E1462" s="189">
        <v>41741</v>
      </c>
      <c r="F1462" s="190" t="s">
        <v>1040</v>
      </c>
      <c r="G1462" s="458" t="s">
        <v>469</v>
      </c>
      <c r="H1462" s="191" t="s">
        <v>1336</v>
      </c>
      <c r="I1462" s="246">
        <v>50</v>
      </c>
      <c r="J1462" s="246">
        <v>14978</v>
      </c>
      <c r="K1462" s="558">
        <f t="shared" si="68"/>
        <v>748900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66"/>
        <v>4</v>
      </c>
      <c r="C1463" s="37">
        <f t="shared" si="67"/>
        <v>41743</v>
      </c>
      <c r="D1463" s="189" t="s">
        <v>1348</v>
      </c>
      <c r="E1463" s="189">
        <v>41743</v>
      </c>
      <c r="F1463" s="190" t="s">
        <v>1131</v>
      </c>
      <c r="G1463" s="458" t="s">
        <v>470</v>
      </c>
      <c r="H1463" s="191" t="s">
        <v>1336</v>
      </c>
      <c r="I1463" s="246">
        <v>400</v>
      </c>
      <c r="J1463" s="246">
        <v>17618</v>
      </c>
      <c r="K1463" s="558">
        <f t="shared" si="68"/>
        <v>7047200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66"/>
        <v>4</v>
      </c>
      <c r="C1464" s="37">
        <f t="shared" si="67"/>
        <v>41743</v>
      </c>
      <c r="D1464" s="189" t="s">
        <v>1348</v>
      </c>
      <c r="E1464" s="189">
        <v>41743</v>
      </c>
      <c r="F1464" s="190" t="s">
        <v>1166</v>
      </c>
      <c r="G1464" s="458" t="s">
        <v>472</v>
      </c>
      <c r="H1464" s="191" t="s">
        <v>1336</v>
      </c>
      <c r="I1464" s="246">
        <v>170</v>
      </c>
      <c r="J1464" s="246">
        <v>10495</v>
      </c>
      <c r="K1464" s="558">
        <f t="shared" si="68"/>
        <v>1784150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66"/>
        <v>4</v>
      </c>
      <c r="C1465" s="37">
        <f t="shared" si="67"/>
        <v>41743</v>
      </c>
      <c r="D1465" s="189" t="s">
        <v>1348</v>
      </c>
      <c r="E1465" s="189">
        <v>41743</v>
      </c>
      <c r="F1465" s="190" t="s">
        <v>1154</v>
      </c>
      <c r="G1465" s="458" t="s">
        <v>472</v>
      </c>
      <c r="H1465" s="191" t="s">
        <v>1336</v>
      </c>
      <c r="I1465" s="246">
        <v>80</v>
      </c>
      <c r="J1465" s="246">
        <v>10261</v>
      </c>
      <c r="K1465" s="558">
        <f t="shared" si="68"/>
        <v>820880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66"/>
        <v>4</v>
      </c>
      <c r="C1466" s="37">
        <f t="shared" si="67"/>
        <v>41743</v>
      </c>
      <c r="D1466" s="189" t="s">
        <v>1348</v>
      </c>
      <c r="E1466" s="189">
        <v>41743</v>
      </c>
      <c r="F1466" s="190" t="s">
        <v>1147</v>
      </c>
      <c r="G1466" s="458" t="s">
        <v>472</v>
      </c>
      <c r="H1466" s="191" t="s">
        <v>1336</v>
      </c>
      <c r="I1466" s="246">
        <v>90</v>
      </c>
      <c r="J1466" s="246">
        <v>16280</v>
      </c>
      <c r="K1466" s="558">
        <f t="shared" si="68"/>
        <v>1465200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66"/>
        <v>4</v>
      </c>
      <c r="C1467" s="37">
        <f t="shared" si="67"/>
        <v>41743</v>
      </c>
      <c r="D1467" s="189" t="s">
        <v>1348</v>
      </c>
      <c r="E1467" s="189">
        <v>41743</v>
      </c>
      <c r="F1467" s="190" t="s">
        <v>1071</v>
      </c>
      <c r="G1467" s="458" t="s">
        <v>472</v>
      </c>
      <c r="H1467" s="191" t="s">
        <v>1336</v>
      </c>
      <c r="I1467" s="246">
        <v>50</v>
      </c>
      <c r="J1467" s="246">
        <v>20328</v>
      </c>
      <c r="K1467" s="558">
        <f t="shared" si="68"/>
        <v>1016400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66"/>
        <v>4</v>
      </c>
      <c r="C1468" s="37">
        <f t="shared" si="67"/>
        <v>41745</v>
      </c>
      <c r="D1468" s="189" t="s">
        <v>1348</v>
      </c>
      <c r="E1468" s="189">
        <v>41745</v>
      </c>
      <c r="F1468" s="190" t="s">
        <v>1165</v>
      </c>
      <c r="G1468" s="458" t="s">
        <v>476</v>
      </c>
      <c r="H1468" s="191" t="s">
        <v>1336</v>
      </c>
      <c r="I1468" s="246">
        <v>250</v>
      </c>
      <c r="J1468" s="246">
        <v>25186</v>
      </c>
      <c r="K1468" s="558">
        <f t="shared" si="68"/>
        <v>6296500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66"/>
        <v>4</v>
      </c>
      <c r="C1469" s="37">
        <f t="shared" si="67"/>
        <v>41747</v>
      </c>
      <c r="D1469" s="189" t="s">
        <v>1348</v>
      </c>
      <c r="E1469" s="189">
        <v>41747</v>
      </c>
      <c r="F1469" s="190" t="s">
        <v>1145</v>
      </c>
      <c r="G1469" s="458" t="s">
        <v>477</v>
      </c>
      <c r="H1469" s="191" t="s">
        <v>1336</v>
      </c>
      <c r="I1469" s="246">
        <v>250</v>
      </c>
      <c r="J1469" s="246">
        <v>29920</v>
      </c>
      <c r="K1469" s="558">
        <f t="shared" si="68"/>
        <v>7480000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66"/>
        <v>4</v>
      </c>
      <c r="C1470" s="37">
        <f t="shared" si="67"/>
        <v>41747</v>
      </c>
      <c r="D1470" s="189" t="s">
        <v>1348</v>
      </c>
      <c r="E1470" s="189">
        <v>41747</v>
      </c>
      <c r="F1470" s="190" t="s">
        <v>1146</v>
      </c>
      <c r="G1470" s="458" t="s">
        <v>477</v>
      </c>
      <c r="H1470" s="191" t="s">
        <v>1336</v>
      </c>
      <c r="I1470" s="246">
        <v>30</v>
      </c>
      <c r="J1470" s="246">
        <v>9161</v>
      </c>
      <c r="K1470" s="558">
        <f t="shared" si="68"/>
        <v>274830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66"/>
        <v>4</v>
      </c>
      <c r="C1471" s="37">
        <f t="shared" si="67"/>
        <v>41749</v>
      </c>
      <c r="D1471" s="189" t="s">
        <v>1348</v>
      </c>
      <c r="E1471" s="189">
        <v>41749</v>
      </c>
      <c r="F1471" s="190" t="s">
        <v>1112</v>
      </c>
      <c r="G1471" s="458" t="s">
        <v>478</v>
      </c>
      <c r="H1471" s="191" t="s">
        <v>1336</v>
      </c>
      <c r="I1471" s="246">
        <v>271</v>
      </c>
      <c r="J1471" s="246">
        <v>10701</v>
      </c>
      <c r="K1471" s="558">
        <f t="shared" si="68"/>
        <v>2899971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66"/>
        <v>4</v>
      </c>
      <c r="C1472" s="37">
        <f t="shared" si="67"/>
        <v>41749</v>
      </c>
      <c r="D1472" s="189" t="s">
        <v>1348</v>
      </c>
      <c r="E1472" s="189">
        <v>41749</v>
      </c>
      <c r="F1472" s="190" t="s">
        <v>1123</v>
      </c>
      <c r="G1472" s="458" t="s">
        <v>478</v>
      </c>
      <c r="H1472" s="191" t="s">
        <v>1336</v>
      </c>
      <c r="I1472" s="246">
        <v>500</v>
      </c>
      <c r="J1472" s="246">
        <v>7888</v>
      </c>
      <c r="K1472" s="558">
        <f t="shared" si="68"/>
        <v>3944000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66"/>
        <v>4</v>
      </c>
      <c r="C1473" s="37">
        <f t="shared" si="67"/>
        <v>41752</v>
      </c>
      <c r="D1473" s="189" t="s">
        <v>1348</v>
      </c>
      <c r="E1473" s="189">
        <v>41752</v>
      </c>
      <c r="F1473" s="190" t="s">
        <v>1141</v>
      </c>
      <c r="G1473" s="458" t="s">
        <v>480</v>
      </c>
      <c r="H1473" s="191" t="s">
        <v>1336</v>
      </c>
      <c r="I1473" s="246">
        <v>150</v>
      </c>
      <c r="J1473" s="246">
        <v>16315</v>
      </c>
      <c r="K1473" s="558">
        <f t="shared" si="68"/>
        <v>2447250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66"/>
        <v>4</v>
      </c>
      <c r="C1474" s="37">
        <f t="shared" si="67"/>
        <v>41752</v>
      </c>
      <c r="D1474" s="189" t="s">
        <v>1348</v>
      </c>
      <c r="E1474" s="189">
        <v>41752</v>
      </c>
      <c r="F1474" s="190" t="s">
        <v>1042</v>
      </c>
      <c r="G1474" s="458" t="s">
        <v>480</v>
      </c>
      <c r="H1474" s="191" t="s">
        <v>1336</v>
      </c>
      <c r="I1474" s="246">
        <v>185</v>
      </c>
      <c r="J1474" s="246">
        <v>17318</v>
      </c>
      <c r="K1474" s="558">
        <f t="shared" si="68"/>
        <v>3203830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66"/>
        <v>4</v>
      </c>
      <c r="C1475" s="37">
        <f t="shared" si="67"/>
        <v>41759</v>
      </c>
      <c r="D1475" s="189" t="s">
        <v>1348</v>
      </c>
      <c r="E1475" s="189">
        <v>41759</v>
      </c>
      <c r="F1475" s="190" t="s">
        <v>1126</v>
      </c>
      <c r="G1475" s="458" t="s">
        <v>481</v>
      </c>
      <c r="H1475" s="191" t="s">
        <v>1336</v>
      </c>
      <c r="I1475" s="246">
        <v>500</v>
      </c>
      <c r="J1475" s="246">
        <v>14784</v>
      </c>
      <c r="K1475" s="558">
        <f t="shared" si="68"/>
        <v>7392000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66"/>
        <v>4</v>
      </c>
      <c r="C1476" s="37">
        <f t="shared" si="67"/>
        <v>41759</v>
      </c>
      <c r="D1476" s="189" t="s">
        <v>1348</v>
      </c>
      <c r="E1476" s="189">
        <v>41759</v>
      </c>
      <c r="F1476" s="190" t="s">
        <v>1309</v>
      </c>
      <c r="G1476" s="458" t="s">
        <v>481</v>
      </c>
      <c r="H1476" s="191" t="s">
        <v>1336</v>
      </c>
      <c r="I1476" s="246">
        <v>121</v>
      </c>
      <c r="J1476" s="246">
        <v>13625</v>
      </c>
      <c r="K1476" s="558">
        <f t="shared" si="68"/>
        <v>1648625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ref="B1477:B1538" si="75">IF(C1477&lt;&gt;"",MONTH(C1477),"")</f>
        <v>5</v>
      </c>
      <c r="C1477" s="37">
        <f t="shared" ref="C1477:C1538" si="76">E1477</f>
        <v>41762</v>
      </c>
      <c r="D1477" s="189" t="s">
        <v>1348</v>
      </c>
      <c r="E1477" s="189">
        <v>41762</v>
      </c>
      <c r="F1477" s="190" t="s">
        <v>1042</v>
      </c>
      <c r="G1477" s="458" t="s">
        <v>482</v>
      </c>
      <c r="H1477" s="191" t="s">
        <v>1336</v>
      </c>
      <c r="I1477" s="246">
        <v>175</v>
      </c>
      <c r="J1477" s="246">
        <v>17318</v>
      </c>
      <c r="K1477" s="558">
        <f t="shared" ref="K1477:K1538" si="77">ROUND(I1477*J1477,0)</f>
        <v>3030650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75"/>
        <v>5</v>
      </c>
      <c r="C1478" s="37">
        <f t="shared" si="76"/>
        <v>41762</v>
      </c>
      <c r="D1478" s="189" t="s">
        <v>1348</v>
      </c>
      <c r="E1478" s="189">
        <v>41762</v>
      </c>
      <c r="F1478" s="190" t="s">
        <v>1112</v>
      </c>
      <c r="G1478" s="458" t="s">
        <v>482</v>
      </c>
      <c r="H1478" s="191" t="s">
        <v>1336</v>
      </c>
      <c r="I1478" s="246">
        <v>100</v>
      </c>
      <c r="J1478" s="246">
        <v>10701</v>
      </c>
      <c r="K1478" s="558">
        <f t="shared" si="77"/>
        <v>1070100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75"/>
        <v>5</v>
      </c>
      <c r="C1479" s="37">
        <f t="shared" si="76"/>
        <v>41769</v>
      </c>
      <c r="D1479" s="189" t="s">
        <v>1348</v>
      </c>
      <c r="E1479" s="189">
        <v>41769</v>
      </c>
      <c r="F1479" s="190" t="s">
        <v>1119</v>
      </c>
      <c r="G1479" s="458" t="s">
        <v>484</v>
      </c>
      <c r="H1479" s="191" t="s">
        <v>1336</v>
      </c>
      <c r="I1479" s="246">
        <v>200</v>
      </c>
      <c r="J1479" s="246">
        <v>18203</v>
      </c>
      <c r="K1479" s="558">
        <f t="shared" si="77"/>
        <v>3640600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75"/>
        <v>5</v>
      </c>
      <c r="C1480" s="37">
        <f t="shared" si="76"/>
        <v>41771</v>
      </c>
      <c r="D1480" s="189" t="s">
        <v>1348</v>
      </c>
      <c r="E1480" s="189">
        <v>41771</v>
      </c>
      <c r="F1480" s="190" t="s">
        <v>1308</v>
      </c>
      <c r="G1480" s="458" t="s">
        <v>485</v>
      </c>
      <c r="H1480" s="191" t="s">
        <v>1336</v>
      </c>
      <c r="I1480" s="246">
        <v>137</v>
      </c>
      <c r="J1480" s="246">
        <v>18605</v>
      </c>
      <c r="K1480" s="558">
        <f t="shared" si="77"/>
        <v>2548885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75"/>
        <v>5</v>
      </c>
      <c r="C1481" s="37">
        <f t="shared" si="76"/>
        <v>41771</v>
      </c>
      <c r="D1481" s="189" t="s">
        <v>1348</v>
      </c>
      <c r="E1481" s="189">
        <v>41771</v>
      </c>
      <c r="F1481" s="190" t="s">
        <v>1127</v>
      </c>
      <c r="G1481" s="458" t="s">
        <v>487</v>
      </c>
      <c r="H1481" s="191" t="s">
        <v>1336</v>
      </c>
      <c r="I1481" s="246">
        <v>500</v>
      </c>
      <c r="J1481" s="246">
        <v>19008</v>
      </c>
      <c r="K1481" s="558">
        <f t="shared" si="77"/>
        <v>9504000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75"/>
        <v>5</v>
      </c>
      <c r="C1482" s="37">
        <f t="shared" si="76"/>
        <v>41771</v>
      </c>
      <c r="D1482" s="189" t="s">
        <v>1348</v>
      </c>
      <c r="E1482" s="189">
        <v>41771</v>
      </c>
      <c r="F1482" s="190" t="s">
        <v>1127</v>
      </c>
      <c r="G1482" s="458" t="s">
        <v>489</v>
      </c>
      <c r="H1482" s="191" t="s">
        <v>1336</v>
      </c>
      <c r="I1482" s="246">
        <v>500</v>
      </c>
      <c r="J1482" s="246">
        <v>19008</v>
      </c>
      <c r="K1482" s="558">
        <f t="shared" si="77"/>
        <v>9504000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75"/>
        <v>5</v>
      </c>
      <c r="C1483" s="37">
        <f t="shared" si="76"/>
        <v>41771</v>
      </c>
      <c r="D1483" s="189" t="s">
        <v>1348</v>
      </c>
      <c r="E1483" s="189">
        <v>41771</v>
      </c>
      <c r="F1483" s="190" t="s">
        <v>1144</v>
      </c>
      <c r="G1483" s="458" t="s">
        <v>489</v>
      </c>
      <c r="H1483" s="191" t="s">
        <v>1336</v>
      </c>
      <c r="I1483" s="246">
        <v>435</v>
      </c>
      <c r="J1483" s="246">
        <v>9515</v>
      </c>
      <c r="K1483" s="558">
        <f t="shared" si="77"/>
        <v>4139025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75"/>
        <v>5</v>
      </c>
      <c r="C1484" s="37">
        <f t="shared" si="76"/>
        <v>41775</v>
      </c>
      <c r="D1484" s="189" t="s">
        <v>1348</v>
      </c>
      <c r="E1484" s="189">
        <v>41775</v>
      </c>
      <c r="F1484" s="190" t="s">
        <v>1112</v>
      </c>
      <c r="G1484" s="458" t="s">
        <v>491</v>
      </c>
      <c r="H1484" s="191" t="s">
        <v>1336</v>
      </c>
      <c r="I1484" s="246">
        <v>205</v>
      </c>
      <c r="J1484" s="246">
        <v>10701</v>
      </c>
      <c r="K1484" s="558">
        <f t="shared" si="77"/>
        <v>2193705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75"/>
        <v>5</v>
      </c>
      <c r="C1485" s="37">
        <f t="shared" si="76"/>
        <v>41775</v>
      </c>
      <c r="D1485" s="189" t="s">
        <v>1348</v>
      </c>
      <c r="E1485" s="189">
        <v>41775</v>
      </c>
      <c r="F1485" s="190" t="s">
        <v>1038</v>
      </c>
      <c r="G1485" s="458" t="s">
        <v>491</v>
      </c>
      <c r="H1485" s="191" t="s">
        <v>1336</v>
      </c>
      <c r="I1485" s="246">
        <v>100</v>
      </c>
      <c r="J1485" s="246">
        <v>11792</v>
      </c>
      <c r="K1485" s="558">
        <f t="shared" si="77"/>
        <v>1179200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75"/>
        <v>5</v>
      </c>
      <c r="C1486" s="37">
        <f t="shared" si="76"/>
        <v>41775</v>
      </c>
      <c r="D1486" s="189" t="s">
        <v>1348</v>
      </c>
      <c r="E1486" s="189">
        <v>41775</v>
      </c>
      <c r="F1486" s="190" t="s">
        <v>1153</v>
      </c>
      <c r="G1486" s="458" t="s">
        <v>491</v>
      </c>
      <c r="H1486" s="191" t="s">
        <v>1336</v>
      </c>
      <c r="I1486" s="246">
        <v>350</v>
      </c>
      <c r="J1486" s="246">
        <v>8282</v>
      </c>
      <c r="K1486" s="558">
        <f t="shared" si="77"/>
        <v>2898700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75"/>
        <v>5</v>
      </c>
      <c r="C1487" s="37">
        <f t="shared" si="76"/>
        <v>41775</v>
      </c>
      <c r="D1487" s="189" t="s">
        <v>1348</v>
      </c>
      <c r="E1487" s="189">
        <v>41775</v>
      </c>
      <c r="F1487" s="190" t="s">
        <v>1152</v>
      </c>
      <c r="G1487" s="458" t="s">
        <v>491</v>
      </c>
      <c r="H1487" s="191" t="s">
        <v>1336</v>
      </c>
      <c r="I1487" s="246">
        <v>147</v>
      </c>
      <c r="J1487" s="246">
        <v>19712</v>
      </c>
      <c r="K1487" s="558">
        <f t="shared" si="77"/>
        <v>2897664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75"/>
        <v>5</v>
      </c>
      <c r="C1488" s="37">
        <f t="shared" si="76"/>
        <v>41776</v>
      </c>
      <c r="D1488" s="189" t="s">
        <v>1348</v>
      </c>
      <c r="E1488" s="189">
        <v>41776</v>
      </c>
      <c r="F1488" s="190" t="s">
        <v>1150</v>
      </c>
      <c r="G1488" s="458" t="s">
        <v>493</v>
      </c>
      <c r="H1488" s="191" t="s">
        <v>1336</v>
      </c>
      <c r="I1488" s="246">
        <v>30</v>
      </c>
      <c r="J1488" s="246">
        <v>19690</v>
      </c>
      <c r="K1488" s="558">
        <f t="shared" si="77"/>
        <v>590700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75"/>
        <v>5</v>
      </c>
      <c r="C1489" s="37">
        <f t="shared" si="76"/>
        <v>41776</v>
      </c>
      <c r="D1489" s="189" t="s">
        <v>1348</v>
      </c>
      <c r="E1489" s="189">
        <v>41776</v>
      </c>
      <c r="F1489" s="190" t="s">
        <v>1142</v>
      </c>
      <c r="G1489" s="458" t="s">
        <v>493</v>
      </c>
      <c r="H1489" s="191" t="s">
        <v>1336</v>
      </c>
      <c r="I1489" s="246">
        <v>420</v>
      </c>
      <c r="J1489" s="246">
        <v>10150</v>
      </c>
      <c r="K1489" s="558">
        <f t="shared" si="77"/>
        <v>4263000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75"/>
        <v>5</v>
      </c>
      <c r="C1490" s="37">
        <f t="shared" si="76"/>
        <v>41777</v>
      </c>
      <c r="D1490" s="189" t="s">
        <v>1348</v>
      </c>
      <c r="E1490" s="189">
        <v>41777</v>
      </c>
      <c r="F1490" s="190" t="s">
        <v>1146</v>
      </c>
      <c r="G1490" s="458" t="s">
        <v>496</v>
      </c>
      <c r="H1490" s="191" t="s">
        <v>1336</v>
      </c>
      <c r="I1490" s="246">
        <v>32</v>
      </c>
      <c r="J1490" s="246">
        <v>9161</v>
      </c>
      <c r="K1490" s="558">
        <f t="shared" si="77"/>
        <v>293152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75"/>
        <v>5</v>
      </c>
      <c r="C1491" s="37">
        <f t="shared" si="76"/>
        <v>41777</v>
      </c>
      <c r="D1491" s="189" t="s">
        <v>1348</v>
      </c>
      <c r="E1491" s="189">
        <v>41777</v>
      </c>
      <c r="F1491" s="190" t="s">
        <v>1121</v>
      </c>
      <c r="G1491" s="458" t="s">
        <v>497</v>
      </c>
      <c r="H1491" s="191" t="s">
        <v>1336</v>
      </c>
      <c r="I1491" s="246">
        <v>300</v>
      </c>
      <c r="J1491" s="246">
        <v>15893</v>
      </c>
      <c r="K1491" s="558">
        <f t="shared" si="77"/>
        <v>4767900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si="75"/>
        <v>5</v>
      </c>
      <c r="C1492" s="37">
        <f t="shared" si="76"/>
        <v>41778</v>
      </c>
      <c r="D1492" s="189" t="s">
        <v>1348</v>
      </c>
      <c r="E1492" s="189">
        <v>41778</v>
      </c>
      <c r="F1492" s="190" t="s">
        <v>1040</v>
      </c>
      <c r="G1492" s="458" t="s">
        <v>499</v>
      </c>
      <c r="H1492" s="191" t="s">
        <v>1336</v>
      </c>
      <c r="I1492" s="246">
        <v>500</v>
      </c>
      <c r="J1492" s="246">
        <v>14978</v>
      </c>
      <c r="K1492" s="558">
        <f t="shared" si="77"/>
        <v>7489000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69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75"/>
        <v>5</v>
      </c>
      <c r="C1493" s="37">
        <f t="shared" si="76"/>
        <v>41783</v>
      </c>
      <c r="D1493" s="189" t="s">
        <v>1348</v>
      </c>
      <c r="E1493" s="189">
        <v>41783</v>
      </c>
      <c r="F1493" s="190" t="s">
        <v>1137</v>
      </c>
      <c r="G1493" s="458" t="s">
        <v>500</v>
      </c>
      <c r="H1493" s="191" t="s">
        <v>1336</v>
      </c>
      <c r="I1493" s="246">
        <v>1000</v>
      </c>
      <c r="J1493" s="246">
        <v>10231</v>
      </c>
      <c r="K1493" s="558">
        <f t="shared" si="77"/>
        <v>10231000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75"/>
        <v>5</v>
      </c>
      <c r="C1494" s="37">
        <f t="shared" si="76"/>
        <v>41785</v>
      </c>
      <c r="D1494" s="189" t="s">
        <v>1348</v>
      </c>
      <c r="E1494" s="189">
        <v>41785</v>
      </c>
      <c r="F1494" s="190" t="s">
        <v>1120</v>
      </c>
      <c r="G1494" s="458" t="s">
        <v>501</v>
      </c>
      <c r="H1494" s="191" t="s">
        <v>1336</v>
      </c>
      <c r="I1494" s="246">
        <v>250</v>
      </c>
      <c r="J1494" s="246">
        <v>16447</v>
      </c>
      <c r="K1494" s="558">
        <f t="shared" si="77"/>
        <v>4111750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75"/>
        <v>5</v>
      </c>
      <c r="C1495" s="37">
        <f t="shared" si="76"/>
        <v>41785</v>
      </c>
      <c r="D1495" s="189" t="s">
        <v>1348</v>
      </c>
      <c r="E1495" s="189">
        <v>41785</v>
      </c>
      <c r="F1495" s="190" t="s">
        <v>1298</v>
      </c>
      <c r="G1495" s="458" t="s">
        <v>502</v>
      </c>
      <c r="H1495" s="191" t="s">
        <v>1336</v>
      </c>
      <c r="I1495" s="246">
        <v>100</v>
      </c>
      <c r="J1495" s="246">
        <v>23455</v>
      </c>
      <c r="K1495" s="558">
        <f t="shared" si="77"/>
        <v>2345500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75"/>
        <v>5</v>
      </c>
      <c r="C1496" s="37">
        <f t="shared" si="76"/>
        <v>41785</v>
      </c>
      <c r="D1496" s="189" t="s">
        <v>1348</v>
      </c>
      <c r="E1496" s="189">
        <v>41785</v>
      </c>
      <c r="F1496" s="190" t="s">
        <v>1150</v>
      </c>
      <c r="G1496" s="458" t="s">
        <v>502</v>
      </c>
      <c r="H1496" s="191" t="s">
        <v>1336</v>
      </c>
      <c r="I1496" s="246">
        <v>80</v>
      </c>
      <c r="J1496" s="246">
        <v>19690</v>
      </c>
      <c r="K1496" s="558">
        <f t="shared" si="77"/>
        <v>1575200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75"/>
        <v>5</v>
      </c>
      <c r="C1497" s="37">
        <f t="shared" si="76"/>
        <v>41785</v>
      </c>
      <c r="D1497" s="189" t="s">
        <v>1348</v>
      </c>
      <c r="E1497" s="189">
        <v>41785</v>
      </c>
      <c r="F1497" s="190" t="s">
        <v>1140</v>
      </c>
      <c r="G1497" s="458" t="s">
        <v>502</v>
      </c>
      <c r="H1497" s="191" t="s">
        <v>1336</v>
      </c>
      <c r="I1497" s="246">
        <v>350</v>
      </c>
      <c r="J1497" s="246">
        <v>8584</v>
      </c>
      <c r="K1497" s="558">
        <f t="shared" si="77"/>
        <v>3004400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75"/>
        <v>5</v>
      </c>
      <c r="C1498" s="37">
        <f t="shared" si="76"/>
        <v>41785</v>
      </c>
      <c r="D1498" s="189" t="s">
        <v>1348</v>
      </c>
      <c r="E1498" s="189">
        <v>41785</v>
      </c>
      <c r="F1498" s="190" t="s">
        <v>1122</v>
      </c>
      <c r="G1498" s="458" t="s">
        <v>505</v>
      </c>
      <c r="H1498" s="191" t="s">
        <v>1336</v>
      </c>
      <c r="I1498" s="246">
        <v>100</v>
      </c>
      <c r="J1498" s="246">
        <v>12241</v>
      </c>
      <c r="K1498" s="558">
        <f t="shared" si="77"/>
        <v>1224100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75"/>
        <v>5</v>
      </c>
      <c r="C1499" s="37">
        <f t="shared" si="76"/>
        <v>41786</v>
      </c>
      <c r="D1499" s="189" t="s">
        <v>1348</v>
      </c>
      <c r="E1499" s="189">
        <v>41786</v>
      </c>
      <c r="F1499" s="190" t="s">
        <v>1066</v>
      </c>
      <c r="G1499" s="458" t="s">
        <v>507</v>
      </c>
      <c r="H1499" s="191" t="s">
        <v>1336</v>
      </c>
      <c r="I1499" s="246">
        <v>370</v>
      </c>
      <c r="J1499" s="246">
        <v>23232</v>
      </c>
      <c r="K1499" s="558">
        <f t="shared" si="77"/>
        <v>8595840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75"/>
        <v>5</v>
      </c>
      <c r="C1500" s="37">
        <f t="shared" si="76"/>
        <v>41786</v>
      </c>
      <c r="D1500" s="189" t="s">
        <v>1348</v>
      </c>
      <c r="E1500" s="189">
        <v>41786</v>
      </c>
      <c r="F1500" s="190" t="s">
        <v>1112</v>
      </c>
      <c r="G1500" s="458" t="s">
        <v>509</v>
      </c>
      <c r="H1500" s="191" t="s">
        <v>1336</v>
      </c>
      <c r="I1500" s="246">
        <v>548</v>
      </c>
      <c r="J1500" s="246">
        <v>10701</v>
      </c>
      <c r="K1500" s="558">
        <f t="shared" si="77"/>
        <v>5864148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75"/>
        <v>5</v>
      </c>
      <c r="C1501" s="37">
        <f t="shared" si="76"/>
        <v>41789</v>
      </c>
      <c r="D1501" s="189" t="s">
        <v>1348</v>
      </c>
      <c r="E1501" s="189">
        <v>41789</v>
      </c>
      <c r="F1501" s="190" t="s">
        <v>1113</v>
      </c>
      <c r="G1501" s="458" t="s">
        <v>510</v>
      </c>
      <c r="H1501" s="191" t="s">
        <v>1336</v>
      </c>
      <c r="I1501" s="246">
        <v>1000</v>
      </c>
      <c r="J1501" s="246">
        <v>15616</v>
      </c>
      <c r="K1501" s="558">
        <f t="shared" si="77"/>
        <v>15616000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75"/>
        <v>5</v>
      </c>
      <c r="C1502" s="37">
        <f t="shared" si="76"/>
        <v>41789</v>
      </c>
      <c r="D1502" s="189" t="s">
        <v>1348</v>
      </c>
      <c r="E1502" s="189">
        <v>41789</v>
      </c>
      <c r="F1502" s="190" t="s">
        <v>1165</v>
      </c>
      <c r="G1502" s="458" t="s">
        <v>512</v>
      </c>
      <c r="H1502" s="191" t="s">
        <v>1336</v>
      </c>
      <c r="I1502" s="246">
        <v>150</v>
      </c>
      <c r="J1502" s="246">
        <v>25186</v>
      </c>
      <c r="K1502" s="558">
        <f t="shared" si="77"/>
        <v>3777900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75"/>
        <v>5</v>
      </c>
      <c r="C1503" s="37">
        <f t="shared" si="76"/>
        <v>41789</v>
      </c>
      <c r="D1503" s="189" t="s">
        <v>1348</v>
      </c>
      <c r="E1503" s="189">
        <v>41789</v>
      </c>
      <c r="F1503" s="190" t="s">
        <v>1146</v>
      </c>
      <c r="G1503" s="458" t="s">
        <v>513</v>
      </c>
      <c r="H1503" s="191" t="s">
        <v>1336</v>
      </c>
      <c r="I1503" s="246">
        <v>40</v>
      </c>
      <c r="J1503" s="246">
        <v>9161</v>
      </c>
      <c r="K1503" s="558">
        <f t="shared" si="77"/>
        <v>366440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75"/>
        <v>6</v>
      </c>
      <c r="C1504" s="37">
        <f t="shared" si="76"/>
        <v>41791</v>
      </c>
      <c r="D1504" s="189" t="s">
        <v>1348</v>
      </c>
      <c r="E1504" s="189">
        <v>41791</v>
      </c>
      <c r="F1504" s="190" t="s">
        <v>1113</v>
      </c>
      <c r="G1504" s="458" t="s">
        <v>514</v>
      </c>
      <c r="H1504" s="191" t="s">
        <v>1336</v>
      </c>
      <c r="I1504" s="246">
        <v>150</v>
      </c>
      <c r="J1504" s="246">
        <v>15616</v>
      </c>
      <c r="K1504" s="558">
        <f t="shared" si="77"/>
        <v>2342400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75"/>
        <v>6</v>
      </c>
      <c r="C1505" s="37">
        <f t="shared" si="76"/>
        <v>41791</v>
      </c>
      <c r="D1505" s="189" t="s">
        <v>1348</v>
      </c>
      <c r="E1505" s="189">
        <v>41791</v>
      </c>
      <c r="F1505" s="190" t="s">
        <v>1165</v>
      </c>
      <c r="G1505" s="458" t="s">
        <v>514</v>
      </c>
      <c r="H1505" s="191" t="s">
        <v>1336</v>
      </c>
      <c r="I1505" s="246">
        <v>100</v>
      </c>
      <c r="J1505" s="246">
        <v>25186</v>
      </c>
      <c r="K1505" s="558">
        <f t="shared" si="77"/>
        <v>2518600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75"/>
        <v>6</v>
      </c>
      <c r="C1506" s="37">
        <f t="shared" si="76"/>
        <v>41791</v>
      </c>
      <c r="D1506" s="189" t="s">
        <v>1348</v>
      </c>
      <c r="E1506" s="189">
        <v>41791</v>
      </c>
      <c r="F1506" s="190" t="s">
        <v>1147</v>
      </c>
      <c r="G1506" s="458" t="s">
        <v>514</v>
      </c>
      <c r="H1506" s="191" t="s">
        <v>1336</v>
      </c>
      <c r="I1506" s="246">
        <v>60</v>
      </c>
      <c r="J1506" s="246">
        <v>16280</v>
      </c>
      <c r="K1506" s="558">
        <f t="shared" si="77"/>
        <v>976800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75"/>
        <v>6</v>
      </c>
      <c r="C1507" s="37">
        <f t="shared" si="76"/>
        <v>41791</v>
      </c>
      <c r="D1507" s="189" t="s">
        <v>1348</v>
      </c>
      <c r="E1507" s="189">
        <v>41791</v>
      </c>
      <c r="F1507" s="190" t="s">
        <v>1071</v>
      </c>
      <c r="G1507" s="458" t="s">
        <v>514</v>
      </c>
      <c r="H1507" s="191" t="s">
        <v>1336</v>
      </c>
      <c r="I1507" s="246">
        <v>50</v>
      </c>
      <c r="J1507" s="246">
        <v>20328</v>
      </c>
      <c r="K1507" s="558">
        <f t="shared" si="77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75"/>
        <v>6</v>
      </c>
      <c r="C1508" s="37">
        <f t="shared" si="76"/>
        <v>41792</v>
      </c>
      <c r="D1508" s="189" t="s">
        <v>1348</v>
      </c>
      <c r="E1508" s="189">
        <v>41792</v>
      </c>
      <c r="F1508" s="190" t="s">
        <v>1070</v>
      </c>
      <c r="G1508" s="458" t="s">
        <v>516</v>
      </c>
      <c r="H1508" s="191" t="s">
        <v>1336</v>
      </c>
      <c r="I1508" s="246">
        <v>190</v>
      </c>
      <c r="J1508" s="246">
        <v>20821</v>
      </c>
      <c r="K1508" s="558">
        <f t="shared" si="77"/>
        <v>3955990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75"/>
        <v>6</v>
      </c>
      <c r="C1509" s="37">
        <f t="shared" si="76"/>
        <v>41792</v>
      </c>
      <c r="D1509" s="189" t="s">
        <v>1348</v>
      </c>
      <c r="E1509" s="189">
        <v>41792</v>
      </c>
      <c r="F1509" s="190" t="s">
        <v>1133</v>
      </c>
      <c r="G1509" s="458" t="s">
        <v>516</v>
      </c>
      <c r="H1509" s="191" t="s">
        <v>1336</v>
      </c>
      <c r="I1509" s="246">
        <v>200</v>
      </c>
      <c r="J1509" s="246">
        <v>22968</v>
      </c>
      <c r="K1509" s="558">
        <f t="shared" si="77"/>
        <v>4593600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75"/>
        <v>6</v>
      </c>
      <c r="C1510" s="37">
        <f t="shared" si="76"/>
        <v>41792</v>
      </c>
      <c r="D1510" s="189" t="s">
        <v>1348</v>
      </c>
      <c r="E1510" s="189">
        <v>41792</v>
      </c>
      <c r="F1510" s="190" t="s">
        <v>1124</v>
      </c>
      <c r="G1510" s="458" t="s">
        <v>520</v>
      </c>
      <c r="H1510" s="191" t="s">
        <v>1336</v>
      </c>
      <c r="I1510" s="246">
        <v>100</v>
      </c>
      <c r="J1510" s="246">
        <v>9147</v>
      </c>
      <c r="K1510" s="558">
        <f t="shared" si="77"/>
        <v>914700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75"/>
        <v>6</v>
      </c>
      <c r="C1511" s="37">
        <f t="shared" si="76"/>
        <v>41792</v>
      </c>
      <c r="D1511" s="189" t="s">
        <v>1348</v>
      </c>
      <c r="E1511" s="189">
        <v>41792</v>
      </c>
      <c r="F1511" s="190" t="s">
        <v>1067</v>
      </c>
      <c r="G1511" s="458" t="s">
        <v>520</v>
      </c>
      <c r="H1511" s="191" t="s">
        <v>1336</v>
      </c>
      <c r="I1511" s="246">
        <v>40</v>
      </c>
      <c r="J1511" s="246">
        <v>22176</v>
      </c>
      <c r="K1511" s="558">
        <f t="shared" si="77"/>
        <v>887040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75"/>
        <v>6</v>
      </c>
      <c r="C1512" s="37">
        <f t="shared" si="76"/>
        <v>41796</v>
      </c>
      <c r="D1512" s="189" t="s">
        <v>1348</v>
      </c>
      <c r="E1512" s="189">
        <v>41796</v>
      </c>
      <c r="F1512" s="190" t="s">
        <v>1150</v>
      </c>
      <c r="G1512" s="458" t="s">
        <v>524</v>
      </c>
      <c r="H1512" s="191" t="s">
        <v>1336</v>
      </c>
      <c r="I1512" s="246">
        <v>80</v>
      </c>
      <c r="J1512" s="246">
        <v>19690</v>
      </c>
      <c r="K1512" s="558">
        <f t="shared" si="77"/>
        <v>1575200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75"/>
        <v>6</v>
      </c>
      <c r="C1513" s="37">
        <f t="shared" si="76"/>
        <v>41803</v>
      </c>
      <c r="D1513" s="189" t="s">
        <v>1348</v>
      </c>
      <c r="E1513" s="189">
        <v>41803</v>
      </c>
      <c r="F1513" s="190" t="s">
        <v>1139</v>
      </c>
      <c r="G1513" s="458" t="s">
        <v>526</v>
      </c>
      <c r="H1513" s="191" t="s">
        <v>1336</v>
      </c>
      <c r="I1513" s="246">
        <v>400</v>
      </c>
      <c r="J1513" s="246">
        <v>22704</v>
      </c>
      <c r="K1513" s="558">
        <f t="shared" si="77"/>
        <v>9081600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75"/>
        <v>6</v>
      </c>
      <c r="C1514" s="37">
        <f t="shared" si="76"/>
        <v>41804</v>
      </c>
      <c r="D1514" s="189" t="s">
        <v>1348</v>
      </c>
      <c r="E1514" s="189">
        <v>41804</v>
      </c>
      <c r="F1514" s="190" t="s">
        <v>1146</v>
      </c>
      <c r="G1514" s="458" t="s">
        <v>527</v>
      </c>
      <c r="H1514" s="191" t="s">
        <v>1336</v>
      </c>
      <c r="I1514" s="246">
        <v>150</v>
      </c>
      <c r="J1514" s="246">
        <v>9161</v>
      </c>
      <c r="K1514" s="558">
        <f t="shared" si="77"/>
        <v>1374150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75"/>
        <v>6</v>
      </c>
      <c r="C1515" s="37">
        <f t="shared" si="76"/>
        <v>41807</v>
      </c>
      <c r="D1515" s="189" t="s">
        <v>1348</v>
      </c>
      <c r="E1515" s="189">
        <v>41807</v>
      </c>
      <c r="F1515" s="190" t="s">
        <v>1042</v>
      </c>
      <c r="G1515" s="458" t="s">
        <v>528</v>
      </c>
      <c r="H1515" s="191" t="s">
        <v>1336</v>
      </c>
      <c r="I1515" s="246">
        <v>190</v>
      </c>
      <c r="J1515" s="246">
        <v>17318</v>
      </c>
      <c r="K1515" s="558">
        <f t="shared" si="77"/>
        <v>3290420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75"/>
        <v>6</v>
      </c>
      <c r="C1516" s="37">
        <f t="shared" si="76"/>
        <v>41810</v>
      </c>
      <c r="D1516" s="189" t="s">
        <v>1348</v>
      </c>
      <c r="E1516" s="189">
        <v>41810</v>
      </c>
      <c r="F1516" s="190" t="s">
        <v>1132</v>
      </c>
      <c r="G1516" s="458" t="s">
        <v>529</v>
      </c>
      <c r="H1516" s="191" t="s">
        <v>1336</v>
      </c>
      <c r="I1516" s="246">
        <v>250</v>
      </c>
      <c r="J1516" s="246">
        <v>25186</v>
      </c>
      <c r="K1516" s="558">
        <f t="shared" si="77"/>
        <v>6296500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75"/>
        <v>6</v>
      </c>
      <c r="C1517" s="37">
        <f t="shared" si="76"/>
        <v>41811</v>
      </c>
      <c r="D1517" s="189" t="s">
        <v>1348</v>
      </c>
      <c r="E1517" s="189">
        <v>41811</v>
      </c>
      <c r="F1517" s="190" t="s">
        <v>1068</v>
      </c>
      <c r="G1517" s="458" t="s">
        <v>531</v>
      </c>
      <c r="H1517" s="191" t="s">
        <v>1336</v>
      </c>
      <c r="I1517" s="246">
        <v>415</v>
      </c>
      <c r="J1517" s="246">
        <v>14784</v>
      </c>
      <c r="K1517" s="558">
        <f t="shared" si="77"/>
        <v>6135360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75"/>
        <v>6</v>
      </c>
      <c r="C1518" s="37">
        <f t="shared" si="76"/>
        <v>41811</v>
      </c>
      <c r="D1518" s="189" t="s">
        <v>1348</v>
      </c>
      <c r="E1518" s="189">
        <v>41811</v>
      </c>
      <c r="F1518" s="190" t="s">
        <v>1126</v>
      </c>
      <c r="G1518" s="458" t="s">
        <v>531</v>
      </c>
      <c r="H1518" s="191" t="s">
        <v>1336</v>
      </c>
      <c r="I1518" s="246">
        <v>100</v>
      </c>
      <c r="J1518" s="246">
        <v>14784</v>
      </c>
      <c r="K1518" s="558">
        <f t="shared" si="77"/>
        <v>1478400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75"/>
        <v>6</v>
      </c>
      <c r="C1519" s="37">
        <f t="shared" si="76"/>
        <v>41812</v>
      </c>
      <c r="D1519" s="189" t="s">
        <v>1348</v>
      </c>
      <c r="E1519" s="189">
        <v>41812</v>
      </c>
      <c r="F1519" s="190" t="s">
        <v>1112</v>
      </c>
      <c r="G1519" s="458" t="s">
        <v>535</v>
      </c>
      <c r="H1519" s="191" t="s">
        <v>1336</v>
      </c>
      <c r="I1519" s="246">
        <v>541</v>
      </c>
      <c r="J1519" s="246">
        <v>10701</v>
      </c>
      <c r="K1519" s="558">
        <f t="shared" si="77"/>
        <v>5789241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75"/>
        <v>6</v>
      </c>
      <c r="C1520" s="37">
        <f t="shared" si="76"/>
        <v>41815</v>
      </c>
      <c r="D1520" s="189" t="s">
        <v>1348</v>
      </c>
      <c r="E1520" s="189">
        <v>41815</v>
      </c>
      <c r="F1520" s="190" t="s">
        <v>1041</v>
      </c>
      <c r="G1520" s="458" t="s">
        <v>536</v>
      </c>
      <c r="H1520" s="191" t="s">
        <v>1336</v>
      </c>
      <c r="I1520" s="246">
        <v>750</v>
      </c>
      <c r="J1520" s="246">
        <v>20038</v>
      </c>
      <c r="K1520" s="558">
        <f t="shared" si="77"/>
        <v>15028500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75"/>
        <v>6</v>
      </c>
      <c r="C1521" s="37">
        <f t="shared" si="76"/>
        <v>41817</v>
      </c>
      <c r="D1521" s="189" t="s">
        <v>1348</v>
      </c>
      <c r="E1521" s="189">
        <v>41817</v>
      </c>
      <c r="F1521" s="190" t="s">
        <v>1039</v>
      </c>
      <c r="G1521" s="458" t="s">
        <v>538</v>
      </c>
      <c r="H1521" s="191" t="s">
        <v>1336</v>
      </c>
      <c r="I1521" s="246">
        <v>296</v>
      </c>
      <c r="J1521" s="246">
        <v>16447</v>
      </c>
      <c r="K1521" s="558">
        <f t="shared" si="77"/>
        <v>4868312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75"/>
        <v>6</v>
      </c>
      <c r="C1522" s="37">
        <f t="shared" si="76"/>
        <v>41817</v>
      </c>
      <c r="D1522" s="189" t="s">
        <v>1348</v>
      </c>
      <c r="E1522" s="189">
        <v>41817</v>
      </c>
      <c r="F1522" s="190" t="s">
        <v>1138</v>
      </c>
      <c r="G1522" s="458" t="s">
        <v>538</v>
      </c>
      <c r="H1522" s="191" t="s">
        <v>1336</v>
      </c>
      <c r="I1522" s="246">
        <v>250</v>
      </c>
      <c r="J1522" s="246">
        <v>16262</v>
      </c>
      <c r="K1522" s="558">
        <f t="shared" si="77"/>
        <v>4065500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75"/>
        <v>6</v>
      </c>
      <c r="C1523" s="37">
        <f t="shared" si="76"/>
        <v>41817</v>
      </c>
      <c r="D1523" s="189" t="s">
        <v>1348</v>
      </c>
      <c r="E1523" s="189">
        <v>41817</v>
      </c>
      <c r="F1523" s="190" t="s">
        <v>1069</v>
      </c>
      <c r="G1523" s="458" t="s">
        <v>540</v>
      </c>
      <c r="H1523" s="191" t="s">
        <v>1336</v>
      </c>
      <c r="I1523" s="246">
        <v>100</v>
      </c>
      <c r="J1523" s="246">
        <v>17279</v>
      </c>
      <c r="K1523" s="558">
        <f t="shared" si="77"/>
        <v>1727900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75"/>
        <v>6</v>
      </c>
      <c r="C1524" s="37">
        <f t="shared" si="76"/>
        <v>41817</v>
      </c>
      <c r="D1524" s="189" t="s">
        <v>1348</v>
      </c>
      <c r="E1524" s="189">
        <v>41817</v>
      </c>
      <c r="F1524" s="190" t="s">
        <v>1067</v>
      </c>
      <c r="G1524" s="458" t="s">
        <v>540</v>
      </c>
      <c r="H1524" s="191" t="s">
        <v>1336</v>
      </c>
      <c r="I1524" s="246">
        <v>40</v>
      </c>
      <c r="J1524" s="246">
        <v>22176</v>
      </c>
      <c r="K1524" s="558">
        <f t="shared" si="77"/>
        <v>887040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809" customFormat="1" ht="15.75" customHeight="1">
      <c r="A1525" s="202" t="str">
        <f>IF(B1525&lt;&gt;"",IF(AND(B1525&gt;=_TM1,B1525&lt;=_TM2,OR(TH!L1525="1111",TH!M1525="1111")),TH!D1525,""),"")</f>
        <v/>
      </c>
      <c r="B1525" s="798">
        <f t="shared" si="75"/>
        <v>7</v>
      </c>
      <c r="C1525" s="885">
        <f t="shared" si="76"/>
        <v>41821</v>
      </c>
      <c r="D1525" s="189" t="s">
        <v>1348</v>
      </c>
      <c r="E1525" s="800">
        <v>41821</v>
      </c>
      <c r="F1525" s="810" t="s">
        <v>1116</v>
      </c>
      <c r="G1525" s="811"/>
      <c r="H1525" s="862" t="s">
        <v>1336</v>
      </c>
      <c r="I1525" s="804">
        <v>4801</v>
      </c>
      <c r="J1525" s="804">
        <v>9500</v>
      </c>
      <c r="K1525" s="805">
        <f t="shared" si="77"/>
        <v>45609500</v>
      </c>
      <c r="L1525" s="797" t="s">
        <v>167</v>
      </c>
      <c r="M1525" s="797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07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75"/>
        <v>7</v>
      </c>
      <c r="C1526" s="37">
        <f t="shared" si="76"/>
        <v>41835</v>
      </c>
      <c r="D1526" s="189" t="s">
        <v>1348</v>
      </c>
      <c r="E1526" s="189">
        <v>41835</v>
      </c>
      <c r="F1526" s="190" t="s">
        <v>1046</v>
      </c>
      <c r="G1526" s="458"/>
      <c r="H1526" s="191" t="s">
        <v>1336</v>
      </c>
      <c r="I1526" s="246">
        <v>10230</v>
      </c>
      <c r="J1526" s="246">
        <v>8500</v>
      </c>
      <c r="K1526" s="558">
        <f t="shared" si="77"/>
        <v>86955000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>x</v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75"/>
        <v>7</v>
      </c>
      <c r="C1527" s="37">
        <f t="shared" si="76"/>
        <v>41848</v>
      </c>
      <c r="D1527" s="189" t="s">
        <v>1348</v>
      </c>
      <c r="E1527" s="189">
        <v>41848</v>
      </c>
      <c r="F1527" s="190" t="s">
        <v>1046</v>
      </c>
      <c r="G1527" s="458"/>
      <c r="H1527" s="191" t="s">
        <v>1336</v>
      </c>
      <c r="I1527" s="246">
        <v>7379</v>
      </c>
      <c r="J1527" s="246">
        <v>7500</v>
      </c>
      <c r="K1527" s="558">
        <f t="shared" si="77"/>
        <v>55342500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>x</v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75"/>
        <v>8</v>
      </c>
      <c r="C1528" s="37">
        <f t="shared" si="76"/>
        <v>41852</v>
      </c>
      <c r="D1528" s="189" t="s">
        <v>1348</v>
      </c>
      <c r="E1528" s="189">
        <v>41852</v>
      </c>
      <c r="F1528" s="190" t="s">
        <v>1046</v>
      </c>
      <c r="G1528" s="458"/>
      <c r="H1528" s="191" t="s">
        <v>1336</v>
      </c>
      <c r="I1528" s="246">
        <v>5973</v>
      </c>
      <c r="J1528" s="246">
        <v>7200</v>
      </c>
      <c r="K1528" s="558">
        <f t="shared" si="77"/>
        <v>43005600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>x</v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75"/>
        <v>8</v>
      </c>
      <c r="C1529" s="37">
        <f t="shared" si="76"/>
        <v>41866</v>
      </c>
      <c r="D1529" s="189" t="s">
        <v>1348</v>
      </c>
      <c r="E1529" s="189">
        <v>41866</v>
      </c>
      <c r="F1529" s="190" t="s">
        <v>1046</v>
      </c>
      <c r="G1529" s="458"/>
      <c r="H1529" s="191" t="s">
        <v>1336</v>
      </c>
      <c r="I1529" s="246">
        <v>9665</v>
      </c>
      <c r="J1529" s="246">
        <v>8500</v>
      </c>
      <c r="K1529" s="558">
        <f t="shared" si="77"/>
        <v>82152500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>x</v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75"/>
        <v>9</v>
      </c>
      <c r="C1530" s="37">
        <f t="shared" si="76"/>
        <v>41883</v>
      </c>
      <c r="D1530" s="189" t="s">
        <v>1348</v>
      </c>
      <c r="E1530" s="189">
        <v>41883</v>
      </c>
      <c r="F1530" s="190" t="s">
        <v>1050</v>
      </c>
      <c r="G1530" s="458"/>
      <c r="H1530" s="191" t="s">
        <v>1336</v>
      </c>
      <c r="I1530" s="246">
        <v>10578</v>
      </c>
      <c r="J1530" s="246">
        <v>9500</v>
      </c>
      <c r="K1530" s="558">
        <f t="shared" si="77"/>
        <v>100491000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75"/>
        <v>9</v>
      </c>
      <c r="C1531" s="37">
        <f t="shared" si="76"/>
        <v>41892</v>
      </c>
      <c r="D1531" s="189" t="s">
        <v>1348</v>
      </c>
      <c r="E1531" s="189">
        <v>41892</v>
      </c>
      <c r="F1531" s="190" t="s">
        <v>1046</v>
      </c>
      <c r="G1531" s="458"/>
      <c r="H1531" s="191" t="s">
        <v>1336</v>
      </c>
      <c r="I1531" s="246">
        <v>7247</v>
      </c>
      <c r="J1531" s="246">
        <v>8500</v>
      </c>
      <c r="K1531" s="558">
        <f t="shared" si="77"/>
        <v>61599500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>x</v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69"/>
    </row>
    <row r="1532" spans="1:27" s="809" customFormat="1" ht="15.75" customHeight="1">
      <c r="A1532" s="202" t="str">
        <f>IF(B1532&lt;&gt;"",IF(AND(B1532&gt;=_TM1,B1532&lt;=_TM2,OR(TH!L1532="1111",TH!M1532="1111")),TH!D1532,""),"")</f>
        <v/>
      </c>
      <c r="B1532" s="798">
        <f t="shared" si="75"/>
        <v>10</v>
      </c>
      <c r="C1532" s="885">
        <f t="shared" si="76"/>
        <v>41913</v>
      </c>
      <c r="D1532" s="189" t="s">
        <v>1348</v>
      </c>
      <c r="E1532" s="800">
        <v>41913</v>
      </c>
      <c r="F1532" s="810" t="s">
        <v>983</v>
      </c>
      <c r="G1532" s="811"/>
      <c r="H1532" s="862" t="s">
        <v>1336</v>
      </c>
      <c r="I1532" s="804">
        <v>1777</v>
      </c>
      <c r="J1532" s="804">
        <v>9450</v>
      </c>
      <c r="K1532" s="805">
        <f t="shared" si="77"/>
        <v>16792650</v>
      </c>
      <c r="L1532" s="797" t="s">
        <v>167</v>
      </c>
      <c r="M1532" s="797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07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75"/>
        <v>10</v>
      </c>
      <c r="C1533" s="37">
        <f t="shared" si="76"/>
        <v>41917</v>
      </c>
      <c r="D1533" s="189" t="s">
        <v>1348</v>
      </c>
      <c r="E1533" s="189">
        <v>41917</v>
      </c>
      <c r="F1533" s="190" t="s">
        <v>1050</v>
      </c>
      <c r="G1533" s="458"/>
      <c r="H1533" s="191" t="s">
        <v>1336</v>
      </c>
      <c r="I1533" s="246">
        <v>1629</v>
      </c>
      <c r="J1533" s="246">
        <v>9500</v>
      </c>
      <c r="K1533" s="558">
        <f t="shared" si="77"/>
        <v>15475500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75"/>
        <v>10</v>
      </c>
      <c r="C1534" s="37">
        <f t="shared" si="76"/>
        <v>41917</v>
      </c>
      <c r="D1534" s="189" t="s">
        <v>1348</v>
      </c>
      <c r="E1534" s="189">
        <v>41917</v>
      </c>
      <c r="F1534" s="190" t="s">
        <v>1046</v>
      </c>
      <c r="G1534" s="458"/>
      <c r="H1534" s="191" t="s">
        <v>1336</v>
      </c>
      <c r="I1534" s="246">
        <v>1663</v>
      </c>
      <c r="J1534" s="246">
        <v>7200</v>
      </c>
      <c r="K1534" s="558">
        <f t="shared" si="77"/>
        <v>11973600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>x</v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75"/>
        <v>10</v>
      </c>
      <c r="C1535" s="37">
        <f t="shared" si="76"/>
        <v>41927</v>
      </c>
      <c r="D1535" s="189" t="s">
        <v>1348</v>
      </c>
      <c r="E1535" s="189">
        <v>41927</v>
      </c>
      <c r="F1535" s="190" t="s">
        <v>1046</v>
      </c>
      <c r="G1535" s="458"/>
      <c r="H1535" s="191" t="s">
        <v>1336</v>
      </c>
      <c r="I1535" s="246">
        <v>1821</v>
      </c>
      <c r="J1535" s="246">
        <v>7500</v>
      </c>
      <c r="K1535" s="558">
        <f t="shared" si="77"/>
        <v>13657500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>x</v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75"/>
        <v>10</v>
      </c>
      <c r="C1536" s="37">
        <f t="shared" si="76"/>
        <v>41927</v>
      </c>
      <c r="D1536" s="189" t="s">
        <v>1348</v>
      </c>
      <c r="E1536" s="189">
        <v>41927</v>
      </c>
      <c r="F1536" s="190" t="s">
        <v>983</v>
      </c>
      <c r="G1536" s="458"/>
      <c r="H1536" s="191" t="s">
        <v>1336</v>
      </c>
      <c r="I1536" s="246">
        <v>4879</v>
      </c>
      <c r="J1536" s="246">
        <v>9600</v>
      </c>
      <c r="K1536" s="558">
        <f t="shared" si="77"/>
        <v>46838400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75"/>
        <v>10</v>
      </c>
      <c r="C1537" s="37">
        <f t="shared" si="76"/>
        <v>41933</v>
      </c>
      <c r="D1537" s="189" t="s">
        <v>1348</v>
      </c>
      <c r="E1537" s="189">
        <v>41933</v>
      </c>
      <c r="F1537" s="190" t="s">
        <v>1046</v>
      </c>
      <c r="G1537" s="458"/>
      <c r="H1537" s="191" t="s">
        <v>1336</v>
      </c>
      <c r="I1537" s="246">
        <v>14240</v>
      </c>
      <c r="J1537" s="246">
        <v>8500</v>
      </c>
      <c r="K1537" s="558">
        <f t="shared" si="77"/>
        <v>121040000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75"/>
        <v>10</v>
      </c>
      <c r="C1538" s="37">
        <f t="shared" si="76"/>
        <v>41933</v>
      </c>
      <c r="D1538" s="189" t="s">
        <v>1348</v>
      </c>
      <c r="E1538" s="189">
        <v>41933</v>
      </c>
      <c r="F1538" s="190" t="s">
        <v>983</v>
      </c>
      <c r="G1538" s="458"/>
      <c r="H1538" s="191" t="s">
        <v>1336</v>
      </c>
      <c r="I1538" s="246">
        <v>5508</v>
      </c>
      <c r="J1538" s="246">
        <v>9600</v>
      </c>
      <c r="K1538" s="558">
        <f t="shared" si="77"/>
        <v>52876800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ref="B1539:B1584" si="78">IF(C1539&lt;&gt;"",MONTH(C1539),"")</f>
        <v>10</v>
      </c>
      <c r="C1539" s="37">
        <f t="shared" ref="C1539:C1546" si="79">E1539</f>
        <v>41939</v>
      </c>
      <c r="D1539" s="189" t="s">
        <v>1348</v>
      </c>
      <c r="E1539" s="189">
        <v>41939</v>
      </c>
      <c r="F1539" s="190" t="s">
        <v>983</v>
      </c>
      <c r="G1539" s="458"/>
      <c r="H1539" s="191" t="s">
        <v>1336</v>
      </c>
      <c r="I1539" s="246">
        <v>5195</v>
      </c>
      <c r="J1539" s="246">
        <v>9600</v>
      </c>
      <c r="K1539" s="558">
        <f t="shared" ref="K1539:K1546" si="80">ROUND(I1539*J1539,0)</f>
        <v>49872000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78"/>
        <v>11</v>
      </c>
      <c r="C1540" s="37">
        <f t="shared" si="79"/>
        <v>41944</v>
      </c>
      <c r="D1540" s="189" t="s">
        <v>1348</v>
      </c>
      <c r="E1540" s="189">
        <v>41944</v>
      </c>
      <c r="F1540" s="190" t="s">
        <v>983</v>
      </c>
      <c r="G1540" s="458"/>
      <c r="H1540" s="191" t="s">
        <v>1336</v>
      </c>
      <c r="I1540" s="246">
        <v>6242</v>
      </c>
      <c r="J1540" s="246">
        <v>9600</v>
      </c>
      <c r="K1540" s="558">
        <f t="shared" si="80"/>
        <v>59923200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78"/>
        <v>11</v>
      </c>
      <c r="C1541" s="37">
        <f t="shared" si="79"/>
        <v>41950</v>
      </c>
      <c r="D1541" s="189" t="s">
        <v>1348</v>
      </c>
      <c r="E1541" s="189">
        <v>41950</v>
      </c>
      <c r="F1541" s="190" t="s">
        <v>983</v>
      </c>
      <c r="G1541" s="458"/>
      <c r="H1541" s="191" t="s">
        <v>1336</v>
      </c>
      <c r="I1541" s="246">
        <v>3526</v>
      </c>
      <c r="J1541" s="246">
        <v>9600</v>
      </c>
      <c r="K1541" s="558">
        <f t="shared" si="80"/>
        <v>33849600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78"/>
        <v>11</v>
      </c>
      <c r="C1542" s="37">
        <f t="shared" si="79"/>
        <v>41961</v>
      </c>
      <c r="D1542" s="189" t="s">
        <v>1348</v>
      </c>
      <c r="E1542" s="189">
        <v>41961</v>
      </c>
      <c r="F1542" s="190" t="s">
        <v>1046</v>
      </c>
      <c r="G1542" s="458"/>
      <c r="H1542" s="191" t="s">
        <v>1336</v>
      </c>
      <c r="I1542" s="246">
        <v>10090</v>
      </c>
      <c r="J1542" s="246">
        <v>8500</v>
      </c>
      <c r="K1542" s="558">
        <f t="shared" si="80"/>
        <v>85765000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>x</v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78"/>
        <v>11</v>
      </c>
      <c r="C1543" s="37">
        <f t="shared" si="79"/>
        <v>41964</v>
      </c>
      <c r="D1543" s="189" t="s">
        <v>1348</v>
      </c>
      <c r="E1543" s="189">
        <v>41964</v>
      </c>
      <c r="F1543" s="190" t="s">
        <v>1075</v>
      </c>
      <c r="G1543" s="458"/>
      <c r="H1543" s="191" t="s">
        <v>1336</v>
      </c>
      <c r="I1543" s="246">
        <v>2032</v>
      </c>
      <c r="J1543" s="246">
        <v>11600</v>
      </c>
      <c r="K1543" s="558">
        <f t="shared" si="80"/>
        <v>23571200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78"/>
        <v>12</v>
      </c>
      <c r="C1544" s="37">
        <f t="shared" si="79"/>
        <v>41974</v>
      </c>
      <c r="D1544" s="189" t="s">
        <v>1348</v>
      </c>
      <c r="E1544" s="189">
        <v>41974</v>
      </c>
      <c r="F1544" s="190" t="s">
        <v>983</v>
      </c>
      <c r="G1544" s="458"/>
      <c r="H1544" s="191" t="s">
        <v>1336</v>
      </c>
      <c r="I1544" s="246">
        <v>4756</v>
      </c>
      <c r="J1544" s="246">
        <v>9600</v>
      </c>
      <c r="K1544" s="558">
        <f t="shared" si="80"/>
        <v>45657600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78"/>
        <v>12</v>
      </c>
      <c r="C1545" s="37">
        <f t="shared" si="79"/>
        <v>41988</v>
      </c>
      <c r="D1545" s="189" t="s">
        <v>1348</v>
      </c>
      <c r="E1545" s="189">
        <v>41988</v>
      </c>
      <c r="F1545" s="190" t="s">
        <v>1079</v>
      </c>
      <c r="G1545" s="458"/>
      <c r="H1545" s="191" t="s">
        <v>1336</v>
      </c>
      <c r="I1545" s="246">
        <v>1305</v>
      </c>
      <c r="J1545" s="246">
        <v>9600</v>
      </c>
      <c r="K1545" s="558">
        <f t="shared" si="80"/>
        <v>12528000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809" customFormat="1" ht="15.75" customHeight="1">
      <c r="A1546" s="202" t="str">
        <f>IF(B1546&lt;&gt;"",IF(AND(B1546&gt;=_TM1,B1546&lt;=_TM2,OR(TH!L1546="1111",TH!M1546="1111")),TH!D1546,""),"")</f>
        <v/>
      </c>
      <c r="B1546" s="798">
        <f t="shared" si="78"/>
        <v>1</v>
      </c>
      <c r="C1546" s="885">
        <f t="shared" si="79"/>
        <v>41645</v>
      </c>
      <c r="D1546" s="800" t="s">
        <v>1349</v>
      </c>
      <c r="E1546" s="800">
        <v>41645</v>
      </c>
      <c r="F1546" s="810" t="s">
        <v>388</v>
      </c>
      <c r="G1546" s="811" t="s">
        <v>389</v>
      </c>
      <c r="H1546" s="803" t="s">
        <v>1342</v>
      </c>
      <c r="I1546" s="804">
        <v>2110</v>
      </c>
      <c r="J1546" s="804">
        <v>5680.7204068749725</v>
      </c>
      <c r="K1546" s="805">
        <f t="shared" si="80"/>
        <v>11986320</v>
      </c>
      <c r="L1546" s="886" t="s">
        <v>169</v>
      </c>
      <c r="M1546" s="806" t="s">
        <v>167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07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78"/>
        <v>1</v>
      </c>
      <c r="C1547" s="48">
        <f t="shared" ref="C1547:C1610" si="81">E1547</f>
        <v>41645</v>
      </c>
      <c r="D1547" s="866" t="s">
        <v>1349</v>
      </c>
      <c r="E1547" s="866">
        <v>41645</v>
      </c>
      <c r="F1547" s="867" t="s">
        <v>392</v>
      </c>
      <c r="G1547" s="888" t="s">
        <v>393</v>
      </c>
      <c r="H1547" s="871" t="s">
        <v>1342</v>
      </c>
      <c r="I1547" s="244">
        <v>500</v>
      </c>
      <c r="J1547" s="244">
        <v>13025.593459007674</v>
      </c>
      <c r="K1547" s="868">
        <f t="shared" ref="K1547:K1610" si="82">ROUND(I1547*J1547,0)</f>
        <v>6512797</v>
      </c>
      <c r="L1547" s="849" t="s">
        <v>169</v>
      </c>
      <c r="M1547" s="887" t="s">
        <v>167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07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78"/>
        <v>1</v>
      </c>
      <c r="C1548" s="48">
        <f t="shared" si="81"/>
        <v>41645</v>
      </c>
      <c r="D1548" s="866" t="s">
        <v>1349</v>
      </c>
      <c r="E1548" s="866">
        <v>41645</v>
      </c>
      <c r="F1548" s="867" t="s">
        <v>416</v>
      </c>
      <c r="G1548" s="888" t="s">
        <v>393</v>
      </c>
      <c r="H1548" s="871" t="s">
        <v>1342</v>
      </c>
      <c r="I1548" s="244">
        <v>1000</v>
      </c>
      <c r="J1548" s="244">
        <v>3577.5434590076748</v>
      </c>
      <c r="K1548" s="868">
        <f t="shared" si="82"/>
        <v>3577543</v>
      </c>
      <c r="L1548" s="849" t="s">
        <v>169</v>
      </c>
      <c r="M1548" s="887" t="s">
        <v>167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7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78"/>
        <v>1</v>
      </c>
      <c r="C1549" s="48">
        <f t="shared" si="81"/>
        <v>41664</v>
      </c>
      <c r="D1549" s="866" t="s">
        <v>1349</v>
      </c>
      <c r="E1549" s="866">
        <v>41664</v>
      </c>
      <c r="F1549" s="867" t="s">
        <v>394</v>
      </c>
      <c r="G1549" s="888" t="s">
        <v>395</v>
      </c>
      <c r="H1549" s="871" t="s">
        <v>1342</v>
      </c>
      <c r="I1549" s="244">
        <v>510</v>
      </c>
      <c r="J1549" s="244">
        <v>9972.2724001841434</v>
      </c>
      <c r="K1549" s="868">
        <f t="shared" si="82"/>
        <v>5085859</v>
      </c>
      <c r="L1549" s="849" t="s">
        <v>169</v>
      </c>
      <c r="M1549" s="887" t="s">
        <v>167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7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78"/>
        <v>1</v>
      </c>
      <c r="C1550" s="48">
        <f t="shared" si="81"/>
        <v>41664</v>
      </c>
      <c r="D1550" s="866" t="s">
        <v>1349</v>
      </c>
      <c r="E1550" s="866">
        <v>41664</v>
      </c>
      <c r="F1550" s="867" t="s">
        <v>397</v>
      </c>
      <c r="G1550" s="888" t="s">
        <v>398</v>
      </c>
      <c r="H1550" s="871" t="s">
        <v>1342</v>
      </c>
      <c r="I1550" s="244">
        <v>563</v>
      </c>
      <c r="J1550" s="244">
        <v>10837.503828457053</v>
      </c>
      <c r="K1550" s="868">
        <f t="shared" si="82"/>
        <v>6101515</v>
      </c>
      <c r="L1550" s="849" t="s">
        <v>169</v>
      </c>
      <c r="M1550" s="887" t="s">
        <v>167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7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78"/>
        <v>1</v>
      </c>
      <c r="C1551" s="48">
        <f t="shared" si="81"/>
        <v>41664</v>
      </c>
      <c r="D1551" s="866" t="s">
        <v>1349</v>
      </c>
      <c r="E1551" s="866">
        <v>41664</v>
      </c>
      <c r="F1551" s="867" t="s">
        <v>399</v>
      </c>
      <c r="G1551" s="888" t="s">
        <v>398</v>
      </c>
      <c r="H1551" s="871" t="s">
        <v>1342</v>
      </c>
      <c r="I1551" s="244">
        <v>234</v>
      </c>
      <c r="J1551" s="244">
        <v>10412.910911999126</v>
      </c>
      <c r="K1551" s="868">
        <f t="shared" si="82"/>
        <v>2436621</v>
      </c>
      <c r="L1551" s="849" t="s">
        <v>169</v>
      </c>
      <c r="M1551" s="887" t="s">
        <v>167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7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78"/>
        <v>1</v>
      </c>
      <c r="C1552" s="48">
        <f t="shared" si="81"/>
        <v>41664</v>
      </c>
      <c r="D1552" s="866" t="s">
        <v>1349</v>
      </c>
      <c r="E1552" s="866">
        <v>41664</v>
      </c>
      <c r="F1552" s="867" t="s">
        <v>400</v>
      </c>
      <c r="G1552" s="888" t="s">
        <v>398</v>
      </c>
      <c r="H1552" s="871" t="s">
        <v>1342</v>
      </c>
      <c r="I1552" s="244">
        <v>233</v>
      </c>
      <c r="J1552" s="244">
        <v>6855.1984289647553</v>
      </c>
      <c r="K1552" s="868">
        <f t="shared" si="82"/>
        <v>1597261</v>
      </c>
      <c r="L1552" s="849" t="s">
        <v>169</v>
      </c>
      <c r="M1552" s="887" t="s">
        <v>167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7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78"/>
        <v>1</v>
      </c>
      <c r="C1553" s="48">
        <f t="shared" si="81"/>
        <v>41664</v>
      </c>
      <c r="D1553" s="866" t="s">
        <v>1349</v>
      </c>
      <c r="E1553" s="866">
        <v>41664</v>
      </c>
      <c r="F1553" s="867" t="s">
        <v>401</v>
      </c>
      <c r="G1553" s="888" t="s">
        <v>398</v>
      </c>
      <c r="H1553" s="871" t="s">
        <v>1342</v>
      </c>
      <c r="I1553" s="244">
        <v>308</v>
      </c>
      <c r="J1553" s="244">
        <v>9159.919459007675</v>
      </c>
      <c r="K1553" s="868">
        <f t="shared" si="82"/>
        <v>2821255</v>
      </c>
      <c r="L1553" s="849" t="s">
        <v>169</v>
      </c>
      <c r="M1553" s="887" t="s">
        <v>167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7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78"/>
        <v>1</v>
      </c>
      <c r="C1554" s="48">
        <f t="shared" si="81"/>
        <v>41664</v>
      </c>
      <c r="D1554" s="866" t="s">
        <v>1349</v>
      </c>
      <c r="E1554" s="866">
        <v>41664</v>
      </c>
      <c r="F1554" s="867" t="s">
        <v>402</v>
      </c>
      <c r="G1554" s="888" t="s">
        <v>403</v>
      </c>
      <c r="H1554" s="871" t="s">
        <v>1342</v>
      </c>
      <c r="I1554" s="244">
        <v>1038</v>
      </c>
      <c r="J1554" s="244">
        <v>11549.3992277938</v>
      </c>
      <c r="K1554" s="868">
        <f t="shared" si="82"/>
        <v>11988276</v>
      </c>
      <c r="L1554" s="849" t="s">
        <v>169</v>
      </c>
      <c r="M1554" s="887" t="s">
        <v>167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7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78"/>
        <v>1</v>
      </c>
      <c r="C1555" s="48">
        <f t="shared" si="81"/>
        <v>41664</v>
      </c>
      <c r="D1555" s="866" t="s">
        <v>1349</v>
      </c>
      <c r="E1555" s="866">
        <v>41664</v>
      </c>
      <c r="F1555" s="867" t="s">
        <v>404</v>
      </c>
      <c r="G1555" s="888" t="s">
        <v>405</v>
      </c>
      <c r="H1555" s="871" t="s">
        <v>1342</v>
      </c>
      <c r="I1555" s="244">
        <v>200</v>
      </c>
      <c r="J1555" s="244">
        <v>13565.829459007673</v>
      </c>
      <c r="K1555" s="868">
        <f t="shared" si="82"/>
        <v>2713166</v>
      </c>
      <c r="L1555" s="849" t="s">
        <v>169</v>
      </c>
      <c r="M1555" s="887" t="s">
        <v>167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7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78"/>
        <v>2</v>
      </c>
      <c r="C1556" s="48">
        <f t="shared" si="81"/>
        <v>41684</v>
      </c>
      <c r="D1556" s="866" t="s">
        <v>1349</v>
      </c>
      <c r="E1556" s="866">
        <v>41684</v>
      </c>
      <c r="F1556" s="867" t="s">
        <v>407</v>
      </c>
      <c r="G1556" s="888" t="s">
        <v>408</v>
      </c>
      <c r="H1556" s="871" t="s">
        <v>1342</v>
      </c>
      <c r="I1556" s="244">
        <v>588</v>
      </c>
      <c r="J1556" s="244">
        <v>9650.7885066267208</v>
      </c>
      <c r="K1556" s="868">
        <f t="shared" si="82"/>
        <v>5674664</v>
      </c>
      <c r="L1556" s="849" t="s">
        <v>169</v>
      </c>
      <c r="M1556" s="887" t="s">
        <v>167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7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78"/>
        <v>2</v>
      </c>
      <c r="C1557" s="48">
        <f t="shared" si="81"/>
        <v>41684</v>
      </c>
      <c r="D1557" s="866" t="s">
        <v>1349</v>
      </c>
      <c r="E1557" s="866">
        <v>41684</v>
      </c>
      <c r="F1557" s="867" t="s">
        <v>407</v>
      </c>
      <c r="G1557" s="888" t="s">
        <v>408</v>
      </c>
      <c r="H1557" s="871" t="s">
        <v>1342</v>
      </c>
      <c r="I1557" s="244">
        <v>598</v>
      </c>
      <c r="J1557" s="244">
        <v>9008.9077533220534</v>
      </c>
      <c r="K1557" s="868">
        <f t="shared" si="82"/>
        <v>5387327</v>
      </c>
      <c r="L1557" s="849" t="s">
        <v>169</v>
      </c>
      <c r="M1557" s="887" t="s">
        <v>167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7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78"/>
        <v>2</v>
      </c>
      <c r="C1558" s="48">
        <f t="shared" si="81"/>
        <v>41689</v>
      </c>
      <c r="D1558" s="866" t="s">
        <v>1349</v>
      </c>
      <c r="E1558" s="866">
        <v>41689</v>
      </c>
      <c r="F1558" s="867" t="s">
        <v>410</v>
      </c>
      <c r="G1558" s="888" t="s">
        <v>411</v>
      </c>
      <c r="H1558" s="871" t="s">
        <v>1342</v>
      </c>
      <c r="I1558" s="244">
        <v>160</v>
      </c>
      <c r="J1558" s="244">
        <v>16891.169459007673</v>
      </c>
      <c r="K1558" s="868">
        <f t="shared" si="82"/>
        <v>2702587</v>
      </c>
      <c r="L1558" s="849" t="s">
        <v>169</v>
      </c>
      <c r="M1558" s="887" t="s">
        <v>167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7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78"/>
        <v>2</v>
      </c>
      <c r="C1559" s="48">
        <f t="shared" si="81"/>
        <v>41690</v>
      </c>
      <c r="D1559" s="866" t="s">
        <v>1349</v>
      </c>
      <c r="E1559" s="866">
        <v>41690</v>
      </c>
      <c r="F1559" s="867" t="s">
        <v>394</v>
      </c>
      <c r="G1559" s="888" t="s">
        <v>413</v>
      </c>
      <c r="H1559" s="871" t="s">
        <v>1342</v>
      </c>
      <c r="I1559" s="244">
        <v>500</v>
      </c>
      <c r="J1559" s="244">
        <v>10971.519459007675</v>
      </c>
      <c r="K1559" s="868">
        <f t="shared" si="82"/>
        <v>5485760</v>
      </c>
      <c r="L1559" s="849" t="s">
        <v>169</v>
      </c>
      <c r="M1559" s="887" t="s">
        <v>167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7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78"/>
        <v>2</v>
      </c>
      <c r="C1560" s="48">
        <f t="shared" si="81"/>
        <v>41691</v>
      </c>
      <c r="D1560" s="866" t="s">
        <v>1349</v>
      </c>
      <c r="E1560" s="866">
        <v>41691</v>
      </c>
      <c r="F1560" s="867" t="s">
        <v>407</v>
      </c>
      <c r="G1560" s="888" t="s">
        <v>414</v>
      </c>
      <c r="H1560" s="871" t="s">
        <v>1342</v>
      </c>
      <c r="I1560" s="244">
        <v>608</v>
      </c>
      <c r="J1560" s="244">
        <v>9390.7829458497781</v>
      </c>
      <c r="K1560" s="868">
        <f t="shared" si="82"/>
        <v>5709596</v>
      </c>
      <c r="L1560" s="849" t="s">
        <v>169</v>
      </c>
      <c r="M1560" s="887" t="s">
        <v>167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7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78"/>
        <v>2</v>
      </c>
      <c r="C1561" s="48">
        <f t="shared" si="81"/>
        <v>41691</v>
      </c>
      <c r="D1561" s="866" t="s">
        <v>1349</v>
      </c>
      <c r="E1561" s="866">
        <v>41691</v>
      </c>
      <c r="F1561" s="867" t="s">
        <v>407</v>
      </c>
      <c r="G1561" s="888" t="s">
        <v>414</v>
      </c>
      <c r="H1561" s="871" t="s">
        <v>1342</v>
      </c>
      <c r="I1561" s="244">
        <v>633</v>
      </c>
      <c r="J1561" s="244">
        <v>10034.349158849696</v>
      </c>
      <c r="K1561" s="868">
        <f t="shared" si="82"/>
        <v>6351743</v>
      </c>
      <c r="L1561" s="849" t="s">
        <v>169</v>
      </c>
      <c r="M1561" s="887" t="s">
        <v>167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7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78"/>
        <v>2</v>
      </c>
      <c r="C1562" s="48">
        <f t="shared" si="81"/>
        <v>41694</v>
      </c>
      <c r="D1562" s="866" t="s">
        <v>1349</v>
      </c>
      <c r="E1562" s="866">
        <v>41694</v>
      </c>
      <c r="F1562" s="867" t="s">
        <v>392</v>
      </c>
      <c r="G1562" s="888" t="s">
        <v>415</v>
      </c>
      <c r="H1562" s="871" t="s">
        <v>1342</v>
      </c>
      <c r="I1562" s="244">
        <v>490</v>
      </c>
      <c r="J1562" s="244">
        <v>15685.93986717094</v>
      </c>
      <c r="K1562" s="868">
        <f t="shared" si="82"/>
        <v>7686111</v>
      </c>
      <c r="L1562" s="849" t="s">
        <v>169</v>
      </c>
      <c r="M1562" s="887" t="s">
        <v>167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7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78"/>
        <v>2</v>
      </c>
      <c r="C1563" s="48">
        <f t="shared" si="81"/>
        <v>41694</v>
      </c>
      <c r="D1563" s="866" t="s">
        <v>1349</v>
      </c>
      <c r="E1563" s="866">
        <v>41694</v>
      </c>
      <c r="F1563" s="867" t="s">
        <v>416</v>
      </c>
      <c r="G1563" s="888" t="s">
        <v>415</v>
      </c>
      <c r="H1563" s="871" t="s">
        <v>1342</v>
      </c>
      <c r="I1563" s="244">
        <v>980</v>
      </c>
      <c r="J1563" s="244">
        <v>3001.7561937015516</v>
      </c>
      <c r="K1563" s="868">
        <f t="shared" si="82"/>
        <v>2941721</v>
      </c>
      <c r="L1563" s="849" t="s">
        <v>169</v>
      </c>
      <c r="M1563" s="887" t="s">
        <v>167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7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78"/>
        <v>2</v>
      </c>
      <c r="C1564" s="48">
        <f t="shared" si="81"/>
        <v>41697</v>
      </c>
      <c r="D1564" s="866" t="s">
        <v>1349</v>
      </c>
      <c r="E1564" s="866">
        <v>41697</v>
      </c>
      <c r="F1564" s="867" t="s">
        <v>417</v>
      </c>
      <c r="G1564" s="888" t="s">
        <v>418</v>
      </c>
      <c r="H1564" s="871" t="s">
        <v>1342</v>
      </c>
      <c r="I1564" s="244">
        <v>2500</v>
      </c>
      <c r="J1564" s="244">
        <v>5003.919459007674</v>
      </c>
      <c r="K1564" s="868">
        <f t="shared" si="82"/>
        <v>12509799</v>
      </c>
      <c r="L1564" s="849" t="s">
        <v>169</v>
      </c>
      <c r="M1564" s="887" t="s">
        <v>167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7"/>
    </row>
    <row r="1565" spans="1:27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78"/>
        <v>2</v>
      </c>
      <c r="C1565" s="48">
        <f t="shared" si="81"/>
        <v>41698</v>
      </c>
      <c r="D1565" s="866" t="s">
        <v>1349</v>
      </c>
      <c r="E1565" s="866">
        <v>41698</v>
      </c>
      <c r="F1565" s="867" t="s">
        <v>419</v>
      </c>
      <c r="G1565" s="888" t="s">
        <v>420</v>
      </c>
      <c r="H1565" s="871" t="s">
        <v>1342</v>
      </c>
      <c r="I1565" s="244">
        <v>313</v>
      </c>
      <c r="J1565" s="244">
        <v>7422.4593951099105</v>
      </c>
      <c r="K1565" s="868">
        <f t="shared" si="82"/>
        <v>2323230</v>
      </c>
      <c r="L1565" s="849" t="s">
        <v>169</v>
      </c>
      <c r="M1565" s="887" t="s">
        <v>167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78"/>
        <v>2</v>
      </c>
      <c r="C1566" s="48">
        <f t="shared" si="81"/>
        <v>41698</v>
      </c>
      <c r="D1566" s="866" t="s">
        <v>1349</v>
      </c>
      <c r="E1566" s="866">
        <v>41698</v>
      </c>
      <c r="F1566" s="867" t="s">
        <v>401</v>
      </c>
      <c r="G1566" s="888" t="s">
        <v>420</v>
      </c>
      <c r="H1566" s="871" t="s">
        <v>1342</v>
      </c>
      <c r="I1566" s="244">
        <v>586</v>
      </c>
      <c r="J1566" s="244">
        <v>8975.8716774377081</v>
      </c>
      <c r="K1566" s="868">
        <f t="shared" si="82"/>
        <v>5259861</v>
      </c>
      <c r="L1566" s="849" t="s">
        <v>169</v>
      </c>
      <c r="M1566" s="887" t="s">
        <v>167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7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78"/>
        <v>2</v>
      </c>
      <c r="C1567" s="48">
        <f t="shared" si="81"/>
        <v>41698</v>
      </c>
      <c r="D1567" s="866" t="s">
        <v>1349</v>
      </c>
      <c r="E1567" s="866">
        <v>41698</v>
      </c>
      <c r="F1567" s="867" t="s">
        <v>421</v>
      </c>
      <c r="G1567" s="888" t="s">
        <v>420</v>
      </c>
      <c r="H1567" s="871" t="s">
        <v>1342</v>
      </c>
      <c r="I1567" s="244">
        <v>310</v>
      </c>
      <c r="J1567" s="244">
        <v>13042.958168685092</v>
      </c>
      <c r="K1567" s="868">
        <f t="shared" si="82"/>
        <v>4043317</v>
      </c>
      <c r="L1567" s="849" t="s">
        <v>169</v>
      </c>
      <c r="M1567" s="887" t="s">
        <v>167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7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78"/>
        <v>2</v>
      </c>
      <c r="C1568" s="48">
        <f t="shared" si="81"/>
        <v>41698</v>
      </c>
      <c r="D1568" s="866" t="s">
        <v>1349</v>
      </c>
      <c r="E1568" s="866">
        <v>41698</v>
      </c>
      <c r="F1568" s="867" t="s">
        <v>422</v>
      </c>
      <c r="G1568" s="888" t="s">
        <v>420</v>
      </c>
      <c r="H1568" s="871" t="s">
        <v>1342</v>
      </c>
      <c r="I1568" s="244">
        <v>200</v>
      </c>
      <c r="J1568" s="244">
        <v>9206.669459007675</v>
      </c>
      <c r="K1568" s="868">
        <f t="shared" si="82"/>
        <v>1841334</v>
      </c>
      <c r="L1568" s="849" t="s">
        <v>169</v>
      </c>
      <c r="M1568" s="887" t="s">
        <v>167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7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78"/>
        <v>2</v>
      </c>
      <c r="C1569" s="48">
        <f t="shared" si="81"/>
        <v>41698</v>
      </c>
      <c r="D1569" s="866" t="s">
        <v>1349</v>
      </c>
      <c r="E1569" s="866">
        <v>41698</v>
      </c>
      <c r="F1569" s="867" t="s">
        <v>423</v>
      </c>
      <c r="G1569" s="888" t="s">
        <v>424</v>
      </c>
      <c r="H1569" s="871" t="s">
        <v>1342</v>
      </c>
      <c r="I1569" s="244">
        <v>210</v>
      </c>
      <c r="J1569" s="244">
        <v>12999.919459007671</v>
      </c>
      <c r="K1569" s="868">
        <f t="shared" si="82"/>
        <v>2729983</v>
      </c>
      <c r="L1569" s="849" t="s">
        <v>169</v>
      </c>
      <c r="M1569" s="887" t="s">
        <v>167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7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78"/>
        <v>2</v>
      </c>
      <c r="C1570" s="48">
        <f t="shared" si="81"/>
        <v>41698</v>
      </c>
      <c r="D1570" s="866" t="s">
        <v>1349</v>
      </c>
      <c r="E1570" s="866">
        <v>41698</v>
      </c>
      <c r="F1570" s="867" t="s">
        <v>426</v>
      </c>
      <c r="G1570" s="888" t="s">
        <v>424</v>
      </c>
      <c r="H1570" s="871" t="s">
        <v>1342</v>
      </c>
      <c r="I1570" s="244">
        <v>250</v>
      </c>
      <c r="J1570" s="244">
        <v>11940.847459007675</v>
      </c>
      <c r="K1570" s="868">
        <f t="shared" si="82"/>
        <v>2985212</v>
      </c>
      <c r="L1570" s="849" t="s">
        <v>169</v>
      </c>
      <c r="M1570" s="887" t="s">
        <v>167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7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78"/>
        <v>2</v>
      </c>
      <c r="C1571" s="48">
        <f t="shared" si="81"/>
        <v>41698</v>
      </c>
      <c r="D1571" s="866" t="s">
        <v>1349</v>
      </c>
      <c r="E1571" s="866">
        <v>41698</v>
      </c>
      <c r="F1571" s="867" t="s">
        <v>427</v>
      </c>
      <c r="G1571" s="888" t="s">
        <v>424</v>
      </c>
      <c r="H1571" s="871" t="s">
        <v>1342</v>
      </c>
      <c r="I1571" s="244">
        <v>100</v>
      </c>
      <c r="J1571" s="244">
        <v>9496.5394590076739</v>
      </c>
      <c r="K1571" s="868">
        <f t="shared" si="82"/>
        <v>949654</v>
      </c>
      <c r="L1571" s="849" t="s">
        <v>169</v>
      </c>
      <c r="M1571" s="887" t="s">
        <v>167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7"/>
    </row>
    <row r="1572" spans="1:27" s="209" customFormat="1" ht="15.75" customHeight="1">
      <c r="A1572" s="202" t="str">
        <f>IF(B1572&lt;&gt;"",IF(AND(B1572&gt;=_TM1,B1572&lt;=_TM2,OR(TH!L1572="1111",TH!M1572="1111")),TH!D1572,""),"")</f>
        <v/>
      </c>
      <c r="B1572" s="36">
        <f t="shared" si="78"/>
        <v>2</v>
      </c>
      <c r="C1572" s="48">
        <f t="shared" si="81"/>
        <v>41698</v>
      </c>
      <c r="D1572" s="866" t="s">
        <v>1349</v>
      </c>
      <c r="E1572" s="866">
        <v>41698</v>
      </c>
      <c r="F1572" s="867" t="s">
        <v>417</v>
      </c>
      <c r="G1572" s="888" t="s">
        <v>428</v>
      </c>
      <c r="H1572" s="871" t="s">
        <v>1342</v>
      </c>
      <c r="I1572" s="244">
        <v>500</v>
      </c>
      <c r="J1572" s="244">
        <v>7080.5194590076744</v>
      </c>
      <c r="K1572" s="868">
        <f t="shared" si="82"/>
        <v>3540260</v>
      </c>
      <c r="L1572" s="849" t="s">
        <v>169</v>
      </c>
      <c r="M1572" s="887" t="s">
        <v>167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78"/>
        <v>3</v>
      </c>
      <c r="C1573" s="48">
        <f t="shared" si="81"/>
        <v>41702</v>
      </c>
      <c r="D1573" s="866" t="s">
        <v>1349</v>
      </c>
      <c r="E1573" s="866">
        <v>41702</v>
      </c>
      <c r="F1573" s="867" t="s">
        <v>430</v>
      </c>
      <c r="G1573" s="888" t="s">
        <v>431</v>
      </c>
      <c r="H1573" s="871" t="s">
        <v>1342</v>
      </c>
      <c r="I1573" s="244">
        <v>1115</v>
      </c>
      <c r="J1573" s="244">
        <v>9170.6817908462381</v>
      </c>
      <c r="K1573" s="868">
        <f t="shared" si="82"/>
        <v>10225310</v>
      </c>
      <c r="L1573" s="849" t="s">
        <v>169</v>
      </c>
      <c r="M1573" s="887" t="s">
        <v>167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7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78"/>
        <v>3</v>
      </c>
      <c r="C1574" s="48">
        <f t="shared" si="81"/>
        <v>41704</v>
      </c>
      <c r="D1574" s="866" t="s">
        <v>1349</v>
      </c>
      <c r="E1574" s="866">
        <v>41704</v>
      </c>
      <c r="F1574" s="867" t="s">
        <v>394</v>
      </c>
      <c r="G1574" s="888" t="s">
        <v>433</v>
      </c>
      <c r="H1574" s="871" t="s">
        <v>1342</v>
      </c>
      <c r="I1574" s="244">
        <v>505</v>
      </c>
      <c r="J1574" s="244">
        <v>10767.840251086884</v>
      </c>
      <c r="K1574" s="868">
        <f t="shared" si="82"/>
        <v>5437759</v>
      </c>
      <c r="L1574" s="849" t="s">
        <v>169</v>
      </c>
      <c r="M1574" s="887" t="s">
        <v>167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7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78"/>
        <v>3</v>
      </c>
      <c r="C1575" s="48">
        <f t="shared" si="81"/>
        <v>41704</v>
      </c>
      <c r="D1575" s="866" t="s">
        <v>1349</v>
      </c>
      <c r="E1575" s="866">
        <v>41704</v>
      </c>
      <c r="F1575" s="867" t="s">
        <v>434</v>
      </c>
      <c r="G1575" s="888" t="s">
        <v>433</v>
      </c>
      <c r="H1575" s="871" t="s">
        <v>1342</v>
      </c>
      <c r="I1575" s="244">
        <v>520</v>
      </c>
      <c r="J1575" s="244">
        <v>12576.842535930751</v>
      </c>
      <c r="K1575" s="868">
        <f t="shared" si="82"/>
        <v>6539958</v>
      </c>
      <c r="L1575" s="849" t="s">
        <v>169</v>
      </c>
      <c r="M1575" s="887" t="s">
        <v>167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7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78"/>
        <v>3</v>
      </c>
      <c r="C1576" s="48">
        <f t="shared" si="81"/>
        <v>41704</v>
      </c>
      <c r="D1576" s="866" t="s">
        <v>1349</v>
      </c>
      <c r="E1576" s="866">
        <v>41704</v>
      </c>
      <c r="F1576" s="867" t="s">
        <v>417</v>
      </c>
      <c r="G1576" s="888" t="s">
        <v>435</v>
      </c>
      <c r="H1576" s="871" t="s">
        <v>1342</v>
      </c>
      <c r="I1576" s="244">
        <v>1139</v>
      </c>
      <c r="J1576" s="244">
        <v>4787.0063773571028</v>
      </c>
      <c r="K1576" s="868">
        <f t="shared" si="82"/>
        <v>5452400</v>
      </c>
      <c r="L1576" s="849" t="s">
        <v>169</v>
      </c>
      <c r="M1576" s="887" t="s">
        <v>167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7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78"/>
        <v>3</v>
      </c>
      <c r="C1577" s="48">
        <f t="shared" si="81"/>
        <v>41710</v>
      </c>
      <c r="D1577" s="866" t="s">
        <v>1349</v>
      </c>
      <c r="E1577" s="866">
        <v>41710</v>
      </c>
      <c r="F1577" s="867" t="s">
        <v>437</v>
      </c>
      <c r="G1577" s="888" t="s">
        <v>438</v>
      </c>
      <c r="H1577" s="871" t="s">
        <v>1342</v>
      </c>
      <c r="I1577" s="244">
        <v>1638</v>
      </c>
      <c r="J1577" s="244">
        <v>5423.7485188367345</v>
      </c>
      <c r="K1577" s="868">
        <f t="shared" si="82"/>
        <v>8884100</v>
      </c>
      <c r="L1577" s="849" t="s">
        <v>169</v>
      </c>
      <c r="M1577" s="887" t="s">
        <v>167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7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78"/>
        <v>3</v>
      </c>
      <c r="C1578" s="48">
        <f t="shared" si="81"/>
        <v>41718</v>
      </c>
      <c r="D1578" s="866" t="s">
        <v>1349</v>
      </c>
      <c r="E1578" s="866">
        <v>41718</v>
      </c>
      <c r="F1578" s="867" t="s">
        <v>417</v>
      </c>
      <c r="G1578" s="888" t="s">
        <v>439</v>
      </c>
      <c r="H1578" s="871" t="s">
        <v>1342</v>
      </c>
      <c r="I1578" s="244">
        <v>110</v>
      </c>
      <c r="J1578" s="244">
        <v>13019.119459007674</v>
      </c>
      <c r="K1578" s="868">
        <f t="shared" si="82"/>
        <v>1432103</v>
      </c>
      <c r="L1578" s="849" t="s">
        <v>169</v>
      </c>
      <c r="M1578" s="887" t="s">
        <v>167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7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78"/>
        <v>3</v>
      </c>
      <c r="C1579" s="48">
        <f t="shared" si="81"/>
        <v>41718</v>
      </c>
      <c r="D1579" s="866" t="s">
        <v>1349</v>
      </c>
      <c r="E1579" s="866">
        <v>41718</v>
      </c>
      <c r="F1579" s="867" t="s">
        <v>441</v>
      </c>
      <c r="G1579" s="888" t="s">
        <v>439</v>
      </c>
      <c r="H1579" s="871" t="s">
        <v>1342</v>
      </c>
      <c r="I1579" s="244">
        <v>880</v>
      </c>
      <c r="J1579" s="244">
        <v>5071.339913553129</v>
      </c>
      <c r="K1579" s="868">
        <f t="shared" si="82"/>
        <v>4462779</v>
      </c>
      <c r="L1579" s="849" t="s">
        <v>169</v>
      </c>
      <c r="M1579" s="887" t="s">
        <v>167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7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78"/>
        <v>3</v>
      </c>
      <c r="C1580" s="48">
        <f t="shared" si="81"/>
        <v>41720</v>
      </c>
      <c r="D1580" s="866" t="s">
        <v>1349</v>
      </c>
      <c r="E1580" s="866">
        <v>41720</v>
      </c>
      <c r="F1580" s="867" t="s">
        <v>417</v>
      </c>
      <c r="G1580" s="888" t="s">
        <v>442</v>
      </c>
      <c r="H1580" s="871" t="s">
        <v>1342</v>
      </c>
      <c r="I1580" s="244">
        <v>214</v>
      </c>
      <c r="J1580" s="244">
        <v>19833.797963680572</v>
      </c>
      <c r="K1580" s="868">
        <f t="shared" si="82"/>
        <v>4244433</v>
      </c>
      <c r="L1580" s="849" t="s">
        <v>169</v>
      </c>
      <c r="M1580" s="887" t="s">
        <v>167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7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78"/>
        <v>3</v>
      </c>
      <c r="C1581" s="48">
        <f t="shared" si="81"/>
        <v>41724</v>
      </c>
      <c r="D1581" s="866" t="s">
        <v>1349</v>
      </c>
      <c r="E1581" s="866">
        <v>41724</v>
      </c>
      <c r="F1581" s="867" t="s">
        <v>444</v>
      </c>
      <c r="G1581" s="888" t="s">
        <v>445</v>
      </c>
      <c r="H1581" s="871" t="s">
        <v>1342</v>
      </c>
      <c r="I1581" s="244">
        <v>1029</v>
      </c>
      <c r="J1581" s="244">
        <v>12279.93889535364</v>
      </c>
      <c r="K1581" s="868">
        <f t="shared" si="82"/>
        <v>12636057</v>
      </c>
      <c r="L1581" s="849" t="s">
        <v>169</v>
      </c>
      <c r="M1581" s="887" t="s">
        <v>167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7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78"/>
        <v>3</v>
      </c>
      <c r="C1582" s="48">
        <f t="shared" si="81"/>
        <v>41728</v>
      </c>
      <c r="D1582" s="866" t="s">
        <v>1349</v>
      </c>
      <c r="E1582" s="866">
        <v>41728</v>
      </c>
      <c r="F1582" s="867" t="s">
        <v>446</v>
      </c>
      <c r="G1582" s="888" t="s">
        <v>447</v>
      </c>
      <c r="H1582" s="871" t="s">
        <v>1342</v>
      </c>
      <c r="I1582" s="244">
        <v>400</v>
      </c>
      <c r="J1582" s="244">
        <v>3532.3194590076732</v>
      </c>
      <c r="K1582" s="868">
        <f t="shared" si="82"/>
        <v>1412928</v>
      </c>
      <c r="L1582" s="849" t="s">
        <v>169</v>
      </c>
      <c r="M1582" s="887" t="s">
        <v>167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7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78"/>
        <v>3</v>
      </c>
      <c r="C1583" s="48">
        <f t="shared" si="81"/>
        <v>41728</v>
      </c>
      <c r="D1583" s="866" t="s">
        <v>1349</v>
      </c>
      <c r="E1583" s="866">
        <v>41728</v>
      </c>
      <c r="F1583" s="867" t="s">
        <v>449</v>
      </c>
      <c r="G1583" s="888" t="s">
        <v>447</v>
      </c>
      <c r="H1583" s="871" t="s">
        <v>1342</v>
      </c>
      <c r="I1583" s="244">
        <v>600</v>
      </c>
      <c r="J1583" s="244">
        <v>3532.3194590076741</v>
      </c>
      <c r="K1583" s="868">
        <f t="shared" si="82"/>
        <v>2119392</v>
      </c>
      <c r="L1583" s="849" t="s">
        <v>169</v>
      </c>
      <c r="M1583" s="887" t="s">
        <v>167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7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78"/>
        <v>3</v>
      </c>
      <c r="C1584" s="48">
        <f t="shared" si="81"/>
        <v>41728</v>
      </c>
      <c r="D1584" s="866" t="s">
        <v>1349</v>
      </c>
      <c r="E1584" s="866">
        <v>41728</v>
      </c>
      <c r="F1584" s="867" t="s">
        <v>450</v>
      </c>
      <c r="G1584" s="888" t="s">
        <v>447</v>
      </c>
      <c r="H1584" s="871" t="s">
        <v>1342</v>
      </c>
      <c r="I1584" s="244">
        <v>400</v>
      </c>
      <c r="J1584" s="244">
        <v>3065.8394590076741</v>
      </c>
      <c r="K1584" s="868">
        <f t="shared" si="82"/>
        <v>1226336</v>
      </c>
      <c r="L1584" s="849" t="s">
        <v>169</v>
      </c>
      <c r="M1584" s="887" t="s">
        <v>167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7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ref="B1585:B1648" si="83">IF(C1585&lt;&gt;"",MONTH(C1585),"")</f>
        <v>3</v>
      </c>
      <c r="C1585" s="48">
        <f t="shared" si="81"/>
        <v>41728</v>
      </c>
      <c r="D1585" s="866" t="s">
        <v>1349</v>
      </c>
      <c r="E1585" s="866">
        <v>41728</v>
      </c>
      <c r="F1585" s="867" t="s">
        <v>451</v>
      </c>
      <c r="G1585" s="888" t="s">
        <v>447</v>
      </c>
      <c r="H1585" s="871" t="s">
        <v>1342</v>
      </c>
      <c r="I1585" s="244">
        <v>50</v>
      </c>
      <c r="J1585" s="244">
        <v>13019.119459007674</v>
      </c>
      <c r="K1585" s="868">
        <f t="shared" si="82"/>
        <v>650956</v>
      </c>
      <c r="L1585" s="849" t="s">
        <v>169</v>
      </c>
      <c r="M1585" s="887" t="s">
        <v>167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7"/>
    </row>
    <row r="1586" spans="1:27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83"/>
        <v>3</v>
      </c>
      <c r="C1586" s="48">
        <f t="shared" si="81"/>
        <v>41728</v>
      </c>
      <c r="D1586" s="866" t="s">
        <v>1349</v>
      </c>
      <c r="E1586" s="866">
        <v>41728</v>
      </c>
      <c r="F1586" s="867" t="s">
        <v>452</v>
      </c>
      <c r="G1586" s="888" t="s">
        <v>453</v>
      </c>
      <c r="H1586" s="871" t="s">
        <v>1342</v>
      </c>
      <c r="I1586" s="244">
        <v>500</v>
      </c>
      <c r="J1586" s="244">
        <v>16600.119459007674</v>
      </c>
      <c r="K1586" s="868">
        <f t="shared" si="82"/>
        <v>8300060</v>
      </c>
      <c r="L1586" s="849" t="s">
        <v>169</v>
      </c>
      <c r="M1586" s="887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83"/>
        <v>3</v>
      </c>
      <c r="C1587" s="48">
        <f t="shared" si="81"/>
        <v>41728</v>
      </c>
      <c r="D1587" s="866" t="s">
        <v>1349</v>
      </c>
      <c r="E1587" s="866">
        <v>41728</v>
      </c>
      <c r="F1587" s="867" t="s">
        <v>416</v>
      </c>
      <c r="G1587" s="888" t="s">
        <v>453</v>
      </c>
      <c r="H1587" s="871" t="s">
        <v>1342</v>
      </c>
      <c r="I1587" s="244">
        <v>1000</v>
      </c>
      <c r="J1587" s="244">
        <v>2993.2394590076738</v>
      </c>
      <c r="K1587" s="868">
        <f t="shared" si="82"/>
        <v>2993239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809" customFormat="1" ht="15.75" customHeight="1">
      <c r="A1588" s="202" t="str">
        <f>IF(B1588&lt;&gt;"",IF(AND(B1588&gt;=_TM1,B1588&lt;=_TM2,OR(TH!L1588="1111",TH!M1588="1111")),TH!D1588,""),"")</f>
        <v/>
      </c>
      <c r="B1588" s="798">
        <f t="shared" si="83"/>
        <v>4</v>
      </c>
      <c r="C1588" s="885">
        <f t="shared" si="81"/>
        <v>41730</v>
      </c>
      <c r="D1588" s="866" t="s">
        <v>1349</v>
      </c>
      <c r="E1588" s="800">
        <v>41730</v>
      </c>
      <c r="F1588" s="810" t="s">
        <v>454</v>
      </c>
      <c r="G1588" s="811" t="s">
        <v>455</v>
      </c>
      <c r="H1588" s="803" t="s">
        <v>1342</v>
      </c>
      <c r="I1588" s="804">
        <v>302</v>
      </c>
      <c r="J1588" s="804">
        <v>12611.745371492716</v>
      </c>
      <c r="K1588" s="805">
        <f t="shared" si="82"/>
        <v>3808747</v>
      </c>
      <c r="L1588" s="886" t="s">
        <v>169</v>
      </c>
      <c r="M1588" s="806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83"/>
        <v>4</v>
      </c>
      <c r="C1589" s="48">
        <f t="shared" si="81"/>
        <v>41730</v>
      </c>
      <c r="D1589" s="866" t="s">
        <v>1349</v>
      </c>
      <c r="E1589" s="866">
        <v>41730</v>
      </c>
      <c r="F1589" s="867" t="s">
        <v>456</v>
      </c>
      <c r="G1589" s="888" t="s">
        <v>455</v>
      </c>
      <c r="H1589" s="871" t="s">
        <v>1342</v>
      </c>
      <c r="I1589" s="244">
        <v>300</v>
      </c>
      <c r="J1589" s="244">
        <v>6589.9341132145682</v>
      </c>
      <c r="K1589" s="868">
        <f t="shared" si="82"/>
        <v>1976980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83"/>
        <v>4</v>
      </c>
      <c r="C1590" s="48">
        <f t="shared" si="81"/>
        <v>41730</v>
      </c>
      <c r="D1590" s="866" t="s">
        <v>1349</v>
      </c>
      <c r="E1590" s="866">
        <v>41730</v>
      </c>
      <c r="F1590" s="867" t="s">
        <v>457</v>
      </c>
      <c r="G1590" s="888" t="s">
        <v>455</v>
      </c>
      <c r="H1590" s="871" t="s">
        <v>1342</v>
      </c>
      <c r="I1590" s="244">
        <v>402</v>
      </c>
      <c r="J1590" s="244">
        <v>9672.7375958016328</v>
      </c>
      <c r="K1590" s="868">
        <f t="shared" si="82"/>
        <v>3888441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83"/>
        <v>4</v>
      </c>
      <c r="C1591" s="48">
        <f t="shared" si="81"/>
        <v>41730</v>
      </c>
      <c r="D1591" s="866" t="s">
        <v>1349</v>
      </c>
      <c r="E1591" s="866">
        <v>41730</v>
      </c>
      <c r="F1591" s="867" t="s">
        <v>458</v>
      </c>
      <c r="G1591" s="888" t="s">
        <v>455</v>
      </c>
      <c r="H1591" s="871" t="s">
        <v>1342</v>
      </c>
      <c r="I1591" s="244">
        <v>550</v>
      </c>
      <c r="J1591" s="244">
        <v>6743.2522950327502</v>
      </c>
      <c r="K1591" s="868">
        <f t="shared" si="82"/>
        <v>3708789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83"/>
        <v>4</v>
      </c>
      <c r="C1592" s="48">
        <f t="shared" si="81"/>
        <v>41730</v>
      </c>
      <c r="D1592" s="866" t="s">
        <v>1349</v>
      </c>
      <c r="E1592" s="866">
        <v>41730</v>
      </c>
      <c r="F1592" s="867" t="s">
        <v>459</v>
      </c>
      <c r="G1592" s="888" t="s">
        <v>460</v>
      </c>
      <c r="H1592" s="871" t="s">
        <v>1342</v>
      </c>
      <c r="I1592" s="244">
        <v>260</v>
      </c>
      <c r="J1592" s="244">
        <v>13772.645651676105</v>
      </c>
      <c r="K1592" s="868">
        <f t="shared" si="82"/>
        <v>3580888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83"/>
        <v>4</v>
      </c>
      <c r="C1593" s="48">
        <f t="shared" si="81"/>
        <v>41730</v>
      </c>
      <c r="D1593" s="866" t="s">
        <v>1349</v>
      </c>
      <c r="E1593" s="866">
        <v>41730</v>
      </c>
      <c r="F1593" s="867" t="s">
        <v>462</v>
      </c>
      <c r="G1593" s="888" t="s">
        <v>460</v>
      </c>
      <c r="H1593" s="871" t="s">
        <v>1342</v>
      </c>
      <c r="I1593" s="244">
        <v>2100</v>
      </c>
      <c r="J1593" s="244">
        <v>2758.2674465479013</v>
      </c>
      <c r="K1593" s="868">
        <f t="shared" si="82"/>
        <v>5792362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83"/>
        <v>4</v>
      </c>
      <c r="C1594" s="48">
        <f t="shared" si="81"/>
        <v>41733</v>
      </c>
      <c r="D1594" s="866" t="s">
        <v>1349</v>
      </c>
      <c r="E1594" s="866">
        <v>41733</v>
      </c>
      <c r="F1594" s="867" t="s">
        <v>463</v>
      </c>
      <c r="G1594" s="888" t="s">
        <v>464</v>
      </c>
      <c r="H1594" s="871" t="s">
        <v>1342</v>
      </c>
      <c r="I1594" s="244">
        <v>325</v>
      </c>
      <c r="J1594" s="244">
        <v>7671.5418055222617</v>
      </c>
      <c r="K1594" s="868">
        <f t="shared" si="82"/>
        <v>2493251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83"/>
        <v>4</v>
      </c>
      <c r="C1595" s="48">
        <f t="shared" si="81"/>
        <v>41733</v>
      </c>
      <c r="D1595" s="866" t="s">
        <v>1349</v>
      </c>
      <c r="E1595" s="866">
        <v>41733</v>
      </c>
      <c r="F1595" s="867" t="s">
        <v>465</v>
      </c>
      <c r="G1595" s="888" t="s">
        <v>464</v>
      </c>
      <c r="H1595" s="871" t="s">
        <v>1342</v>
      </c>
      <c r="I1595" s="244">
        <v>577</v>
      </c>
      <c r="J1595" s="244">
        <v>7336.2070768194199</v>
      </c>
      <c r="K1595" s="868">
        <f t="shared" si="82"/>
        <v>4232991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83"/>
        <v>4</v>
      </c>
      <c r="C1596" s="48">
        <f t="shared" si="81"/>
        <v>41740</v>
      </c>
      <c r="D1596" s="866" t="s">
        <v>1349</v>
      </c>
      <c r="E1596" s="866">
        <v>41740</v>
      </c>
      <c r="F1596" s="867" t="s">
        <v>407</v>
      </c>
      <c r="G1596" s="888" t="s">
        <v>466</v>
      </c>
      <c r="H1596" s="871" t="s">
        <v>1342</v>
      </c>
      <c r="I1596" s="244">
        <v>720</v>
      </c>
      <c r="J1596" s="244">
        <v>10494.434113214567</v>
      </c>
      <c r="K1596" s="868">
        <f t="shared" si="82"/>
        <v>7555993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83"/>
        <v>4</v>
      </c>
      <c r="C1597" s="48">
        <f t="shared" si="81"/>
        <v>41740</v>
      </c>
      <c r="D1597" s="866" t="s">
        <v>1349</v>
      </c>
      <c r="E1597" s="866">
        <v>41740</v>
      </c>
      <c r="F1597" s="867" t="s">
        <v>467</v>
      </c>
      <c r="G1597" s="888" t="s">
        <v>466</v>
      </c>
      <c r="H1597" s="871" t="s">
        <v>1342</v>
      </c>
      <c r="I1597" s="244">
        <v>340</v>
      </c>
      <c r="J1597" s="244">
        <v>8638.4694073322153</v>
      </c>
      <c r="K1597" s="868">
        <f t="shared" si="82"/>
        <v>2937080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83"/>
        <v>4</v>
      </c>
      <c r="C1598" s="48">
        <f t="shared" si="81"/>
        <v>41744</v>
      </c>
      <c r="D1598" s="866" t="s">
        <v>1349</v>
      </c>
      <c r="E1598" s="866">
        <v>41744</v>
      </c>
      <c r="F1598" s="867" t="s">
        <v>468</v>
      </c>
      <c r="G1598" s="888" t="s">
        <v>469</v>
      </c>
      <c r="H1598" s="871" t="s">
        <v>1342</v>
      </c>
      <c r="I1598" s="244">
        <v>100</v>
      </c>
      <c r="J1598" s="244">
        <v>8822.4341132145673</v>
      </c>
      <c r="K1598" s="868">
        <f t="shared" si="82"/>
        <v>882243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83"/>
        <v>4</v>
      </c>
      <c r="C1599" s="48">
        <f t="shared" si="81"/>
        <v>41746</v>
      </c>
      <c r="D1599" s="866" t="s">
        <v>1349</v>
      </c>
      <c r="E1599" s="866">
        <v>41746</v>
      </c>
      <c r="F1599" s="867" t="s">
        <v>430</v>
      </c>
      <c r="G1599" s="888" t="s">
        <v>470</v>
      </c>
      <c r="H1599" s="871" t="s">
        <v>1342</v>
      </c>
      <c r="I1599" s="244">
        <v>1015</v>
      </c>
      <c r="J1599" s="244">
        <v>8276.4883004066851</v>
      </c>
      <c r="K1599" s="868">
        <f t="shared" si="82"/>
        <v>8400636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83"/>
        <v>4</v>
      </c>
      <c r="C1600" s="48">
        <f t="shared" si="81"/>
        <v>41746</v>
      </c>
      <c r="D1600" s="866" t="s">
        <v>1349</v>
      </c>
      <c r="E1600" s="866">
        <v>41746</v>
      </c>
      <c r="F1600" s="867" t="s">
        <v>471</v>
      </c>
      <c r="G1600" s="888" t="s">
        <v>472</v>
      </c>
      <c r="H1600" s="871" t="s">
        <v>1342</v>
      </c>
      <c r="I1600" s="244">
        <v>436</v>
      </c>
      <c r="J1600" s="244">
        <v>5425.5212691778706</v>
      </c>
      <c r="K1600" s="868">
        <f t="shared" si="82"/>
        <v>2365527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83"/>
        <v>4</v>
      </c>
      <c r="C1601" s="48">
        <f t="shared" si="81"/>
        <v>41746</v>
      </c>
      <c r="D1601" s="866" t="s">
        <v>1349</v>
      </c>
      <c r="E1601" s="866">
        <v>41746</v>
      </c>
      <c r="F1601" s="867" t="s">
        <v>474</v>
      </c>
      <c r="G1601" s="888" t="s">
        <v>472</v>
      </c>
      <c r="H1601" s="871" t="s">
        <v>1342</v>
      </c>
      <c r="I1601" s="244">
        <v>302</v>
      </c>
      <c r="J1601" s="244">
        <v>4051.5798085788065</v>
      </c>
      <c r="K1601" s="868">
        <f t="shared" si="82"/>
        <v>1223577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83"/>
        <v>4</v>
      </c>
      <c r="C1602" s="48">
        <f t="shared" si="81"/>
        <v>41746</v>
      </c>
      <c r="D1602" s="866" t="s">
        <v>1349</v>
      </c>
      <c r="E1602" s="866">
        <v>41746</v>
      </c>
      <c r="F1602" s="867" t="s">
        <v>475</v>
      </c>
      <c r="G1602" s="888" t="s">
        <v>472</v>
      </c>
      <c r="H1602" s="871" t="s">
        <v>1342</v>
      </c>
      <c r="I1602" s="244">
        <v>303</v>
      </c>
      <c r="J1602" s="244">
        <v>6169.0776775710046</v>
      </c>
      <c r="K1602" s="868">
        <f t="shared" si="82"/>
        <v>1869231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83"/>
        <v>4</v>
      </c>
      <c r="C1603" s="48">
        <f t="shared" si="81"/>
        <v>41746</v>
      </c>
      <c r="D1603" s="866" t="s">
        <v>1349</v>
      </c>
      <c r="E1603" s="866">
        <v>41746</v>
      </c>
      <c r="F1603" s="867" t="s">
        <v>377</v>
      </c>
      <c r="G1603" s="888" t="s">
        <v>472</v>
      </c>
      <c r="H1603" s="871" t="s">
        <v>1342</v>
      </c>
      <c r="I1603" s="244">
        <v>200</v>
      </c>
      <c r="J1603" s="244">
        <v>6415.4341132145673</v>
      </c>
      <c r="K1603" s="868">
        <f t="shared" si="82"/>
        <v>1283087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83"/>
        <v>4</v>
      </c>
      <c r="C1604" s="48">
        <f t="shared" si="81"/>
        <v>41748</v>
      </c>
      <c r="D1604" s="866" t="s">
        <v>1349</v>
      </c>
      <c r="E1604" s="866">
        <v>41748</v>
      </c>
      <c r="F1604" s="867" t="s">
        <v>388</v>
      </c>
      <c r="G1604" s="888" t="s">
        <v>476</v>
      </c>
      <c r="H1604" s="871" t="s">
        <v>1342</v>
      </c>
      <c r="I1604" s="244">
        <v>1856</v>
      </c>
      <c r="J1604" s="244">
        <v>4725.9448890766371</v>
      </c>
      <c r="K1604" s="868">
        <f t="shared" si="82"/>
        <v>8771354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83"/>
        <v>4</v>
      </c>
      <c r="C1605" s="48">
        <f t="shared" si="81"/>
        <v>41750</v>
      </c>
      <c r="D1605" s="866" t="s">
        <v>1349</v>
      </c>
      <c r="E1605" s="866">
        <v>41750</v>
      </c>
      <c r="F1605" s="867" t="s">
        <v>392</v>
      </c>
      <c r="G1605" s="888" t="s">
        <v>477</v>
      </c>
      <c r="H1605" s="871" t="s">
        <v>1342</v>
      </c>
      <c r="I1605" s="244">
        <v>500</v>
      </c>
      <c r="J1605" s="244">
        <v>16293.434113214569</v>
      </c>
      <c r="K1605" s="868">
        <f t="shared" si="82"/>
        <v>8146717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83"/>
        <v>4</v>
      </c>
      <c r="C1606" s="48">
        <f t="shared" si="81"/>
        <v>41750</v>
      </c>
      <c r="D1606" s="866" t="s">
        <v>1349</v>
      </c>
      <c r="E1606" s="866">
        <v>41750</v>
      </c>
      <c r="F1606" s="867" t="s">
        <v>416</v>
      </c>
      <c r="G1606" s="888" t="s">
        <v>477</v>
      </c>
      <c r="H1606" s="871" t="s">
        <v>1342</v>
      </c>
      <c r="I1606" s="244">
        <v>1000</v>
      </c>
      <c r="J1606" s="244">
        <v>1608.2641132145682</v>
      </c>
      <c r="K1606" s="868">
        <f t="shared" si="82"/>
        <v>1608264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83"/>
        <v>4</v>
      </c>
      <c r="C1607" s="48">
        <f t="shared" si="81"/>
        <v>41752</v>
      </c>
      <c r="D1607" s="866" t="s">
        <v>1349</v>
      </c>
      <c r="E1607" s="866">
        <v>41752</v>
      </c>
      <c r="F1607" s="867" t="s">
        <v>394</v>
      </c>
      <c r="G1607" s="888" t="s">
        <v>478</v>
      </c>
      <c r="H1607" s="871" t="s">
        <v>1342</v>
      </c>
      <c r="I1607" s="244">
        <v>500</v>
      </c>
      <c r="J1607" s="244">
        <v>7133.3761132145682</v>
      </c>
      <c r="K1607" s="868">
        <f t="shared" si="82"/>
        <v>3566688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83"/>
        <v>4</v>
      </c>
      <c r="C1608" s="48">
        <f t="shared" si="81"/>
        <v>41752</v>
      </c>
      <c r="D1608" s="866" t="s">
        <v>1349</v>
      </c>
      <c r="E1608" s="866">
        <v>41752</v>
      </c>
      <c r="F1608" s="867" t="s">
        <v>394</v>
      </c>
      <c r="G1608" s="888" t="s">
        <v>478</v>
      </c>
      <c r="H1608" s="871" t="s">
        <v>1342</v>
      </c>
      <c r="I1608" s="244">
        <v>504</v>
      </c>
      <c r="J1608" s="244">
        <v>9158.8309386113942</v>
      </c>
      <c r="K1608" s="868">
        <f t="shared" si="82"/>
        <v>4616051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83"/>
        <v>4</v>
      </c>
      <c r="C1609" s="48">
        <f t="shared" si="81"/>
        <v>41755</v>
      </c>
      <c r="D1609" s="866" t="s">
        <v>1349</v>
      </c>
      <c r="E1609" s="866">
        <v>41755</v>
      </c>
      <c r="F1609" s="867" t="s">
        <v>479</v>
      </c>
      <c r="G1609" s="888" t="s">
        <v>480</v>
      </c>
      <c r="H1609" s="871" t="s">
        <v>1342</v>
      </c>
      <c r="I1609" s="244">
        <v>305</v>
      </c>
      <c r="J1609" s="244">
        <v>9357.2046050178469</v>
      </c>
      <c r="K1609" s="868">
        <f t="shared" si="82"/>
        <v>2853947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83"/>
        <v>4</v>
      </c>
      <c r="C1610" s="48">
        <f t="shared" si="81"/>
        <v>41755</v>
      </c>
      <c r="D1610" s="866" t="s">
        <v>1349</v>
      </c>
      <c r="E1610" s="866">
        <v>41755</v>
      </c>
      <c r="F1610" s="867" t="s">
        <v>465</v>
      </c>
      <c r="G1610" s="888" t="s">
        <v>480</v>
      </c>
      <c r="H1610" s="871" t="s">
        <v>1342</v>
      </c>
      <c r="I1610" s="244">
        <v>530</v>
      </c>
      <c r="J1610" s="244">
        <v>7378.3963773655105</v>
      </c>
      <c r="K1610" s="868">
        <f t="shared" si="82"/>
        <v>3910550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83"/>
        <v>5</v>
      </c>
      <c r="C1611" s="48">
        <f t="shared" ref="C1611:C1674" si="84">E1611</f>
        <v>41762</v>
      </c>
      <c r="D1611" s="866" t="s">
        <v>1349</v>
      </c>
      <c r="E1611" s="866">
        <v>41762</v>
      </c>
      <c r="F1611" s="867" t="s">
        <v>392</v>
      </c>
      <c r="G1611" s="888" t="s">
        <v>481</v>
      </c>
      <c r="H1611" s="871" t="s">
        <v>1342</v>
      </c>
      <c r="I1611" s="244">
        <v>500</v>
      </c>
      <c r="J1611" s="244">
        <v>16117.434113214569</v>
      </c>
      <c r="K1611" s="868">
        <f t="shared" ref="K1611:K1674" si="85">ROUND(I1611*J1611,0)</f>
        <v>8058717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83"/>
        <v>5</v>
      </c>
      <c r="C1612" s="48">
        <f t="shared" si="84"/>
        <v>41762</v>
      </c>
      <c r="D1612" s="866" t="s">
        <v>1349</v>
      </c>
      <c r="E1612" s="866">
        <v>41762</v>
      </c>
      <c r="F1612" s="867" t="s">
        <v>416</v>
      </c>
      <c r="G1612" s="888" t="s">
        <v>481</v>
      </c>
      <c r="H1612" s="871" t="s">
        <v>1342</v>
      </c>
      <c r="I1612" s="244">
        <v>1000</v>
      </c>
      <c r="J1612" s="244">
        <v>2982.0591132145682</v>
      </c>
      <c r="K1612" s="868">
        <f t="shared" si="85"/>
        <v>2982059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83"/>
        <v>5</v>
      </c>
      <c r="C1613" s="48">
        <f t="shared" si="84"/>
        <v>41765</v>
      </c>
      <c r="D1613" s="866" t="s">
        <v>1349</v>
      </c>
      <c r="E1613" s="866">
        <v>41765</v>
      </c>
      <c r="F1613" s="867" t="s">
        <v>465</v>
      </c>
      <c r="G1613" s="888" t="s">
        <v>482</v>
      </c>
      <c r="H1613" s="871" t="s">
        <v>1342</v>
      </c>
      <c r="I1613" s="244">
        <v>500</v>
      </c>
      <c r="J1613" s="244">
        <v>7394.7341132145684</v>
      </c>
      <c r="K1613" s="868">
        <f t="shared" si="85"/>
        <v>3697367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83"/>
        <v>5</v>
      </c>
      <c r="C1614" s="48">
        <f t="shared" si="84"/>
        <v>41765</v>
      </c>
      <c r="D1614" s="866" t="s">
        <v>1349</v>
      </c>
      <c r="E1614" s="866">
        <v>41765</v>
      </c>
      <c r="F1614" s="867" t="s">
        <v>483</v>
      </c>
      <c r="G1614" s="888" t="s">
        <v>482</v>
      </c>
      <c r="H1614" s="871" t="s">
        <v>1342</v>
      </c>
      <c r="I1614" s="244">
        <v>200</v>
      </c>
      <c r="J1614" s="244">
        <v>6683.9341132145673</v>
      </c>
      <c r="K1614" s="868">
        <f t="shared" si="85"/>
        <v>1336787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83"/>
        <v>5</v>
      </c>
      <c r="C1615" s="48">
        <f t="shared" si="84"/>
        <v>41772</v>
      </c>
      <c r="D1615" s="866" t="s">
        <v>1349</v>
      </c>
      <c r="E1615" s="866">
        <v>41772</v>
      </c>
      <c r="F1615" s="867" t="s">
        <v>417</v>
      </c>
      <c r="G1615" s="888" t="s">
        <v>484</v>
      </c>
      <c r="H1615" s="871" t="s">
        <v>1342</v>
      </c>
      <c r="I1615" s="244">
        <v>200</v>
      </c>
      <c r="J1615" s="244">
        <v>19536.434113214567</v>
      </c>
      <c r="K1615" s="868">
        <f t="shared" si="85"/>
        <v>3907287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83"/>
        <v>5</v>
      </c>
      <c r="C1616" s="48">
        <f t="shared" si="84"/>
        <v>41774</v>
      </c>
      <c r="D1616" s="866" t="s">
        <v>1349</v>
      </c>
      <c r="E1616" s="866">
        <v>41774</v>
      </c>
      <c r="F1616" s="867" t="s">
        <v>407</v>
      </c>
      <c r="G1616" s="888" t="s">
        <v>485</v>
      </c>
      <c r="H1616" s="871" t="s">
        <v>1342</v>
      </c>
      <c r="I1616" s="244">
        <v>300</v>
      </c>
      <c r="J1616" s="244">
        <v>9829.717446547902</v>
      </c>
      <c r="K1616" s="868">
        <f t="shared" si="85"/>
        <v>2948915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83"/>
        <v>5</v>
      </c>
      <c r="C1617" s="48">
        <f t="shared" si="84"/>
        <v>41774</v>
      </c>
      <c r="D1617" s="866" t="s">
        <v>1349</v>
      </c>
      <c r="E1617" s="866">
        <v>41774</v>
      </c>
      <c r="F1617" s="867" t="s">
        <v>486</v>
      </c>
      <c r="G1617" s="888" t="s">
        <v>487</v>
      </c>
      <c r="H1617" s="871" t="s">
        <v>1342</v>
      </c>
      <c r="I1617" s="244">
        <v>987</v>
      </c>
      <c r="J1617" s="244">
        <v>10962.613444521559</v>
      </c>
      <c r="K1617" s="868">
        <f t="shared" si="85"/>
        <v>10820099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83"/>
        <v>5</v>
      </c>
      <c r="C1618" s="48">
        <f t="shared" si="84"/>
        <v>41774</v>
      </c>
      <c r="D1618" s="866" t="s">
        <v>1349</v>
      </c>
      <c r="E1618" s="866">
        <v>41774</v>
      </c>
      <c r="F1618" s="867" t="s">
        <v>488</v>
      </c>
      <c r="G1618" s="888" t="s">
        <v>489</v>
      </c>
      <c r="H1618" s="871" t="s">
        <v>1342</v>
      </c>
      <c r="I1618" s="244">
        <v>995</v>
      </c>
      <c r="J1618" s="244">
        <v>10885.192907184417</v>
      </c>
      <c r="K1618" s="868">
        <f t="shared" si="85"/>
        <v>10830767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83"/>
        <v>5</v>
      </c>
      <c r="C1619" s="48">
        <f t="shared" si="84"/>
        <v>41774</v>
      </c>
      <c r="D1619" s="866" t="s">
        <v>1349</v>
      </c>
      <c r="E1619" s="866">
        <v>41774</v>
      </c>
      <c r="F1619" s="867" t="s">
        <v>490</v>
      </c>
      <c r="G1619" s="888" t="s">
        <v>489</v>
      </c>
      <c r="H1619" s="871" t="s">
        <v>1342</v>
      </c>
      <c r="I1619" s="244">
        <v>497</v>
      </c>
      <c r="J1619" s="244">
        <v>9661.452221866477</v>
      </c>
      <c r="K1619" s="868">
        <f t="shared" si="85"/>
        <v>4801742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83"/>
        <v>5</v>
      </c>
      <c r="C1620" s="48">
        <f t="shared" si="84"/>
        <v>41778</v>
      </c>
      <c r="D1620" s="866" t="s">
        <v>1349</v>
      </c>
      <c r="E1620" s="866">
        <v>41778</v>
      </c>
      <c r="F1620" s="867" t="s">
        <v>454</v>
      </c>
      <c r="G1620" s="888" t="s">
        <v>491</v>
      </c>
      <c r="H1620" s="871" t="s">
        <v>1342</v>
      </c>
      <c r="I1620" s="244">
        <v>205</v>
      </c>
      <c r="J1620" s="244">
        <v>12034.434113214566</v>
      </c>
      <c r="K1620" s="868">
        <f t="shared" si="85"/>
        <v>2467059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83"/>
        <v>5</v>
      </c>
      <c r="C1621" s="48">
        <f t="shared" si="84"/>
        <v>41778</v>
      </c>
      <c r="D1621" s="866" t="s">
        <v>1349</v>
      </c>
      <c r="E1621" s="866">
        <v>41778</v>
      </c>
      <c r="F1621" s="867" t="s">
        <v>458</v>
      </c>
      <c r="G1621" s="888" t="s">
        <v>491</v>
      </c>
      <c r="H1621" s="871" t="s">
        <v>1342</v>
      </c>
      <c r="I1621" s="244">
        <v>297</v>
      </c>
      <c r="J1621" s="244">
        <v>5303.8044835849387</v>
      </c>
      <c r="K1621" s="868">
        <f t="shared" si="85"/>
        <v>1575230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83"/>
        <v>5</v>
      </c>
      <c r="C1622" s="48">
        <f t="shared" si="84"/>
        <v>41778</v>
      </c>
      <c r="D1622" s="866" t="s">
        <v>1349</v>
      </c>
      <c r="E1622" s="866">
        <v>41778</v>
      </c>
      <c r="F1622" s="867" t="s">
        <v>457</v>
      </c>
      <c r="G1622" s="888" t="s">
        <v>491</v>
      </c>
      <c r="H1622" s="871" t="s">
        <v>1342</v>
      </c>
      <c r="I1622" s="244">
        <v>374</v>
      </c>
      <c r="J1622" s="244">
        <v>9083.9688725728556</v>
      </c>
      <c r="K1622" s="868">
        <f t="shared" si="85"/>
        <v>3397404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83"/>
        <v>5</v>
      </c>
      <c r="C1623" s="48">
        <f t="shared" si="84"/>
        <v>41778</v>
      </c>
      <c r="D1623" s="866" t="s">
        <v>1349</v>
      </c>
      <c r="E1623" s="866">
        <v>41778</v>
      </c>
      <c r="F1623" s="867" t="s">
        <v>465</v>
      </c>
      <c r="G1623" s="888" t="s">
        <v>491</v>
      </c>
      <c r="H1623" s="871" t="s">
        <v>1342</v>
      </c>
      <c r="I1623" s="244">
        <v>399</v>
      </c>
      <c r="J1623" s="244">
        <v>8595.7499026882524</v>
      </c>
      <c r="K1623" s="868">
        <f t="shared" si="85"/>
        <v>3429704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83"/>
        <v>5</v>
      </c>
      <c r="C1624" s="48">
        <f t="shared" si="84"/>
        <v>41779</v>
      </c>
      <c r="D1624" s="866" t="s">
        <v>1349</v>
      </c>
      <c r="E1624" s="866">
        <v>41779</v>
      </c>
      <c r="F1624" s="867" t="s">
        <v>492</v>
      </c>
      <c r="G1624" s="888" t="s">
        <v>493</v>
      </c>
      <c r="H1624" s="871" t="s">
        <v>1342</v>
      </c>
      <c r="I1624" s="244">
        <v>150</v>
      </c>
      <c r="J1624" s="244">
        <v>5271.4341132145682</v>
      </c>
      <c r="K1624" s="868">
        <f t="shared" si="85"/>
        <v>790715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83"/>
        <v>5</v>
      </c>
      <c r="C1625" s="48">
        <f t="shared" si="84"/>
        <v>41779</v>
      </c>
      <c r="D1625" s="866" t="s">
        <v>1349</v>
      </c>
      <c r="E1625" s="866">
        <v>41779</v>
      </c>
      <c r="F1625" s="867" t="s">
        <v>494</v>
      </c>
      <c r="G1625" s="888" t="s">
        <v>493</v>
      </c>
      <c r="H1625" s="871" t="s">
        <v>1342</v>
      </c>
      <c r="I1625" s="244">
        <v>1250</v>
      </c>
      <c r="J1625" s="244">
        <v>4743.8341132145679</v>
      </c>
      <c r="K1625" s="868">
        <f t="shared" si="85"/>
        <v>5929793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83"/>
        <v>5</v>
      </c>
      <c r="C1626" s="48">
        <f t="shared" si="84"/>
        <v>41780</v>
      </c>
      <c r="D1626" s="866" t="s">
        <v>1349</v>
      </c>
      <c r="E1626" s="866">
        <v>41780</v>
      </c>
      <c r="F1626" s="867" t="s">
        <v>495</v>
      </c>
      <c r="G1626" s="888" t="s">
        <v>496</v>
      </c>
      <c r="H1626" s="871" t="s">
        <v>1342</v>
      </c>
      <c r="I1626" s="244">
        <v>1200</v>
      </c>
      <c r="J1626" s="244">
        <v>1577.7274465479013</v>
      </c>
      <c r="K1626" s="868">
        <f t="shared" si="85"/>
        <v>1893273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83"/>
        <v>5</v>
      </c>
      <c r="C1627" s="48">
        <f t="shared" si="84"/>
        <v>41780</v>
      </c>
      <c r="D1627" s="866" t="s">
        <v>1349</v>
      </c>
      <c r="E1627" s="866">
        <v>41780</v>
      </c>
      <c r="F1627" s="867" t="s">
        <v>437</v>
      </c>
      <c r="G1627" s="888" t="s">
        <v>497</v>
      </c>
      <c r="H1627" s="871" t="s">
        <v>1342</v>
      </c>
      <c r="I1627" s="244">
        <v>1305</v>
      </c>
      <c r="J1627" s="244">
        <v>4986.9973316053729</v>
      </c>
      <c r="K1627" s="868">
        <f t="shared" si="85"/>
        <v>6508032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83"/>
        <v>5</v>
      </c>
      <c r="C1628" s="48">
        <f t="shared" si="84"/>
        <v>41781</v>
      </c>
      <c r="D1628" s="866" t="s">
        <v>1349</v>
      </c>
      <c r="E1628" s="866">
        <v>41781</v>
      </c>
      <c r="F1628" s="867" t="s">
        <v>498</v>
      </c>
      <c r="G1628" s="888" t="s">
        <v>499</v>
      </c>
      <c r="H1628" s="871" t="s">
        <v>1342</v>
      </c>
      <c r="I1628" s="244">
        <v>497</v>
      </c>
      <c r="J1628" s="244">
        <v>16401.844575991225</v>
      </c>
      <c r="K1628" s="868">
        <f t="shared" si="85"/>
        <v>8151717</v>
      </c>
      <c r="L1628" s="849" t="s">
        <v>169</v>
      </c>
      <c r="M1628" s="887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83"/>
        <v>5</v>
      </c>
      <c r="C1629" s="48">
        <f t="shared" si="84"/>
        <v>41786</v>
      </c>
      <c r="D1629" s="866" t="s">
        <v>1349</v>
      </c>
      <c r="E1629" s="866">
        <v>41786</v>
      </c>
      <c r="F1629" s="867" t="s">
        <v>434</v>
      </c>
      <c r="G1629" s="888" t="s">
        <v>500</v>
      </c>
      <c r="H1629" s="871" t="s">
        <v>1342</v>
      </c>
      <c r="I1629" s="244">
        <v>998</v>
      </c>
      <c r="J1629" s="244">
        <v>11584.937119226593</v>
      </c>
      <c r="K1629" s="868">
        <f t="shared" si="85"/>
        <v>11561767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83"/>
        <v>5</v>
      </c>
      <c r="C1630" s="48">
        <f t="shared" si="84"/>
        <v>41788</v>
      </c>
      <c r="D1630" s="866" t="s">
        <v>1349</v>
      </c>
      <c r="E1630" s="866">
        <v>41788</v>
      </c>
      <c r="F1630" s="867" t="s">
        <v>407</v>
      </c>
      <c r="G1630" s="888" t="s">
        <v>501</v>
      </c>
      <c r="H1630" s="871" t="s">
        <v>1342</v>
      </c>
      <c r="I1630" s="244">
        <v>496</v>
      </c>
      <c r="J1630" s="244">
        <v>9623.2526616016639</v>
      </c>
      <c r="K1630" s="868">
        <f t="shared" si="85"/>
        <v>4773133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83"/>
        <v>5</v>
      </c>
      <c r="C1631" s="48">
        <f t="shared" si="84"/>
        <v>41788</v>
      </c>
      <c r="D1631" s="866" t="s">
        <v>1349</v>
      </c>
      <c r="E1631" s="866">
        <v>41788</v>
      </c>
      <c r="F1631" s="867" t="s">
        <v>479</v>
      </c>
      <c r="G1631" s="888" t="s">
        <v>502</v>
      </c>
      <c r="H1631" s="871" t="s">
        <v>1342</v>
      </c>
      <c r="I1631" s="244">
        <v>304</v>
      </c>
      <c r="J1631" s="244">
        <v>9048.8946395303574</v>
      </c>
      <c r="K1631" s="868">
        <f t="shared" si="85"/>
        <v>2750864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83"/>
        <v>5</v>
      </c>
      <c r="C1632" s="48">
        <f t="shared" si="84"/>
        <v>41788</v>
      </c>
      <c r="D1632" s="866" t="s">
        <v>1349</v>
      </c>
      <c r="E1632" s="866">
        <v>41788</v>
      </c>
      <c r="F1632" s="867" t="s">
        <v>503</v>
      </c>
      <c r="G1632" s="888" t="s">
        <v>502</v>
      </c>
      <c r="H1632" s="871" t="s">
        <v>1342</v>
      </c>
      <c r="I1632" s="244">
        <v>154</v>
      </c>
      <c r="J1632" s="244">
        <v>11562.005541785997</v>
      </c>
      <c r="K1632" s="868">
        <f t="shared" si="85"/>
        <v>1780549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83"/>
        <v>5</v>
      </c>
      <c r="C1633" s="48">
        <f t="shared" si="84"/>
        <v>41788</v>
      </c>
      <c r="D1633" s="866" t="s">
        <v>1349</v>
      </c>
      <c r="E1633" s="866">
        <v>41788</v>
      </c>
      <c r="F1633" s="867" t="s">
        <v>465</v>
      </c>
      <c r="G1633" s="888" t="s">
        <v>502</v>
      </c>
      <c r="H1633" s="871" t="s">
        <v>1342</v>
      </c>
      <c r="I1633" s="244">
        <v>500</v>
      </c>
      <c r="J1633" s="244">
        <v>7342.2341132145684</v>
      </c>
      <c r="K1633" s="868">
        <f t="shared" si="85"/>
        <v>3671117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83"/>
        <v>5</v>
      </c>
      <c r="C1634" s="48">
        <f t="shared" si="84"/>
        <v>41788</v>
      </c>
      <c r="D1634" s="866" t="s">
        <v>1349</v>
      </c>
      <c r="E1634" s="866">
        <v>41788</v>
      </c>
      <c r="F1634" s="867" t="s">
        <v>504</v>
      </c>
      <c r="G1634" s="888" t="s">
        <v>505</v>
      </c>
      <c r="H1634" s="871" t="s">
        <v>1342</v>
      </c>
      <c r="I1634" s="244">
        <v>209</v>
      </c>
      <c r="J1634" s="244">
        <v>7190.3719122576304</v>
      </c>
      <c r="K1634" s="868">
        <f t="shared" si="85"/>
        <v>1502788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83"/>
        <v>5</v>
      </c>
      <c r="C1635" s="48">
        <f t="shared" si="84"/>
        <v>41789</v>
      </c>
      <c r="D1635" s="866" t="s">
        <v>1349</v>
      </c>
      <c r="E1635" s="866">
        <v>41789</v>
      </c>
      <c r="F1635" s="867" t="s">
        <v>388</v>
      </c>
      <c r="G1635" s="888" t="s">
        <v>507</v>
      </c>
      <c r="H1635" s="871" t="s">
        <v>1342</v>
      </c>
      <c r="I1635" s="244">
        <v>1983</v>
      </c>
      <c r="J1635" s="244">
        <v>5668.1996200224357</v>
      </c>
      <c r="K1635" s="868">
        <f t="shared" si="85"/>
        <v>11240040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83"/>
        <v>5</v>
      </c>
      <c r="C1636" s="48">
        <f t="shared" si="84"/>
        <v>41789</v>
      </c>
      <c r="D1636" s="866" t="s">
        <v>1349</v>
      </c>
      <c r="E1636" s="866">
        <v>41789</v>
      </c>
      <c r="F1636" s="867" t="s">
        <v>508</v>
      </c>
      <c r="G1636" s="888" t="s">
        <v>509</v>
      </c>
      <c r="H1636" s="871" t="s">
        <v>1342</v>
      </c>
      <c r="I1636" s="244">
        <v>548</v>
      </c>
      <c r="J1636" s="244">
        <v>12034.434113214567</v>
      </c>
      <c r="K1636" s="868">
        <f t="shared" si="85"/>
        <v>6594870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83"/>
        <v>6</v>
      </c>
      <c r="C1637" s="48">
        <f t="shared" si="84"/>
        <v>41792</v>
      </c>
      <c r="D1637" s="866" t="s">
        <v>1349</v>
      </c>
      <c r="E1637" s="866">
        <v>41792</v>
      </c>
      <c r="F1637" s="867" t="s">
        <v>392</v>
      </c>
      <c r="G1637" s="888" t="s">
        <v>510</v>
      </c>
      <c r="H1637" s="871" t="s">
        <v>1342</v>
      </c>
      <c r="I1637" s="244">
        <v>1000</v>
      </c>
      <c r="J1637" s="244">
        <v>16949.434113214567</v>
      </c>
      <c r="K1637" s="868">
        <f t="shared" si="85"/>
        <v>16949434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83"/>
        <v>6</v>
      </c>
      <c r="C1638" s="48">
        <f t="shared" si="84"/>
        <v>41792</v>
      </c>
      <c r="D1638" s="866" t="s">
        <v>1349</v>
      </c>
      <c r="E1638" s="866">
        <v>41792</v>
      </c>
      <c r="F1638" s="867" t="s">
        <v>511</v>
      </c>
      <c r="G1638" s="888" t="s">
        <v>512</v>
      </c>
      <c r="H1638" s="871" t="s">
        <v>1342</v>
      </c>
      <c r="I1638" s="244">
        <v>910</v>
      </c>
      <c r="J1638" s="244">
        <v>5484.9725747530301</v>
      </c>
      <c r="K1638" s="868">
        <f t="shared" si="85"/>
        <v>4991325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83"/>
        <v>6</v>
      </c>
      <c r="C1639" s="48">
        <f t="shared" si="84"/>
        <v>41792</v>
      </c>
      <c r="D1639" s="866" t="s">
        <v>1349</v>
      </c>
      <c r="E1639" s="866">
        <v>41792</v>
      </c>
      <c r="F1639" s="867" t="s">
        <v>416</v>
      </c>
      <c r="G1639" s="888" t="s">
        <v>513</v>
      </c>
      <c r="H1639" s="871" t="s">
        <v>1342</v>
      </c>
      <c r="I1639" s="244">
        <v>2000</v>
      </c>
      <c r="J1639" s="244">
        <v>1516.6541132145683</v>
      </c>
      <c r="K1639" s="868">
        <f t="shared" si="85"/>
        <v>3033308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83"/>
        <v>6</v>
      </c>
      <c r="C1640" s="48">
        <f t="shared" si="84"/>
        <v>41794</v>
      </c>
      <c r="D1640" s="866" t="s">
        <v>1349</v>
      </c>
      <c r="E1640" s="866">
        <v>41794</v>
      </c>
      <c r="F1640" s="867" t="s">
        <v>471</v>
      </c>
      <c r="G1640" s="888" t="s">
        <v>514</v>
      </c>
      <c r="H1640" s="871" t="s">
        <v>1342</v>
      </c>
      <c r="I1640" s="244">
        <v>500</v>
      </c>
      <c r="J1640" s="244">
        <v>6018.2341132145684</v>
      </c>
      <c r="K1640" s="868">
        <f t="shared" si="85"/>
        <v>3009117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83"/>
        <v>6</v>
      </c>
      <c r="C1641" s="48">
        <f t="shared" si="84"/>
        <v>41794</v>
      </c>
      <c r="D1641" s="866" t="s">
        <v>1349</v>
      </c>
      <c r="E1641" s="866">
        <v>41794</v>
      </c>
      <c r="F1641" s="867" t="s">
        <v>474</v>
      </c>
      <c r="G1641" s="888" t="s">
        <v>514</v>
      </c>
      <c r="H1641" s="871" t="s">
        <v>1342</v>
      </c>
      <c r="I1641" s="244">
        <v>397</v>
      </c>
      <c r="J1641" s="244">
        <v>7677.5147177485724</v>
      </c>
      <c r="K1641" s="868">
        <f t="shared" si="85"/>
        <v>3047973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83"/>
        <v>6</v>
      </c>
      <c r="C1642" s="48">
        <f t="shared" si="84"/>
        <v>41794</v>
      </c>
      <c r="D1642" s="866" t="s">
        <v>1349</v>
      </c>
      <c r="E1642" s="866">
        <v>41794</v>
      </c>
      <c r="F1642" s="867" t="s">
        <v>475</v>
      </c>
      <c r="G1642" s="888" t="s">
        <v>514</v>
      </c>
      <c r="H1642" s="871" t="s">
        <v>1342</v>
      </c>
      <c r="I1642" s="244">
        <v>200</v>
      </c>
      <c r="J1642" s="244">
        <v>6217.4341132145673</v>
      </c>
      <c r="K1642" s="868">
        <f t="shared" si="85"/>
        <v>1243487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83"/>
        <v>6</v>
      </c>
      <c r="C1643" s="48">
        <f t="shared" si="84"/>
        <v>41794</v>
      </c>
      <c r="D1643" s="866" t="s">
        <v>1349</v>
      </c>
      <c r="E1643" s="866">
        <v>41794</v>
      </c>
      <c r="F1643" s="867" t="s">
        <v>377</v>
      </c>
      <c r="G1643" s="888" t="s">
        <v>514</v>
      </c>
      <c r="H1643" s="871" t="s">
        <v>1342</v>
      </c>
      <c r="I1643" s="244">
        <v>200</v>
      </c>
      <c r="J1643" s="244">
        <v>6415.4341132145673</v>
      </c>
      <c r="K1643" s="868">
        <f t="shared" si="85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83"/>
        <v>6</v>
      </c>
      <c r="C1644" s="48">
        <f t="shared" si="84"/>
        <v>41795</v>
      </c>
      <c r="D1644" s="866" t="s">
        <v>1349</v>
      </c>
      <c r="E1644" s="866">
        <v>41795</v>
      </c>
      <c r="F1644" s="867" t="s">
        <v>515</v>
      </c>
      <c r="G1644" s="888" t="s">
        <v>516</v>
      </c>
      <c r="H1644" s="871" t="s">
        <v>1342</v>
      </c>
      <c r="I1644" s="244">
        <v>190</v>
      </c>
      <c r="J1644" s="244">
        <v>22154.434113214567</v>
      </c>
      <c r="K1644" s="868">
        <f t="shared" si="85"/>
        <v>4209342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83"/>
        <v>6</v>
      </c>
      <c r="C1645" s="48">
        <f t="shared" si="84"/>
        <v>41795</v>
      </c>
      <c r="D1645" s="866" t="s">
        <v>1349</v>
      </c>
      <c r="E1645" s="866">
        <v>41795</v>
      </c>
      <c r="F1645" s="867" t="s">
        <v>518</v>
      </c>
      <c r="G1645" s="888" t="s">
        <v>516</v>
      </c>
      <c r="H1645" s="871" t="s">
        <v>1342</v>
      </c>
      <c r="I1645" s="244">
        <v>190</v>
      </c>
      <c r="J1645" s="244">
        <v>25510.276218477724</v>
      </c>
      <c r="K1645" s="868">
        <f t="shared" si="85"/>
        <v>4846952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83"/>
        <v>6</v>
      </c>
      <c r="C1646" s="48">
        <f t="shared" si="84"/>
        <v>41795</v>
      </c>
      <c r="D1646" s="866" t="s">
        <v>1349</v>
      </c>
      <c r="E1646" s="866">
        <v>41795</v>
      </c>
      <c r="F1646" s="867" t="s">
        <v>519</v>
      </c>
      <c r="G1646" s="888" t="s">
        <v>520</v>
      </c>
      <c r="H1646" s="871" t="s">
        <v>1342</v>
      </c>
      <c r="I1646" s="244">
        <v>100</v>
      </c>
      <c r="J1646" s="244">
        <v>10480.434113214567</v>
      </c>
      <c r="K1646" s="868">
        <f t="shared" si="85"/>
        <v>1048043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83"/>
        <v>6</v>
      </c>
      <c r="C1647" s="48">
        <f t="shared" si="84"/>
        <v>41795</v>
      </c>
      <c r="D1647" s="866" t="s">
        <v>1349</v>
      </c>
      <c r="E1647" s="866">
        <v>41795</v>
      </c>
      <c r="F1647" s="867" t="s">
        <v>522</v>
      </c>
      <c r="G1647" s="888" t="s">
        <v>520</v>
      </c>
      <c r="H1647" s="871" t="s">
        <v>1342</v>
      </c>
      <c r="I1647" s="244">
        <v>200</v>
      </c>
      <c r="J1647" s="244">
        <v>5768.6341132145681</v>
      </c>
      <c r="K1647" s="868">
        <f t="shared" si="85"/>
        <v>1153727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83"/>
        <v>6</v>
      </c>
      <c r="C1648" s="48">
        <f t="shared" si="84"/>
        <v>41799</v>
      </c>
      <c r="D1648" s="866" t="s">
        <v>1349</v>
      </c>
      <c r="E1648" s="866">
        <v>41799</v>
      </c>
      <c r="F1648" s="867" t="s">
        <v>523</v>
      </c>
      <c r="G1648" s="888" t="s">
        <v>524</v>
      </c>
      <c r="H1648" s="871" t="s">
        <v>1342</v>
      </c>
      <c r="I1648" s="244">
        <v>150</v>
      </c>
      <c r="J1648" s="244">
        <v>11834.767446547901</v>
      </c>
      <c r="K1648" s="868">
        <f t="shared" si="85"/>
        <v>1775215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ref="B1649:B1712" si="86">IF(C1649&lt;&gt;"",MONTH(C1649),"")</f>
        <v>6</v>
      </c>
      <c r="C1649" s="48">
        <f t="shared" si="84"/>
        <v>41806</v>
      </c>
      <c r="D1649" s="866" t="s">
        <v>1349</v>
      </c>
      <c r="E1649" s="866">
        <v>41806</v>
      </c>
      <c r="F1649" s="867" t="s">
        <v>525</v>
      </c>
      <c r="G1649" s="888" t="s">
        <v>526</v>
      </c>
      <c r="H1649" s="871" t="s">
        <v>1342</v>
      </c>
      <c r="I1649" s="244">
        <v>398</v>
      </c>
      <c r="J1649" s="244">
        <v>24151.524565475876</v>
      </c>
      <c r="K1649" s="868">
        <f t="shared" si="85"/>
        <v>9612307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86"/>
        <v>6</v>
      </c>
      <c r="C1650" s="48">
        <f t="shared" si="84"/>
        <v>41807</v>
      </c>
      <c r="D1650" s="866" t="s">
        <v>1349</v>
      </c>
      <c r="E1650" s="866">
        <v>41807</v>
      </c>
      <c r="F1650" s="867" t="s">
        <v>523</v>
      </c>
      <c r="G1650" s="888" t="s">
        <v>527</v>
      </c>
      <c r="H1650" s="871" t="s">
        <v>1342</v>
      </c>
      <c r="I1650" s="244">
        <v>150</v>
      </c>
      <c r="J1650" s="244">
        <v>10494.434113214569</v>
      </c>
      <c r="K1650" s="868">
        <f t="shared" si="85"/>
        <v>1574165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86"/>
        <v>6</v>
      </c>
      <c r="C1651" s="48">
        <f t="shared" si="84"/>
        <v>41810</v>
      </c>
      <c r="D1651" s="866" t="s">
        <v>1349</v>
      </c>
      <c r="E1651" s="866">
        <v>41810</v>
      </c>
      <c r="F1651" s="867" t="s">
        <v>465</v>
      </c>
      <c r="G1651" s="888" t="s">
        <v>528</v>
      </c>
      <c r="H1651" s="871" t="s">
        <v>1342</v>
      </c>
      <c r="I1651" s="244">
        <v>542</v>
      </c>
      <c r="J1651" s="244">
        <v>7404.319722070657</v>
      </c>
      <c r="K1651" s="868">
        <f t="shared" si="85"/>
        <v>4013141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86"/>
        <v>6</v>
      </c>
      <c r="C1652" s="48">
        <f t="shared" si="84"/>
        <v>41813</v>
      </c>
      <c r="D1652" s="866" t="s">
        <v>1349</v>
      </c>
      <c r="E1652" s="866">
        <v>41813</v>
      </c>
      <c r="F1652" s="867" t="s">
        <v>430</v>
      </c>
      <c r="G1652" s="888" t="s">
        <v>529</v>
      </c>
      <c r="H1652" s="871" t="s">
        <v>1342</v>
      </c>
      <c r="I1652" s="244">
        <v>984</v>
      </c>
      <c r="J1652" s="244">
        <v>7732.3162270357061</v>
      </c>
      <c r="K1652" s="868">
        <f t="shared" si="85"/>
        <v>7608599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86"/>
        <v>6</v>
      </c>
      <c r="C1653" s="48">
        <f t="shared" si="84"/>
        <v>41814</v>
      </c>
      <c r="D1653" s="866" t="s">
        <v>1349</v>
      </c>
      <c r="E1653" s="866">
        <v>41814</v>
      </c>
      <c r="F1653" s="867" t="s">
        <v>530</v>
      </c>
      <c r="G1653" s="888" t="s">
        <v>531</v>
      </c>
      <c r="H1653" s="871" t="s">
        <v>1342</v>
      </c>
      <c r="I1653" s="244">
        <v>396</v>
      </c>
      <c r="J1653" s="244">
        <v>16826.767446547903</v>
      </c>
      <c r="K1653" s="868">
        <f t="shared" si="85"/>
        <v>6663400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86"/>
        <v>6</v>
      </c>
      <c r="C1654" s="48">
        <f t="shared" si="84"/>
        <v>41814</v>
      </c>
      <c r="D1654" s="866" t="s">
        <v>1349</v>
      </c>
      <c r="E1654" s="866">
        <v>41814</v>
      </c>
      <c r="F1654" s="867" t="s">
        <v>533</v>
      </c>
      <c r="G1654" s="888" t="s">
        <v>531</v>
      </c>
      <c r="H1654" s="871" t="s">
        <v>1342</v>
      </c>
      <c r="I1654" s="244">
        <v>100</v>
      </c>
      <c r="J1654" s="244">
        <v>16117.434113214567</v>
      </c>
      <c r="K1654" s="868">
        <f t="shared" si="85"/>
        <v>1611743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86"/>
        <v>6</v>
      </c>
      <c r="C1655" s="48">
        <f t="shared" si="84"/>
        <v>41815</v>
      </c>
      <c r="D1655" s="866" t="s">
        <v>1349</v>
      </c>
      <c r="E1655" s="866">
        <v>41815</v>
      </c>
      <c r="F1655" s="867" t="s">
        <v>534</v>
      </c>
      <c r="G1655" s="888" t="s">
        <v>535</v>
      </c>
      <c r="H1655" s="871" t="s">
        <v>1342</v>
      </c>
      <c r="I1655" s="244">
        <v>541</v>
      </c>
      <c r="J1655" s="244">
        <v>12034.434113214569</v>
      </c>
      <c r="K1655" s="868">
        <f t="shared" si="85"/>
        <v>6510629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86"/>
        <v>6</v>
      </c>
      <c r="C1656" s="48">
        <f t="shared" si="84"/>
        <v>41818</v>
      </c>
      <c r="D1656" s="866" t="s">
        <v>1349</v>
      </c>
      <c r="E1656" s="866">
        <v>41818</v>
      </c>
      <c r="F1656" s="867" t="s">
        <v>388</v>
      </c>
      <c r="G1656" s="888" t="s">
        <v>536</v>
      </c>
      <c r="H1656" s="871" t="s">
        <v>1342</v>
      </c>
      <c r="I1656" s="244">
        <v>2917</v>
      </c>
      <c r="J1656" s="244">
        <v>6485.4738800983532</v>
      </c>
      <c r="K1656" s="868">
        <f t="shared" si="85"/>
        <v>18918127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86"/>
        <v>6</v>
      </c>
      <c r="C1657" s="48">
        <f t="shared" si="84"/>
        <v>41820</v>
      </c>
      <c r="D1657" s="866" t="s">
        <v>1349</v>
      </c>
      <c r="E1657" s="866">
        <v>41820</v>
      </c>
      <c r="F1657" s="867" t="s">
        <v>537</v>
      </c>
      <c r="G1657" s="888" t="s">
        <v>538</v>
      </c>
      <c r="H1657" s="871" t="s">
        <v>1342</v>
      </c>
      <c r="I1657" s="244">
        <v>550</v>
      </c>
      <c r="J1657" s="244">
        <v>10184.910476850931</v>
      </c>
      <c r="K1657" s="868">
        <f t="shared" si="85"/>
        <v>5601701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86"/>
        <v>6</v>
      </c>
      <c r="C1658" s="48">
        <f t="shared" si="84"/>
        <v>41820</v>
      </c>
      <c r="D1658" s="866" t="s">
        <v>1349</v>
      </c>
      <c r="E1658" s="866">
        <v>41820</v>
      </c>
      <c r="F1658" s="867" t="s">
        <v>407</v>
      </c>
      <c r="G1658" s="888" t="s">
        <v>538</v>
      </c>
      <c r="H1658" s="871" t="s">
        <v>1342</v>
      </c>
      <c r="I1658" s="244">
        <v>500</v>
      </c>
      <c r="J1658" s="244">
        <v>9464.4341132145692</v>
      </c>
      <c r="K1658" s="868">
        <f t="shared" si="85"/>
        <v>4732217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86"/>
        <v>6</v>
      </c>
      <c r="C1659" s="48">
        <f t="shared" si="84"/>
        <v>41820</v>
      </c>
      <c r="D1659" s="866" t="s">
        <v>1349</v>
      </c>
      <c r="E1659" s="866">
        <v>41820</v>
      </c>
      <c r="F1659" s="867" t="s">
        <v>539</v>
      </c>
      <c r="G1659" s="888" t="s">
        <v>540</v>
      </c>
      <c r="H1659" s="871" t="s">
        <v>1342</v>
      </c>
      <c r="I1659" s="244">
        <v>203</v>
      </c>
      <c r="J1659" s="244">
        <v>9845.2567733130909</v>
      </c>
      <c r="K1659" s="868">
        <f t="shared" si="85"/>
        <v>1998587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86"/>
        <v>6</v>
      </c>
      <c r="C1660" s="48">
        <f t="shared" si="84"/>
        <v>41820</v>
      </c>
      <c r="D1660" s="866" t="s">
        <v>1349</v>
      </c>
      <c r="E1660" s="866">
        <v>41820</v>
      </c>
      <c r="F1660" s="867" t="s">
        <v>458</v>
      </c>
      <c r="G1660" s="888" t="s">
        <v>540</v>
      </c>
      <c r="H1660" s="871" t="s">
        <v>1342</v>
      </c>
      <c r="I1660" s="244">
        <v>205</v>
      </c>
      <c r="J1660" s="244">
        <v>5660.4585034584707</v>
      </c>
      <c r="K1660" s="868">
        <f t="shared" si="85"/>
        <v>1160394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809" customFormat="1" ht="15.75" customHeight="1">
      <c r="A1661" s="202" t="str">
        <f>IF(B1661&lt;&gt;"",IF(AND(B1661&gt;=_TM1,B1661&lt;=_TM2,OR(TH!L1661="1111",TH!M1661="1111")),TH!D1661,""),"")</f>
        <v/>
      </c>
      <c r="B1661" s="798">
        <f t="shared" si="86"/>
        <v>7</v>
      </c>
      <c r="C1661" s="885">
        <f t="shared" si="84"/>
        <v>41831</v>
      </c>
      <c r="D1661" s="866" t="s">
        <v>1349</v>
      </c>
      <c r="E1661" s="800">
        <v>41831</v>
      </c>
      <c r="F1661" s="810" t="s">
        <v>486</v>
      </c>
      <c r="G1661" s="811" t="s">
        <v>541</v>
      </c>
      <c r="H1661" s="803" t="s">
        <v>1342</v>
      </c>
      <c r="I1661" s="804">
        <v>570</v>
      </c>
      <c r="J1661" s="804">
        <v>9387.4086014726599</v>
      </c>
      <c r="K1661" s="805">
        <f t="shared" si="85"/>
        <v>5350823</v>
      </c>
      <c r="L1661" s="886" t="s">
        <v>169</v>
      </c>
      <c r="M1661" s="806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86"/>
        <v>7</v>
      </c>
      <c r="C1662" s="48">
        <f t="shared" si="84"/>
        <v>41831</v>
      </c>
      <c r="D1662" s="866" t="s">
        <v>1349</v>
      </c>
      <c r="E1662" s="866">
        <v>41831</v>
      </c>
      <c r="F1662" s="867" t="s">
        <v>486</v>
      </c>
      <c r="G1662" s="888" t="s">
        <v>541</v>
      </c>
      <c r="H1662" s="871" t="s">
        <v>1342</v>
      </c>
      <c r="I1662" s="244">
        <v>564</v>
      </c>
      <c r="J1662" s="244">
        <v>9387.4086014726599</v>
      </c>
      <c r="K1662" s="868">
        <f t="shared" si="85"/>
        <v>5294498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86"/>
        <v>7</v>
      </c>
      <c r="C1663" s="48">
        <f t="shared" si="84"/>
        <v>41832</v>
      </c>
      <c r="D1663" s="866" t="s">
        <v>1349</v>
      </c>
      <c r="E1663" s="866">
        <v>41832</v>
      </c>
      <c r="F1663" s="867" t="s">
        <v>542</v>
      </c>
      <c r="G1663" s="888" t="s">
        <v>543</v>
      </c>
      <c r="H1663" s="871" t="s">
        <v>1342</v>
      </c>
      <c r="I1663" s="244">
        <v>393</v>
      </c>
      <c r="J1663" s="244">
        <v>6203.8526409732367</v>
      </c>
      <c r="K1663" s="868">
        <f t="shared" si="85"/>
        <v>2438114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86"/>
        <v>7</v>
      </c>
      <c r="C1664" s="48">
        <f t="shared" si="84"/>
        <v>41832</v>
      </c>
      <c r="D1664" s="866" t="s">
        <v>1349</v>
      </c>
      <c r="E1664" s="866">
        <v>41832</v>
      </c>
      <c r="F1664" s="867" t="s">
        <v>544</v>
      </c>
      <c r="G1664" s="888" t="s">
        <v>543</v>
      </c>
      <c r="H1664" s="871" t="s">
        <v>1342</v>
      </c>
      <c r="I1664" s="244">
        <v>480</v>
      </c>
      <c r="J1664" s="244">
        <v>9877.1864415494947</v>
      </c>
      <c r="K1664" s="868">
        <f t="shared" si="85"/>
        <v>4741049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86"/>
        <v>7</v>
      </c>
      <c r="C1665" s="48">
        <f t="shared" si="84"/>
        <v>41832</v>
      </c>
      <c r="D1665" s="866" t="s">
        <v>1349</v>
      </c>
      <c r="E1665" s="866">
        <v>41832</v>
      </c>
      <c r="F1665" s="867" t="s">
        <v>545</v>
      </c>
      <c r="G1665" s="888" t="s">
        <v>543</v>
      </c>
      <c r="H1665" s="871" t="s">
        <v>1342</v>
      </c>
      <c r="I1665" s="244">
        <v>219</v>
      </c>
      <c r="J1665" s="244">
        <v>9795.5568015366898</v>
      </c>
      <c r="K1665" s="868">
        <f t="shared" si="85"/>
        <v>2145227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86"/>
        <v>7</v>
      </c>
      <c r="C1666" s="48">
        <f t="shared" si="84"/>
        <v>41834</v>
      </c>
      <c r="D1666" s="866" t="s">
        <v>1349</v>
      </c>
      <c r="E1666" s="866">
        <v>41834</v>
      </c>
      <c r="F1666" s="867" t="s">
        <v>546</v>
      </c>
      <c r="G1666" s="888" t="s">
        <v>547</v>
      </c>
      <c r="H1666" s="871" t="s">
        <v>1342</v>
      </c>
      <c r="I1666" s="244">
        <v>300</v>
      </c>
      <c r="J1666" s="244">
        <v>8897.630761395827</v>
      </c>
      <c r="K1666" s="868">
        <f t="shared" si="85"/>
        <v>2669289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86"/>
        <v>7</v>
      </c>
      <c r="C1667" s="48">
        <f t="shared" si="84"/>
        <v>41834</v>
      </c>
      <c r="D1667" s="866" t="s">
        <v>1349</v>
      </c>
      <c r="E1667" s="866">
        <v>41834</v>
      </c>
      <c r="F1667" s="867" t="s">
        <v>548</v>
      </c>
      <c r="G1667" s="888" t="s">
        <v>547</v>
      </c>
      <c r="H1667" s="871" t="s">
        <v>1342</v>
      </c>
      <c r="I1667" s="244">
        <v>720</v>
      </c>
      <c r="J1667" s="244">
        <v>9224.1493214470484</v>
      </c>
      <c r="K1667" s="868">
        <f t="shared" si="85"/>
        <v>6641388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86"/>
        <v>7</v>
      </c>
      <c r="C1668" s="48">
        <f t="shared" si="84"/>
        <v>41834</v>
      </c>
      <c r="D1668" s="866" t="s">
        <v>1349</v>
      </c>
      <c r="E1668" s="866">
        <v>41834</v>
      </c>
      <c r="F1668" s="867" t="s">
        <v>407</v>
      </c>
      <c r="G1668" s="888" t="s">
        <v>549</v>
      </c>
      <c r="H1668" s="871" t="s">
        <v>1342</v>
      </c>
      <c r="I1668" s="244">
        <v>522</v>
      </c>
      <c r="J1668" s="244">
        <v>7754.8158012165459</v>
      </c>
      <c r="K1668" s="868">
        <f t="shared" si="85"/>
        <v>4048014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86"/>
        <v>7</v>
      </c>
      <c r="C1669" s="48">
        <f t="shared" si="84"/>
        <v>41834</v>
      </c>
      <c r="D1669" s="866" t="s">
        <v>1349</v>
      </c>
      <c r="E1669" s="866">
        <v>41834</v>
      </c>
      <c r="F1669" s="867" t="s">
        <v>545</v>
      </c>
      <c r="G1669" s="888" t="s">
        <v>549</v>
      </c>
      <c r="H1669" s="871" t="s">
        <v>1342</v>
      </c>
      <c r="I1669" s="244">
        <v>525</v>
      </c>
      <c r="J1669" s="244">
        <v>9795.5568015366898</v>
      </c>
      <c r="K1669" s="868">
        <f t="shared" si="85"/>
        <v>5142667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86"/>
        <v>7</v>
      </c>
      <c r="C1670" s="48">
        <f t="shared" si="84"/>
        <v>41834</v>
      </c>
      <c r="D1670" s="866" t="s">
        <v>1349</v>
      </c>
      <c r="E1670" s="866">
        <v>41834</v>
      </c>
      <c r="F1670" s="867" t="s">
        <v>479</v>
      </c>
      <c r="G1670" s="888" t="s">
        <v>550</v>
      </c>
      <c r="H1670" s="871" t="s">
        <v>1342</v>
      </c>
      <c r="I1670" s="244">
        <v>214</v>
      </c>
      <c r="J1670" s="244">
        <v>7673.1861612037401</v>
      </c>
      <c r="K1670" s="868">
        <f t="shared" si="85"/>
        <v>1642062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86"/>
        <v>7</v>
      </c>
      <c r="C1671" s="48">
        <f t="shared" si="84"/>
        <v>41834</v>
      </c>
      <c r="D1671" s="866" t="s">
        <v>1349</v>
      </c>
      <c r="E1671" s="866">
        <v>41834</v>
      </c>
      <c r="F1671" s="867" t="s">
        <v>457</v>
      </c>
      <c r="G1671" s="888" t="s">
        <v>550</v>
      </c>
      <c r="H1671" s="871" t="s">
        <v>1342</v>
      </c>
      <c r="I1671" s="244">
        <v>133</v>
      </c>
      <c r="J1671" s="244">
        <v>7265.037961139712</v>
      </c>
      <c r="K1671" s="868">
        <f t="shared" si="85"/>
        <v>966250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86"/>
        <v>7</v>
      </c>
      <c r="C1672" s="48">
        <f t="shared" si="84"/>
        <v>41837</v>
      </c>
      <c r="D1672" s="866" t="s">
        <v>1349</v>
      </c>
      <c r="E1672" s="866">
        <v>41837</v>
      </c>
      <c r="F1672" s="867" t="s">
        <v>551</v>
      </c>
      <c r="G1672" s="888" t="s">
        <v>552</v>
      </c>
      <c r="H1672" s="871" t="s">
        <v>1342</v>
      </c>
      <c r="I1672" s="244">
        <v>115</v>
      </c>
      <c r="J1672" s="244">
        <v>11183.260681754389</v>
      </c>
      <c r="K1672" s="868">
        <f t="shared" si="85"/>
        <v>1286075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86"/>
        <v>7</v>
      </c>
      <c r="C1673" s="48">
        <f t="shared" si="84"/>
        <v>41837</v>
      </c>
      <c r="D1673" s="866" t="s">
        <v>1349</v>
      </c>
      <c r="E1673" s="866">
        <v>41837</v>
      </c>
      <c r="F1673" s="867" t="s">
        <v>554</v>
      </c>
      <c r="G1673" s="888" t="s">
        <v>552</v>
      </c>
      <c r="H1673" s="871" t="s">
        <v>1342</v>
      </c>
      <c r="I1673" s="244">
        <v>15</v>
      </c>
      <c r="J1673" s="244">
        <v>14121.927722215394</v>
      </c>
      <c r="K1673" s="868">
        <f t="shared" si="85"/>
        <v>211829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86"/>
        <v>7</v>
      </c>
      <c r="C1674" s="48">
        <f t="shared" si="84"/>
        <v>41837</v>
      </c>
      <c r="D1674" s="866" t="s">
        <v>1349</v>
      </c>
      <c r="E1674" s="866">
        <v>41837</v>
      </c>
      <c r="F1674" s="867" t="s">
        <v>555</v>
      </c>
      <c r="G1674" s="888" t="s">
        <v>552</v>
      </c>
      <c r="H1674" s="871" t="s">
        <v>1342</v>
      </c>
      <c r="I1674" s="244">
        <v>40</v>
      </c>
      <c r="J1674" s="244">
        <v>8979.2604014086337</v>
      </c>
      <c r="K1674" s="868">
        <f t="shared" si="85"/>
        <v>359170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86"/>
        <v>7</v>
      </c>
      <c r="C1675" s="48">
        <f t="shared" ref="C1675:C1738" si="87">E1675</f>
        <v>41837</v>
      </c>
      <c r="D1675" s="866" t="s">
        <v>1349</v>
      </c>
      <c r="E1675" s="866">
        <v>41837</v>
      </c>
      <c r="F1675" s="867" t="s">
        <v>556</v>
      </c>
      <c r="G1675" s="888" t="s">
        <v>552</v>
      </c>
      <c r="H1675" s="871" t="s">
        <v>1342</v>
      </c>
      <c r="I1675" s="244">
        <v>720</v>
      </c>
      <c r="J1675" s="244">
        <v>11183.260681754389</v>
      </c>
      <c r="K1675" s="868">
        <f t="shared" ref="K1675:K1738" si="88">ROUND(I1675*J1675,0)</f>
        <v>8051948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86"/>
        <v>7</v>
      </c>
      <c r="C1676" s="48">
        <f t="shared" si="87"/>
        <v>41837</v>
      </c>
      <c r="D1676" s="866" t="s">
        <v>1349</v>
      </c>
      <c r="E1676" s="866">
        <v>41837</v>
      </c>
      <c r="F1676" s="867" t="s">
        <v>557</v>
      </c>
      <c r="G1676" s="888" t="s">
        <v>552</v>
      </c>
      <c r="H1676" s="871" t="s">
        <v>1342</v>
      </c>
      <c r="I1676" s="244">
        <v>370</v>
      </c>
      <c r="J1676" s="244">
        <v>10122.075361587913</v>
      </c>
      <c r="K1676" s="868">
        <f t="shared" si="88"/>
        <v>3745168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86"/>
        <v>7</v>
      </c>
      <c r="C1677" s="48">
        <f t="shared" si="87"/>
        <v>41837</v>
      </c>
      <c r="D1677" s="866" t="s">
        <v>1349</v>
      </c>
      <c r="E1677" s="866">
        <v>41837</v>
      </c>
      <c r="F1677" s="867" t="s">
        <v>465</v>
      </c>
      <c r="G1677" s="888" t="s">
        <v>558</v>
      </c>
      <c r="H1677" s="871" t="s">
        <v>1342</v>
      </c>
      <c r="I1677" s="244">
        <v>500</v>
      </c>
      <c r="J1677" s="244">
        <v>7101.7786811141004</v>
      </c>
      <c r="K1677" s="868">
        <f t="shared" si="88"/>
        <v>3550889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86"/>
        <v>7</v>
      </c>
      <c r="C1678" s="48">
        <f t="shared" si="87"/>
        <v>41837</v>
      </c>
      <c r="D1678" s="866" t="s">
        <v>1349</v>
      </c>
      <c r="E1678" s="866">
        <v>41837</v>
      </c>
      <c r="F1678" s="867" t="s">
        <v>483</v>
      </c>
      <c r="G1678" s="888" t="s">
        <v>558</v>
      </c>
      <c r="H1678" s="871" t="s">
        <v>1342</v>
      </c>
      <c r="I1678" s="244">
        <v>410</v>
      </c>
      <c r="J1678" s="244">
        <v>5714.0748008964019</v>
      </c>
      <c r="K1678" s="868">
        <f t="shared" si="88"/>
        <v>2342771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86"/>
        <v>7</v>
      </c>
      <c r="C1679" s="48">
        <f t="shared" si="87"/>
        <v>41837</v>
      </c>
      <c r="D1679" s="866" t="s">
        <v>1349</v>
      </c>
      <c r="E1679" s="866">
        <v>41837</v>
      </c>
      <c r="F1679" s="867" t="s">
        <v>454</v>
      </c>
      <c r="G1679" s="888" t="s">
        <v>558</v>
      </c>
      <c r="H1679" s="871" t="s">
        <v>1342</v>
      </c>
      <c r="I1679" s="244">
        <v>280</v>
      </c>
      <c r="J1679" s="244">
        <v>10938.371761715971</v>
      </c>
      <c r="K1679" s="868">
        <f t="shared" si="88"/>
        <v>3062744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86"/>
        <v>7</v>
      </c>
      <c r="C1680" s="48">
        <f t="shared" si="87"/>
        <v>41842</v>
      </c>
      <c r="D1680" s="866" t="s">
        <v>1349</v>
      </c>
      <c r="E1680" s="866">
        <v>41842</v>
      </c>
      <c r="F1680" s="867" t="s">
        <v>392</v>
      </c>
      <c r="G1680" s="888" t="s">
        <v>559</v>
      </c>
      <c r="H1680" s="871" t="s">
        <v>1342</v>
      </c>
      <c r="I1680" s="244">
        <v>513</v>
      </c>
      <c r="J1680" s="244">
        <v>11836.297801856834</v>
      </c>
      <c r="K1680" s="868">
        <f t="shared" si="88"/>
        <v>6072021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86"/>
        <v>7</v>
      </c>
      <c r="C1681" s="48">
        <f t="shared" si="87"/>
        <v>41842</v>
      </c>
      <c r="D1681" s="866" t="s">
        <v>1349</v>
      </c>
      <c r="E1681" s="866">
        <v>41842</v>
      </c>
      <c r="F1681" s="867" t="s">
        <v>416</v>
      </c>
      <c r="G1681" s="888" t="s">
        <v>559</v>
      </c>
      <c r="H1681" s="871" t="s">
        <v>1342</v>
      </c>
      <c r="I1681" s="244">
        <v>1026</v>
      </c>
      <c r="J1681" s="244">
        <v>816.29640012805748</v>
      </c>
      <c r="K1681" s="868">
        <f t="shared" si="88"/>
        <v>837520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86"/>
        <v>7</v>
      </c>
      <c r="C1682" s="48">
        <f t="shared" si="87"/>
        <v>41842</v>
      </c>
      <c r="D1682" s="866" t="s">
        <v>1349</v>
      </c>
      <c r="E1682" s="866">
        <v>41842</v>
      </c>
      <c r="F1682" s="867" t="s">
        <v>451</v>
      </c>
      <c r="G1682" s="888" t="s">
        <v>560</v>
      </c>
      <c r="H1682" s="871" t="s">
        <v>1342</v>
      </c>
      <c r="I1682" s="244">
        <v>1600</v>
      </c>
      <c r="J1682" s="244">
        <v>5632.4451608835961</v>
      </c>
      <c r="K1682" s="868">
        <f t="shared" si="88"/>
        <v>9011912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86"/>
        <v>7</v>
      </c>
      <c r="C1683" s="48">
        <f t="shared" si="87"/>
        <v>41843</v>
      </c>
      <c r="D1683" s="866" t="s">
        <v>1349</v>
      </c>
      <c r="E1683" s="866">
        <v>41843</v>
      </c>
      <c r="F1683" s="867" t="s">
        <v>471</v>
      </c>
      <c r="G1683" s="888" t="s">
        <v>561</v>
      </c>
      <c r="H1683" s="871" t="s">
        <v>1342</v>
      </c>
      <c r="I1683" s="244">
        <v>563</v>
      </c>
      <c r="J1683" s="244">
        <v>6856.8897610756831</v>
      </c>
      <c r="K1683" s="868">
        <f t="shared" si="88"/>
        <v>3860429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86"/>
        <v>7</v>
      </c>
      <c r="C1684" s="48">
        <f t="shared" si="87"/>
        <v>41843</v>
      </c>
      <c r="D1684" s="866" t="s">
        <v>1349</v>
      </c>
      <c r="E1684" s="866">
        <v>41843</v>
      </c>
      <c r="F1684" s="867" t="s">
        <v>474</v>
      </c>
      <c r="G1684" s="888" t="s">
        <v>561</v>
      </c>
      <c r="H1684" s="871" t="s">
        <v>1342</v>
      </c>
      <c r="I1684" s="244">
        <v>212</v>
      </c>
      <c r="J1684" s="244">
        <v>7346.6676011525178</v>
      </c>
      <c r="K1684" s="868">
        <f t="shared" si="88"/>
        <v>1557494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86"/>
        <v>7</v>
      </c>
      <c r="C1685" s="48">
        <f t="shared" si="87"/>
        <v>41843</v>
      </c>
      <c r="D1685" s="866" t="s">
        <v>1349</v>
      </c>
      <c r="E1685" s="866">
        <v>41843</v>
      </c>
      <c r="F1685" s="867" t="s">
        <v>377</v>
      </c>
      <c r="G1685" s="888" t="s">
        <v>561</v>
      </c>
      <c r="H1685" s="871" t="s">
        <v>1342</v>
      </c>
      <c r="I1685" s="244">
        <v>197</v>
      </c>
      <c r="J1685" s="244">
        <v>8081.3343612677691</v>
      </c>
      <c r="K1685" s="868">
        <f t="shared" si="88"/>
        <v>1592023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86"/>
        <v>7</v>
      </c>
      <c r="C1686" s="48">
        <f t="shared" si="87"/>
        <v>41843</v>
      </c>
      <c r="D1686" s="866" t="s">
        <v>1349</v>
      </c>
      <c r="E1686" s="866">
        <v>41843</v>
      </c>
      <c r="F1686" s="867" t="s">
        <v>475</v>
      </c>
      <c r="G1686" s="888" t="s">
        <v>561</v>
      </c>
      <c r="H1686" s="871" t="s">
        <v>1342</v>
      </c>
      <c r="I1686" s="244">
        <v>216</v>
      </c>
      <c r="J1686" s="244">
        <v>7754.8158012165459</v>
      </c>
      <c r="K1686" s="868">
        <f t="shared" si="88"/>
        <v>1675040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86"/>
        <v>7</v>
      </c>
      <c r="C1687" s="48">
        <f t="shared" si="87"/>
        <v>41843</v>
      </c>
      <c r="D1687" s="866" t="s">
        <v>1349</v>
      </c>
      <c r="E1687" s="866">
        <v>41843</v>
      </c>
      <c r="F1687" s="867" t="s">
        <v>562</v>
      </c>
      <c r="G1687" s="888" t="s">
        <v>563</v>
      </c>
      <c r="H1687" s="871" t="s">
        <v>1342</v>
      </c>
      <c r="I1687" s="244">
        <v>413</v>
      </c>
      <c r="J1687" s="244">
        <v>17305.483682714821</v>
      </c>
      <c r="K1687" s="868">
        <f t="shared" si="88"/>
        <v>7147165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86"/>
        <v>7</v>
      </c>
      <c r="C1688" s="48">
        <f t="shared" si="87"/>
        <v>41843</v>
      </c>
      <c r="D1688" s="866" t="s">
        <v>1349</v>
      </c>
      <c r="E1688" s="866">
        <v>41843</v>
      </c>
      <c r="F1688" s="867" t="s">
        <v>564</v>
      </c>
      <c r="G1688" s="888" t="s">
        <v>565</v>
      </c>
      <c r="H1688" s="871" t="s">
        <v>1342</v>
      </c>
      <c r="I1688" s="244">
        <v>190</v>
      </c>
      <c r="J1688" s="244">
        <v>24407.262363828919</v>
      </c>
      <c r="K1688" s="868">
        <f t="shared" si="88"/>
        <v>4637380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86"/>
        <v>7</v>
      </c>
      <c r="C1689" s="48">
        <f t="shared" si="87"/>
        <v>41843</v>
      </c>
      <c r="D1689" s="866" t="s">
        <v>1349</v>
      </c>
      <c r="E1689" s="866">
        <v>41843</v>
      </c>
      <c r="F1689" s="867" t="s">
        <v>566</v>
      </c>
      <c r="G1689" s="888" t="s">
        <v>567</v>
      </c>
      <c r="H1689" s="871" t="s">
        <v>1342</v>
      </c>
      <c r="I1689" s="244">
        <v>202</v>
      </c>
      <c r="J1689" s="244">
        <v>7428.2972411653236</v>
      </c>
      <c r="K1689" s="868">
        <f t="shared" si="88"/>
        <v>1500516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86"/>
        <v>7</v>
      </c>
      <c r="C1690" s="48">
        <f t="shared" si="87"/>
        <v>41843</v>
      </c>
      <c r="D1690" s="866" t="s">
        <v>1349</v>
      </c>
      <c r="E1690" s="866">
        <v>41843</v>
      </c>
      <c r="F1690" s="867" t="s">
        <v>568</v>
      </c>
      <c r="G1690" s="888" t="s">
        <v>567</v>
      </c>
      <c r="H1690" s="871" t="s">
        <v>1342</v>
      </c>
      <c r="I1690" s="244">
        <v>103</v>
      </c>
      <c r="J1690" s="244">
        <v>16652.446562612375</v>
      </c>
      <c r="K1690" s="868">
        <f t="shared" si="88"/>
        <v>1715202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86"/>
        <v>7</v>
      </c>
      <c r="C1691" s="48">
        <f t="shared" si="87"/>
        <v>41845</v>
      </c>
      <c r="D1691" s="866" t="s">
        <v>1349</v>
      </c>
      <c r="E1691" s="866">
        <v>41845</v>
      </c>
      <c r="F1691" s="867" t="s">
        <v>569</v>
      </c>
      <c r="G1691" s="888" t="s">
        <v>570</v>
      </c>
      <c r="H1691" s="871" t="s">
        <v>1342</v>
      </c>
      <c r="I1691" s="244">
        <v>100</v>
      </c>
      <c r="J1691" s="244">
        <v>5469.1858808579855</v>
      </c>
      <c r="K1691" s="868">
        <f t="shared" si="88"/>
        <v>546919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86"/>
        <v>7</v>
      </c>
      <c r="C1692" s="48">
        <f t="shared" si="87"/>
        <v>41845</v>
      </c>
      <c r="D1692" s="866" t="s">
        <v>1349</v>
      </c>
      <c r="E1692" s="866">
        <v>41845</v>
      </c>
      <c r="F1692" s="867" t="s">
        <v>571</v>
      </c>
      <c r="G1692" s="888" t="s">
        <v>572</v>
      </c>
      <c r="H1692" s="871" t="s">
        <v>1342</v>
      </c>
      <c r="I1692" s="244">
        <v>371</v>
      </c>
      <c r="J1692" s="244">
        <v>10366.964281626329</v>
      </c>
      <c r="K1692" s="868">
        <f t="shared" si="88"/>
        <v>3846144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86"/>
        <v>7</v>
      </c>
      <c r="C1693" s="48">
        <f t="shared" si="87"/>
        <v>41845</v>
      </c>
      <c r="D1693" s="866" t="s">
        <v>1349</v>
      </c>
      <c r="E1693" s="866">
        <v>41845</v>
      </c>
      <c r="F1693" s="867" t="s">
        <v>574</v>
      </c>
      <c r="G1693" s="888" t="s">
        <v>572</v>
      </c>
      <c r="H1693" s="871" t="s">
        <v>1342</v>
      </c>
      <c r="I1693" s="244">
        <v>156</v>
      </c>
      <c r="J1693" s="244">
        <v>9469.0382414854666</v>
      </c>
      <c r="K1693" s="868">
        <f t="shared" si="88"/>
        <v>1477170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86"/>
        <v>7</v>
      </c>
      <c r="C1694" s="48">
        <f t="shared" si="87"/>
        <v>41845</v>
      </c>
      <c r="D1694" s="866" t="s">
        <v>1349</v>
      </c>
      <c r="E1694" s="866">
        <v>41845</v>
      </c>
      <c r="F1694" s="867" t="s">
        <v>594</v>
      </c>
      <c r="G1694" s="888" t="s">
        <v>572</v>
      </c>
      <c r="H1694" s="871" t="s">
        <v>1342</v>
      </c>
      <c r="I1694" s="244">
        <v>1400</v>
      </c>
      <c r="J1694" s="244">
        <v>489.77784007683448</v>
      </c>
      <c r="K1694" s="868">
        <f t="shared" si="88"/>
        <v>685689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86"/>
        <v>7</v>
      </c>
      <c r="C1695" s="48">
        <f t="shared" si="87"/>
        <v>41845</v>
      </c>
      <c r="D1695" s="866" t="s">
        <v>1349</v>
      </c>
      <c r="E1695" s="866">
        <v>41845</v>
      </c>
      <c r="F1695" s="867" t="s">
        <v>575</v>
      </c>
      <c r="G1695" s="888" t="s">
        <v>576</v>
      </c>
      <c r="H1695" s="871" t="s">
        <v>1342</v>
      </c>
      <c r="I1695" s="244">
        <v>97</v>
      </c>
      <c r="J1695" s="244">
        <v>8734.3714813702154</v>
      </c>
      <c r="K1695" s="868">
        <f t="shared" si="88"/>
        <v>847234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86"/>
        <v>7</v>
      </c>
      <c r="C1696" s="48">
        <f t="shared" si="87"/>
        <v>41849</v>
      </c>
      <c r="D1696" s="866" t="s">
        <v>1349</v>
      </c>
      <c r="E1696" s="866">
        <v>41849</v>
      </c>
      <c r="F1696" s="867" t="s">
        <v>577</v>
      </c>
      <c r="G1696" s="888" t="s">
        <v>578</v>
      </c>
      <c r="H1696" s="871" t="s">
        <v>1342</v>
      </c>
      <c r="I1696" s="244">
        <v>1920</v>
      </c>
      <c r="J1696" s="244">
        <v>9713.9271615238831</v>
      </c>
      <c r="K1696" s="868">
        <f t="shared" si="88"/>
        <v>18650740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86"/>
        <v>7</v>
      </c>
      <c r="C1697" s="48">
        <f t="shared" si="87"/>
        <v>41849</v>
      </c>
      <c r="D1697" s="866" t="s">
        <v>1349</v>
      </c>
      <c r="E1697" s="866">
        <v>41849</v>
      </c>
      <c r="F1697" s="867" t="s">
        <v>579</v>
      </c>
      <c r="G1697" s="888" t="s">
        <v>578</v>
      </c>
      <c r="H1697" s="871" t="s">
        <v>1342</v>
      </c>
      <c r="I1697" s="244">
        <v>560</v>
      </c>
      <c r="J1697" s="244">
        <v>12570.964561972085</v>
      </c>
      <c r="K1697" s="868">
        <f t="shared" si="88"/>
        <v>7039740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86"/>
        <v>7</v>
      </c>
      <c r="C1698" s="48">
        <f t="shared" si="87"/>
        <v>41849</v>
      </c>
      <c r="D1698" s="866" t="s">
        <v>1349</v>
      </c>
      <c r="E1698" s="866">
        <v>41849</v>
      </c>
      <c r="F1698" s="867" t="s">
        <v>537</v>
      </c>
      <c r="G1698" s="888" t="s">
        <v>580</v>
      </c>
      <c r="H1698" s="871" t="s">
        <v>1342</v>
      </c>
      <c r="I1698" s="244">
        <v>515</v>
      </c>
      <c r="J1698" s="244">
        <v>7918.0750812421575</v>
      </c>
      <c r="K1698" s="868">
        <f t="shared" si="88"/>
        <v>4077809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86"/>
        <v>7</v>
      </c>
      <c r="C1699" s="48">
        <f t="shared" si="87"/>
        <v>41849</v>
      </c>
      <c r="D1699" s="866" t="s">
        <v>1349</v>
      </c>
      <c r="E1699" s="866">
        <v>41849</v>
      </c>
      <c r="F1699" s="867" t="s">
        <v>581</v>
      </c>
      <c r="G1699" s="888" t="s">
        <v>580</v>
      </c>
      <c r="H1699" s="871" t="s">
        <v>1342</v>
      </c>
      <c r="I1699" s="244">
        <v>500</v>
      </c>
      <c r="J1699" s="244">
        <v>5061.0376807939565</v>
      </c>
      <c r="K1699" s="868">
        <f t="shared" si="88"/>
        <v>2530519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86"/>
        <v>7</v>
      </c>
      <c r="C1700" s="48">
        <f t="shared" si="87"/>
        <v>41850</v>
      </c>
      <c r="D1700" s="866" t="s">
        <v>1349</v>
      </c>
      <c r="E1700" s="866">
        <v>41850</v>
      </c>
      <c r="F1700" s="867" t="s">
        <v>388</v>
      </c>
      <c r="G1700" s="888" t="s">
        <v>582</v>
      </c>
      <c r="H1700" s="871" t="s">
        <v>1342</v>
      </c>
      <c r="I1700" s="244">
        <v>2554</v>
      </c>
      <c r="J1700" s="244">
        <v>5469.1858808579855</v>
      </c>
      <c r="K1700" s="868">
        <f t="shared" si="88"/>
        <v>13968301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07"/>
    </row>
    <row r="1701" spans="1:27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86"/>
        <v>7</v>
      </c>
      <c r="C1701" s="48">
        <f t="shared" si="87"/>
        <v>41850</v>
      </c>
      <c r="D1701" s="866" t="s">
        <v>1349</v>
      </c>
      <c r="E1701" s="866">
        <v>41850</v>
      </c>
      <c r="F1701" s="867" t="s">
        <v>583</v>
      </c>
      <c r="G1701" s="888" t="s">
        <v>582</v>
      </c>
      <c r="H1701" s="871" t="s">
        <v>1342</v>
      </c>
      <c r="I1701" s="244">
        <v>330</v>
      </c>
      <c r="J1701" s="244">
        <v>4326.3709206787053</v>
      </c>
      <c r="K1701" s="868">
        <f t="shared" si="88"/>
        <v>1427702</v>
      </c>
      <c r="L1701" s="849" t="s">
        <v>169</v>
      </c>
      <c r="M1701" s="887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86"/>
        <v>8</v>
      </c>
      <c r="C1702" s="48">
        <f t="shared" si="87"/>
        <v>41857</v>
      </c>
      <c r="D1702" s="866" t="s">
        <v>1349</v>
      </c>
      <c r="E1702" s="866">
        <v>41857</v>
      </c>
      <c r="F1702" s="867" t="s">
        <v>392</v>
      </c>
      <c r="G1702" s="888" t="s">
        <v>584</v>
      </c>
      <c r="H1702" s="871" t="s">
        <v>1342</v>
      </c>
      <c r="I1702" s="244">
        <v>500</v>
      </c>
      <c r="J1702" s="244">
        <v>11836.297801856834</v>
      </c>
      <c r="K1702" s="868">
        <f t="shared" si="88"/>
        <v>5918149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86"/>
        <v>8</v>
      </c>
      <c r="C1703" s="48">
        <f t="shared" si="87"/>
        <v>41858</v>
      </c>
      <c r="D1703" s="866" t="s">
        <v>1349</v>
      </c>
      <c r="E1703" s="866">
        <v>41858</v>
      </c>
      <c r="F1703" s="867" t="s">
        <v>416</v>
      </c>
      <c r="G1703" s="888" t="s">
        <v>584</v>
      </c>
      <c r="H1703" s="871" t="s">
        <v>1342</v>
      </c>
      <c r="I1703" s="244">
        <v>1000</v>
      </c>
      <c r="J1703" s="244">
        <v>816.29640012805748</v>
      </c>
      <c r="K1703" s="868">
        <f t="shared" si="88"/>
        <v>816296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86"/>
        <v>8</v>
      </c>
      <c r="C1704" s="48">
        <f t="shared" si="87"/>
        <v>41859</v>
      </c>
      <c r="D1704" s="866" t="s">
        <v>1349</v>
      </c>
      <c r="E1704" s="866">
        <v>41859</v>
      </c>
      <c r="F1704" s="867" t="s">
        <v>465</v>
      </c>
      <c r="G1704" s="888" t="s">
        <v>585</v>
      </c>
      <c r="H1704" s="871" t="s">
        <v>1342</v>
      </c>
      <c r="I1704" s="244">
        <v>300</v>
      </c>
      <c r="J1704" s="244">
        <v>7101.7786811141004</v>
      </c>
      <c r="K1704" s="868">
        <f t="shared" si="88"/>
        <v>2130534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86"/>
        <v>8</v>
      </c>
      <c r="C1705" s="48">
        <f t="shared" si="87"/>
        <v>41859</v>
      </c>
      <c r="D1705" s="866" t="s">
        <v>1349</v>
      </c>
      <c r="E1705" s="866">
        <v>41859</v>
      </c>
      <c r="F1705" s="867" t="s">
        <v>586</v>
      </c>
      <c r="G1705" s="888" t="s">
        <v>587</v>
      </c>
      <c r="H1705" s="871" t="s">
        <v>1342</v>
      </c>
      <c r="I1705" s="244">
        <v>393</v>
      </c>
      <c r="J1705" s="244">
        <v>5550.8155208707913</v>
      </c>
      <c r="K1705" s="868">
        <f t="shared" si="88"/>
        <v>2181470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86"/>
        <v>8</v>
      </c>
      <c r="C1706" s="48">
        <f t="shared" si="87"/>
        <v>41859</v>
      </c>
      <c r="D1706" s="866" t="s">
        <v>1349</v>
      </c>
      <c r="E1706" s="866">
        <v>41859</v>
      </c>
      <c r="F1706" s="867" t="s">
        <v>589</v>
      </c>
      <c r="G1706" s="888" t="s">
        <v>590</v>
      </c>
      <c r="H1706" s="871" t="s">
        <v>1342</v>
      </c>
      <c r="I1706" s="244">
        <v>198</v>
      </c>
      <c r="J1706" s="244">
        <v>14366.816642253812</v>
      </c>
      <c r="K1706" s="868">
        <f t="shared" si="88"/>
        <v>2844630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86"/>
        <v>8</v>
      </c>
      <c r="C1707" s="48">
        <f t="shared" si="87"/>
        <v>41859</v>
      </c>
      <c r="D1707" s="866" t="s">
        <v>1349</v>
      </c>
      <c r="E1707" s="866">
        <v>41859</v>
      </c>
      <c r="F1707" s="867" t="s">
        <v>591</v>
      </c>
      <c r="G1707" s="888" t="s">
        <v>590</v>
      </c>
      <c r="H1707" s="871" t="s">
        <v>1342</v>
      </c>
      <c r="I1707" s="244">
        <v>996</v>
      </c>
      <c r="J1707" s="244">
        <v>8081.3343612677691</v>
      </c>
      <c r="K1707" s="868">
        <f t="shared" si="88"/>
        <v>8049009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86"/>
        <v>8</v>
      </c>
      <c r="C1708" s="48">
        <f t="shared" si="87"/>
        <v>41859</v>
      </c>
      <c r="D1708" s="866" t="s">
        <v>1349</v>
      </c>
      <c r="E1708" s="866">
        <v>41859</v>
      </c>
      <c r="F1708" s="867" t="s">
        <v>592</v>
      </c>
      <c r="G1708" s="888" t="s">
        <v>590</v>
      </c>
      <c r="H1708" s="871" t="s">
        <v>1342</v>
      </c>
      <c r="I1708" s="244">
        <v>650</v>
      </c>
      <c r="J1708" s="244">
        <v>13713.779522151366</v>
      </c>
      <c r="K1708" s="868">
        <f t="shared" si="88"/>
        <v>8913957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86"/>
        <v>8</v>
      </c>
      <c r="C1709" s="48">
        <f t="shared" si="87"/>
        <v>41859</v>
      </c>
      <c r="D1709" s="866" t="s">
        <v>1349</v>
      </c>
      <c r="E1709" s="866">
        <v>41859</v>
      </c>
      <c r="F1709" s="867" t="s">
        <v>593</v>
      </c>
      <c r="G1709" s="888" t="s">
        <v>590</v>
      </c>
      <c r="H1709" s="871" t="s">
        <v>1342</v>
      </c>
      <c r="I1709" s="244">
        <v>1440</v>
      </c>
      <c r="J1709" s="244">
        <v>9224.1493214470484</v>
      </c>
      <c r="K1709" s="868">
        <f t="shared" si="88"/>
        <v>13282775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86"/>
        <v>8</v>
      </c>
      <c r="C1710" s="48">
        <f t="shared" si="87"/>
        <v>41859</v>
      </c>
      <c r="D1710" s="866" t="s">
        <v>1349</v>
      </c>
      <c r="E1710" s="866">
        <v>41859</v>
      </c>
      <c r="F1710" s="867" t="s">
        <v>571</v>
      </c>
      <c r="G1710" s="888" t="s">
        <v>590</v>
      </c>
      <c r="H1710" s="871" t="s">
        <v>1342</v>
      </c>
      <c r="I1710" s="244">
        <v>160</v>
      </c>
      <c r="J1710" s="244">
        <v>10366.964281626329</v>
      </c>
      <c r="K1710" s="868">
        <f t="shared" si="88"/>
        <v>1658714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86"/>
        <v>8</v>
      </c>
      <c r="C1711" s="48">
        <f t="shared" si="87"/>
        <v>41859</v>
      </c>
      <c r="D1711" s="866" t="s">
        <v>1349</v>
      </c>
      <c r="E1711" s="866">
        <v>41859</v>
      </c>
      <c r="F1711" s="867" t="s">
        <v>594</v>
      </c>
      <c r="G1711" s="888" t="s">
        <v>590</v>
      </c>
      <c r="H1711" s="871" t="s">
        <v>1342</v>
      </c>
      <c r="I1711" s="244">
        <v>4400</v>
      </c>
      <c r="J1711" s="244">
        <v>489.77784007683448</v>
      </c>
      <c r="K1711" s="868">
        <f t="shared" si="88"/>
        <v>2155022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86"/>
        <v>8</v>
      </c>
      <c r="C1712" s="48">
        <f t="shared" si="87"/>
        <v>41863</v>
      </c>
      <c r="D1712" s="866" t="s">
        <v>1349</v>
      </c>
      <c r="E1712" s="866">
        <v>41863</v>
      </c>
      <c r="F1712" s="867" t="s">
        <v>430</v>
      </c>
      <c r="G1712" s="888" t="s">
        <v>595</v>
      </c>
      <c r="H1712" s="871" t="s">
        <v>1342</v>
      </c>
      <c r="I1712" s="244">
        <v>1043</v>
      </c>
      <c r="J1712" s="244">
        <v>7509.9268811781294</v>
      </c>
      <c r="K1712" s="868">
        <f t="shared" si="88"/>
        <v>7832854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ref="B1713:B1721" si="89">IF(C1713&lt;&gt;"",MONTH(C1713),"")</f>
        <v>8</v>
      </c>
      <c r="C1713" s="48">
        <f t="shared" si="87"/>
        <v>41864</v>
      </c>
      <c r="D1713" s="866" t="s">
        <v>1349</v>
      </c>
      <c r="E1713" s="866">
        <v>41864</v>
      </c>
      <c r="F1713" s="867" t="s">
        <v>407</v>
      </c>
      <c r="G1713" s="888" t="s">
        <v>596</v>
      </c>
      <c r="H1713" s="871" t="s">
        <v>1342</v>
      </c>
      <c r="I1713" s="244">
        <v>650</v>
      </c>
      <c r="J1713" s="244">
        <v>7754.8158012165459</v>
      </c>
      <c r="K1713" s="868">
        <f t="shared" si="88"/>
        <v>5040630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89"/>
        <v>8</v>
      </c>
      <c r="C1714" s="48">
        <f t="shared" si="87"/>
        <v>41865</v>
      </c>
      <c r="D1714" s="866" t="s">
        <v>1349</v>
      </c>
      <c r="E1714" s="866">
        <v>41865</v>
      </c>
      <c r="F1714" s="867" t="s">
        <v>465</v>
      </c>
      <c r="G1714" s="888" t="s">
        <v>597</v>
      </c>
      <c r="H1714" s="871" t="s">
        <v>1342</v>
      </c>
      <c r="I1714" s="244">
        <v>208</v>
      </c>
      <c r="J1714" s="244">
        <v>7101.7786811141004</v>
      </c>
      <c r="K1714" s="868">
        <f t="shared" si="88"/>
        <v>1477170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89"/>
        <v>8</v>
      </c>
      <c r="C1715" s="48">
        <f t="shared" si="87"/>
        <v>41865</v>
      </c>
      <c r="D1715" s="866" t="s">
        <v>1349</v>
      </c>
      <c r="E1715" s="866">
        <v>41865</v>
      </c>
      <c r="F1715" s="867" t="s">
        <v>483</v>
      </c>
      <c r="G1715" s="888" t="s">
        <v>597</v>
      </c>
      <c r="H1715" s="871" t="s">
        <v>1342</v>
      </c>
      <c r="I1715" s="244">
        <v>320</v>
      </c>
      <c r="J1715" s="244">
        <v>5714.0748008964019</v>
      </c>
      <c r="K1715" s="868">
        <f t="shared" si="88"/>
        <v>1828504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89"/>
        <v>8</v>
      </c>
      <c r="C1716" s="48">
        <f t="shared" si="87"/>
        <v>41865</v>
      </c>
      <c r="D1716" s="866" t="s">
        <v>1349</v>
      </c>
      <c r="E1716" s="866">
        <v>41865</v>
      </c>
      <c r="F1716" s="867" t="s">
        <v>557</v>
      </c>
      <c r="G1716" s="888" t="s">
        <v>598</v>
      </c>
      <c r="H1716" s="871" t="s">
        <v>1342</v>
      </c>
      <c r="I1716" s="244">
        <v>740</v>
      </c>
      <c r="J1716" s="244">
        <v>10122.075361587913</v>
      </c>
      <c r="K1716" s="868">
        <f t="shared" si="88"/>
        <v>7490336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89"/>
        <v>8</v>
      </c>
      <c r="C1717" s="48">
        <f t="shared" si="87"/>
        <v>41866</v>
      </c>
      <c r="D1717" s="866" t="s">
        <v>1349</v>
      </c>
      <c r="E1717" s="866">
        <v>41866</v>
      </c>
      <c r="F1717" s="867" t="s">
        <v>599</v>
      </c>
      <c r="G1717" s="888" t="s">
        <v>600</v>
      </c>
      <c r="H1717" s="871" t="s">
        <v>1342</v>
      </c>
      <c r="I1717" s="244">
        <v>100</v>
      </c>
      <c r="J1717" s="244">
        <v>4897.7784007683449</v>
      </c>
      <c r="K1717" s="868">
        <f t="shared" si="88"/>
        <v>489778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89"/>
        <v>8</v>
      </c>
      <c r="C1718" s="48">
        <f t="shared" si="87"/>
        <v>41866</v>
      </c>
      <c r="D1718" s="866" t="s">
        <v>1349</v>
      </c>
      <c r="E1718" s="866">
        <v>41866</v>
      </c>
      <c r="F1718" s="867" t="s">
        <v>494</v>
      </c>
      <c r="G1718" s="888" t="s">
        <v>600</v>
      </c>
      <c r="H1718" s="871" t="s">
        <v>1342</v>
      </c>
      <c r="I1718" s="244">
        <v>120</v>
      </c>
      <c r="J1718" s="244">
        <v>4979.4080407811507</v>
      </c>
      <c r="K1718" s="868">
        <f t="shared" si="88"/>
        <v>597529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89"/>
        <v>8</v>
      </c>
      <c r="C1719" s="48">
        <f t="shared" si="87"/>
        <v>41866</v>
      </c>
      <c r="D1719" s="866" t="s">
        <v>1349</v>
      </c>
      <c r="E1719" s="866">
        <v>41866</v>
      </c>
      <c r="F1719" s="867" t="s">
        <v>601</v>
      </c>
      <c r="G1719" s="888" t="s">
        <v>600</v>
      </c>
      <c r="H1719" s="871" t="s">
        <v>1342</v>
      </c>
      <c r="I1719" s="244">
        <v>470</v>
      </c>
      <c r="J1719" s="244">
        <v>3591.7041605634531</v>
      </c>
      <c r="K1719" s="868">
        <f t="shared" si="88"/>
        <v>1688101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89"/>
        <v>8</v>
      </c>
      <c r="C1720" s="48">
        <f t="shared" si="87"/>
        <v>41866</v>
      </c>
      <c r="D1720" s="866" t="s">
        <v>1349</v>
      </c>
      <c r="E1720" s="866">
        <v>41866</v>
      </c>
      <c r="F1720" s="867" t="s">
        <v>602</v>
      </c>
      <c r="G1720" s="888" t="s">
        <v>600</v>
      </c>
      <c r="H1720" s="871" t="s">
        <v>1342</v>
      </c>
      <c r="I1720" s="244">
        <v>350</v>
      </c>
      <c r="J1720" s="244">
        <v>3836.59308060187</v>
      </c>
      <c r="K1720" s="868">
        <f t="shared" si="88"/>
        <v>1342808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89"/>
        <v>8</v>
      </c>
      <c r="C1721" s="48">
        <f t="shared" si="87"/>
        <v>41866</v>
      </c>
      <c r="D1721" s="866" t="s">
        <v>1349</v>
      </c>
      <c r="E1721" s="866">
        <v>41866</v>
      </c>
      <c r="F1721" s="867" t="s">
        <v>603</v>
      </c>
      <c r="G1721" s="888" t="s">
        <v>600</v>
      </c>
      <c r="H1721" s="871" t="s">
        <v>1342</v>
      </c>
      <c r="I1721" s="244">
        <v>330</v>
      </c>
      <c r="J1721" s="244">
        <v>6285.4822809860425</v>
      </c>
      <c r="K1721" s="868">
        <f t="shared" si="88"/>
        <v>2074209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ref="B1722:B1730" si="90">IF(C1722&lt;&gt;"",MONTH(C1722),"")</f>
        <v>8</v>
      </c>
      <c r="C1722" s="48">
        <f t="shared" si="87"/>
        <v>41866</v>
      </c>
      <c r="D1722" s="866" t="s">
        <v>1349</v>
      </c>
      <c r="E1722" s="866">
        <v>41866</v>
      </c>
      <c r="F1722" s="867" t="s">
        <v>394</v>
      </c>
      <c r="G1722" s="888" t="s">
        <v>604</v>
      </c>
      <c r="H1722" s="871" t="s">
        <v>1342</v>
      </c>
      <c r="I1722" s="244">
        <v>488</v>
      </c>
      <c r="J1722" s="244">
        <v>7918.0750812421575</v>
      </c>
      <c r="K1722" s="868">
        <f t="shared" si="88"/>
        <v>3864021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90"/>
        <v>8</v>
      </c>
      <c r="C1723" s="48">
        <f t="shared" si="87"/>
        <v>41869</v>
      </c>
      <c r="D1723" s="866" t="s">
        <v>1349</v>
      </c>
      <c r="E1723" s="866">
        <v>41869</v>
      </c>
      <c r="F1723" s="867" t="s">
        <v>605</v>
      </c>
      <c r="G1723" s="888" t="s">
        <v>606</v>
      </c>
      <c r="H1723" s="871" t="s">
        <v>1342</v>
      </c>
      <c r="I1723" s="244">
        <v>200</v>
      </c>
      <c r="J1723" s="244">
        <v>5714.0748008964019</v>
      </c>
      <c r="K1723" s="868">
        <f t="shared" si="88"/>
        <v>1142815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90"/>
        <v>8</v>
      </c>
      <c r="C1724" s="48">
        <f t="shared" si="87"/>
        <v>41871</v>
      </c>
      <c r="D1724" s="866" t="s">
        <v>1349</v>
      </c>
      <c r="E1724" s="866">
        <v>41871</v>
      </c>
      <c r="F1724" s="867" t="s">
        <v>557</v>
      </c>
      <c r="G1724" s="888" t="s">
        <v>607</v>
      </c>
      <c r="H1724" s="871" t="s">
        <v>1342</v>
      </c>
      <c r="I1724" s="244">
        <v>350</v>
      </c>
      <c r="J1724" s="244">
        <v>10122.075361587913</v>
      </c>
      <c r="K1724" s="868">
        <f t="shared" si="88"/>
        <v>3542726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90"/>
        <v>8</v>
      </c>
      <c r="C1725" s="48">
        <f t="shared" si="87"/>
        <v>41871</v>
      </c>
      <c r="D1725" s="866" t="s">
        <v>1349</v>
      </c>
      <c r="E1725" s="866">
        <v>41871</v>
      </c>
      <c r="F1725" s="867" t="s">
        <v>608</v>
      </c>
      <c r="G1725" s="888" t="s">
        <v>609</v>
      </c>
      <c r="H1725" s="871" t="s">
        <v>1342</v>
      </c>
      <c r="I1725" s="244">
        <v>500</v>
      </c>
      <c r="J1725" s="244">
        <v>8816.0011213830221</v>
      </c>
      <c r="K1725" s="868">
        <f t="shared" si="88"/>
        <v>4408001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90"/>
        <v>8</v>
      </c>
      <c r="C1726" s="48">
        <f t="shared" si="87"/>
        <v>41871</v>
      </c>
      <c r="D1726" s="866" t="s">
        <v>1349</v>
      </c>
      <c r="E1726" s="866">
        <v>41871</v>
      </c>
      <c r="F1726" s="867" t="s">
        <v>610</v>
      </c>
      <c r="G1726" s="888" t="s">
        <v>611</v>
      </c>
      <c r="H1726" s="871" t="s">
        <v>1342</v>
      </c>
      <c r="I1726" s="244">
        <v>550</v>
      </c>
      <c r="J1726" s="244">
        <v>4163.1116406530937</v>
      </c>
      <c r="K1726" s="868">
        <f t="shared" si="88"/>
        <v>2289711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90"/>
        <v>8</v>
      </c>
      <c r="C1727" s="48">
        <f t="shared" si="87"/>
        <v>41872</v>
      </c>
      <c r="D1727" s="866" t="s">
        <v>1349</v>
      </c>
      <c r="E1727" s="866">
        <v>41872</v>
      </c>
      <c r="F1727" s="867" t="s">
        <v>454</v>
      </c>
      <c r="G1727" s="888" t="s">
        <v>613</v>
      </c>
      <c r="H1727" s="871" t="s">
        <v>1342</v>
      </c>
      <c r="I1727" s="244">
        <v>196</v>
      </c>
      <c r="J1727" s="244">
        <v>10938.371761715971</v>
      </c>
      <c r="K1727" s="868">
        <f t="shared" si="88"/>
        <v>2143921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90"/>
        <v>8</v>
      </c>
      <c r="C1728" s="48">
        <f t="shared" si="87"/>
        <v>41872</v>
      </c>
      <c r="D1728" s="866" t="s">
        <v>1349</v>
      </c>
      <c r="E1728" s="866">
        <v>41872</v>
      </c>
      <c r="F1728" s="867" t="s">
        <v>539</v>
      </c>
      <c r="G1728" s="888" t="s">
        <v>613</v>
      </c>
      <c r="H1728" s="871" t="s">
        <v>1342</v>
      </c>
      <c r="I1728" s="244">
        <v>200</v>
      </c>
      <c r="J1728" s="244">
        <v>7918.0750812421575</v>
      </c>
      <c r="K1728" s="868">
        <f t="shared" si="88"/>
        <v>1583615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90"/>
        <v>8</v>
      </c>
      <c r="C1729" s="48">
        <f t="shared" si="87"/>
        <v>41873</v>
      </c>
      <c r="D1729" s="866" t="s">
        <v>1349</v>
      </c>
      <c r="E1729" s="866">
        <v>41873</v>
      </c>
      <c r="F1729" s="867" t="s">
        <v>437</v>
      </c>
      <c r="G1729" s="888" t="s">
        <v>614</v>
      </c>
      <c r="H1729" s="871" t="s">
        <v>1342</v>
      </c>
      <c r="I1729" s="244">
        <v>1480</v>
      </c>
      <c r="J1729" s="244">
        <v>4244.7412806658995</v>
      </c>
      <c r="K1729" s="868">
        <f t="shared" si="88"/>
        <v>6282217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90"/>
        <v>8</v>
      </c>
      <c r="C1730" s="48">
        <f t="shared" si="87"/>
        <v>41873</v>
      </c>
      <c r="D1730" s="866" t="s">
        <v>1349</v>
      </c>
      <c r="E1730" s="866">
        <v>41873</v>
      </c>
      <c r="F1730" s="867" t="s">
        <v>615</v>
      </c>
      <c r="G1730" s="888" t="s">
        <v>616</v>
      </c>
      <c r="H1730" s="871" t="s">
        <v>1342</v>
      </c>
      <c r="I1730" s="244">
        <v>498</v>
      </c>
      <c r="J1730" s="244">
        <v>23590.965963700863</v>
      </c>
      <c r="K1730" s="868">
        <f t="shared" si="88"/>
        <v>11748301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ref="B1731:B1794" si="91">IF(C1731&lt;&gt;"",MONTH(C1731),"")</f>
        <v>8</v>
      </c>
      <c r="C1731" s="48">
        <f t="shared" si="87"/>
        <v>41873</v>
      </c>
      <c r="D1731" s="866" t="s">
        <v>1349</v>
      </c>
      <c r="E1731" s="866">
        <v>41873</v>
      </c>
      <c r="F1731" s="867" t="s">
        <v>618</v>
      </c>
      <c r="G1731" s="888" t="s">
        <v>616</v>
      </c>
      <c r="H1731" s="871" t="s">
        <v>1342</v>
      </c>
      <c r="I1731" s="244">
        <v>690</v>
      </c>
      <c r="J1731" s="244">
        <v>22693.039923559998</v>
      </c>
      <c r="K1731" s="868">
        <f t="shared" si="88"/>
        <v>15658198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91"/>
        <v>8</v>
      </c>
      <c r="C1732" s="48">
        <f t="shared" si="87"/>
        <v>41873</v>
      </c>
      <c r="D1732" s="866" t="s">
        <v>1349</v>
      </c>
      <c r="E1732" s="866">
        <v>41873</v>
      </c>
      <c r="F1732" s="867" t="s">
        <v>618</v>
      </c>
      <c r="G1732" s="888" t="s">
        <v>616</v>
      </c>
      <c r="H1732" s="871" t="s">
        <v>1342</v>
      </c>
      <c r="I1732" s="244">
        <v>130</v>
      </c>
      <c r="J1732" s="244">
        <v>22693.039923559998</v>
      </c>
      <c r="K1732" s="868">
        <f t="shared" si="88"/>
        <v>2950095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91"/>
        <v>8</v>
      </c>
      <c r="C1733" s="48">
        <f t="shared" si="87"/>
        <v>41873</v>
      </c>
      <c r="D1733" s="866" t="s">
        <v>1349</v>
      </c>
      <c r="E1733" s="866">
        <v>41873</v>
      </c>
      <c r="F1733" s="867" t="s">
        <v>619</v>
      </c>
      <c r="G1733" s="888" t="s">
        <v>616</v>
      </c>
      <c r="H1733" s="871" t="s">
        <v>1342</v>
      </c>
      <c r="I1733" s="244">
        <v>1000</v>
      </c>
      <c r="J1733" s="244">
        <v>14121.927722215394</v>
      </c>
      <c r="K1733" s="868">
        <f t="shared" si="88"/>
        <v>14121928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91"/>
        <v>8</v>
      </c>
      <c r="C1734" s="48">
        <f t="shared" si="87"/>
        <v>41873</v>
      </c>
      <c r="D1734" s="866" t="s">
        <v>1349</v>
      </c>
      <c r="E1734" s="866">
        <v>41873</v>
      </c>
      <c r="F1734" s="867" t="s">
        <v>620</v>
      </c>
      <c r="G1734" s="888" t="s">
        <v>616</v>
      </c>
      <c r="H1734" s="871" t="s">
        <v>1342</v>
      </c>
      <c r="I1734" s="244">
        <v>425</v>
      </c>
      <c r="J1734" s="244">
        <v>22774.669563572803</v>
      </c>
      <c r="K1734" s="868">
        <f t="shared" si="88"/>
        <v>9679235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91"/>
        <v>8</v>
      </c>
      <c r="C1735" s="48">
        <f t="shared" si="87"/>
        <v>41873</v>
      </c>
      <c r="D1735" s="866" t="s">
        <v>1349</v>
      </c>
      <c r="E1735" s="866">
        <v>41873</v>
      </c>
      <c r="F1735" s="867" t="s">
        <v>620</v>
      </c>
      <c r="G1735" s="888" t="s">
        <v>616</v>
      </c>
      <c r="H1735" s="871" t="s">
        <v>1342</v>
      </c>
      <c r="I1735" s="244">
        <v>322</v>
      </c>
      <c r="J1735" s="244">
        <v>22774.669563572803</v>
      </c>
      <c r="K1735" s="868">
        <f t="shared" si="88"/>
        <v>7333444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91"/>
        <v>8</v>
      </c>
      <c r="C1736" s="48">
        <f t="shared" si="87"/>
        <v>41876</v>
      </c>
      <c r="D1736" s="866" t="s">
        <v>1349</v>
      </c>
      <c r="E1736" s="866">
        <v>41876</v>
      </c>
      <c r="F1736" s="867" t="s">
        <v>1177</v>
      </c>
      <c r="G1736" s="888" t="s">
        <v>622</v>
      </c>
      <c r="H1736" s="871" t="s">
        <v>1342</v>
      </c>
      <c r="I1736" s="244">
        <v>600</v>
      </c>
      <c r="J1736" s="244">
        <v>9305.7789614598551</v>
      </c>
      <c r="K1736" s="868">
        <f t="shared" si="88"/>
        <v>5583467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91"/>
        <v>8</v>
      </c>
      <c r="C1737" s="48">
        <f t="shared" si="87"/>
        <v>41876</v>
      </c>
      <c r="D1737" s="866" t="s">
        <v>1349</v>
      </c>
      <c r="E1737" s="866">
        <v>41876</v>
      </c>
      <c r="F1737" s="867" t="s">
        <v>416</v>
      </c>
      <c r="G1737" s="888" t="s">
        <v>622</v>
      </c>
      <c r="H1737" s="871" t="s">
        <v>1342</v>
      </c>
      <c r="I1737" s="244">
        <v>1200</v>
      </c>
      <c r="J1737" s="244">
        <v>816.29640012805748</v>
      </c>
      <c r="K1737" s="868">
        <f t="shared" si="88"/>
        <v>979556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91"/>
        <v>8</v>
      </c>
      <c r="C1738" s="48">
        <f t="shared" si="87"/>
        <v>41876</v>
      </c>
      <c r="D1738" s="866" t="s">
        <v>1349</v>
      </c>
      <c r="E1738" s="866">
        <v>41876</v>
      </c>
      <c r="F1738" s="867" t="s">
        <v>623</v>
      </c>
      <c r="G1738" s="888" t="s">
        <v>624</v>
      </c>
      <c r="H1738" s="871" t="s">
        <v>1342</v>
      </c>
      <c r="I1738" s="244">
        <v>8160</v>
      </c>
      <c r="J1738" s="244">
        <v>6040.5933609476251</v>
      </c>
      <c r="K1738" s="868">
        <f t="shared" si="88"/>
        <v>49291242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91"/>
        <v>8</v>
      </c>
      <c r="C1739" s="48">
        <f t="shared" ref="C1739:C1802" si="92">E1739</f>
        <v>41876</v>
      </c>
      <c r="D1739" s="866" t="s">
        <v>1349</v>
      </c>
      <c r="E1739" s="866">
        <v>41876</v>
      </c>
      <c r="F1739" s="867" t="s">
        <v>626</v>
      </c>
      <c r="G1739" s="888" t="s">
        <v>627</v>
      </c>
      <c r="H1739" s="871" t="s">
        <v>1342</v>
      </c>
      <c r="I1739" s="244">
        <v>626</v>
      </c>
      <c r="J1739" s="244">
        <v>11264.890321767192</v>
      </c>
      <c r="K1739" s="868">
        <f t="shared" ref="K1739:K1802" si="93">ROUND(I1739*J1739,0)</f>
        <v>7051821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91"/>
        <v>8</v>
      </c>
      <c r="C1740" s="48">
        <f t="shared" si="92"/>
        <v>41876</v>
      </c>
      <c r="D1740" s="866" t="s">
        <v>1349</v>
      </c>
      <c r="E1740" s="866">
        <v>41876</v>
      </c>
      <c r="F1740" s="867" t="s">
        <v>628</v>
      </c>
      <c r="G1740" s="888" t="s">
        <v>627</v>
      </c>
      <c r="H1740" s="871" t="s">
        <v>1342</v>
      </c>
      <c r="I1740" s="244">
        <v>160</v>
      </c>
      <c r="J1740" s="244">
        <v>8244.5936412933806</v>
      </c>
      <c r="K1740" s="868">
        <f t="shared" si="93"/>
        <v>1319135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91"/>
        <v>8</v>
      </c>
      <c r="C1741" s="48">
        <f t="shared" si="92"/>
        <v>41876</v>
      </c>
      <c r="D1741" s="866" t="s">
        <v>1349</v>
      </c>
      <c r="E1741" s="866">
        <v>41876</v>
      </c>
      <c r="F1741" s="867" t="s">
        <v>594</v>
      </c>
      <c r="G1741" s="888" t="s">
        <v>627</v>
      </c>
      <c r="H1741" s="871" t="s">
        <v>1342</v>
      </c>
      <c r="I1741" s="244">
        <v>1900</v>
      </c>
      <c r="J1741" s="244">
        <v>489.77784007683448</v>
      </c>
      <c r="K1741" s="868">
        <f t="shared" si="93"/>
        <v>930578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91"/>
        <v>8</v>
      </c>
      <c r="C1742" s="48">
        <f t="shared" si="92"/>
        <v>41877</v>
      </c>
      <c r="D1742" s="866" t="s">
        <v>1349</v>
      </c>
      <c r="E1742" s="866">
        <v>41877</v>
      </c>
      <c r="F1742" s="867" t="s">
        <v>571</v>
      </c>
      <c r="G1742" s="888" t="s">
        <v>629</v>
      </c>
      <c r="H1742" s="871" t="s">
        <v>1342</v>
      </c>
      <c r="I1742" s="244">
        <v>612</v>
      </c>
      <c r="J1742" s="244">
        <v>10366.964281626329</v>
      </c>
      <c r="K1742" s="868">
        <f t="shared" si="93"/>
        <v>6344582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91"/>
        <v>8</v>
      </c>
      <c r="C1743" s="48">
        <f t="shared" si="92"/>
        <v>41877</v>
      </c>
      <c r="D1743" s="866" t="s">
        <v>1349</v>
      </c>
      <c r="E1743" s="866">
        <v>41877</v>
      </c>
      <c r="F1743" s="867" t="s">
        <v>574</v>
      </c>
      <c r="G1743" s="888" t="s">
        <v>629</v>
      </c>
      <c r="H1743" s="871" t="s">
        <v>1342</v>
      </c>
      <c r="I1743" s="244">
        <v>267</v>
      </c>
      <c r="J1743" s="244">
        <v>9469.0382414854666</v>
      </c>
      <c r="K1743" s="868">
        <f t="shared" si="93"/>
        <v>2528233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91"/>
        <v>8</v>
      </c>
      <c r="C1744" s="48">
        <f t="shared" si="92"/>
        <v>41877</v>
      </c>
      <c r="D1744" s="866" t="s">
        <v>1349</v>
      </c>
      <c r="E1744" s="866">
        <v>41877</v>
      </c>
      <c r="F1744" s="867" t="s">
        <v>571</v>
      </c>
      <c r="G1744" s="888" t="s">
        <v>629</v>
      </c>
      <c r="H1744" s="871" t="s">
        <v>1342</v>
      </c>
      <c r="I1744" s="244">
        <v>77</v>
      </c>
      <c r="J1744" s="244">
        <v>10366.964281626329</v>
      </c>
      <c r="K1744" s="868">
        <f t="shared" si="93"/>
        <v>798256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91"/>
        <v>8</v>
      </c>
      <c r="C1745" s="48">
        <f t="shared" si="92"/>
        <v>41877</v>
      </c>
      <c r="D1745" s="866" t="s">
        <v>1349</v>
      </c>
      <c r="E1745" s="866">
        <v>41877</v>
      </c>
      <c r="F1745" s="867" t="s">
        <v>594</v>
      </c>
      <c r="G1745" s="888" t="s">
        <v>629</v>
      </c>
      <c r="H1745" s="871" t="s">
        <v>1342</v>
      </c>
      <c r="I1745" s="244">
        <v>2400</v>
      </c>
      <c r="J1745" s="244">
        <v>489.77784007683448</v>
      </c>
      <c r="K1745" s="868">
        <f t="shared" si="93"/>
        <v>1175467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91"/>
        <v>8</v>
      </c>
      <c r="C1746" s="48">
        <f t="shared" si="92"/>
        <v>41878</v>
      </c>
      <c r="D1746" s="866" t="s">
        <v>1349</v>
      </c>
      <c r="E1746" s="866">
        <v>41878</v>
      </c>
      <c r="F1746" s="867" t="s">
        <v>486</v>
      </c>
      <c r="G1746" s="888" t="s">
        <v>630</v>
      </c>
      <c r="H1746" s="871" t="s">
        <v>1342</v>
      </c>
      <c r="I1746" s="244">
        <v>981</v>
      </c>
      <c r="J1746" s="244">
        <v>9387.4086014726599</v>
      </c>
      <c r="K1746" s="868">
        <f t="shared" si="93"/>
        <v>9209048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91"/>
        <v>8</v>
      </c>
      <c r="C1747" s="48">
        <f t="shared" si="92"/>
        <v>41879</v>
      </c>
      <c r="D1747" s="866" t="s">
        <v>1349</v>
      </c>
      <c r="E1747" s="866">
        <v>41879</v>
      </c>
      <c r="F1747" s="867" t="s">
        <v>1170</v>
      </c>
      <c r="G1747" s="888" t="s">
        <v>631</v>
      </c>
      <c r="H1747" s="871" t="s">
        <v>1342</v>
      </c>
      <c r="I1747" s="244">
        <v>1200</v>
      </c>
      <c r="J1747" s="244">
        <v>1306.074240204892</v>
      </c>
      <c r="K1747" s="868">
        <f t="shared" si="93"/>
        <v>1567289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91"/>
        <v>8</v>
      </c>
      <c r="C1748" s="48">
        <f t="shared" si="92"/>
        <v>41879</v>
      </c>
      <c r="D1748" s="866" t="s">
        <v>1349</v>
      </c>
      <c r="E1748" s="866">
        <v>41879</v>
      </c>
      <c r="F1748" s="867" t="s">
        <v>1171</v>
      </c>
      <c r="G1748" s="888" t="s">
        <v>631</v>
      </c>
      <c r="H1748" s="871" t="s">
        <v>1342</v>
      </c>
      <c r="I1748" s="244">
        <v>400</v>
      </c>
      <c r="J1748" s="244">
        <v>3836.59308060187</v>
      </c>
      <c r="K1748" s="868">
        <f t="shared" si="93"/>
        <v>1534637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91"/>
        <v>9</v>
      </c>
      <c r="C1749" s="48">
        <f t="shared" si="92"/>
        <v>41883</v>
      </c>
      <c r="D1749" s="866" t="s">
        <v>1349</v>
      </c>
      <c r="E1749" s="866">
        <v>41883</v>
      </c>
      <c r="F1749" s="867" t="s">
        <v>635</v>
      </c>
      <c r="G1749" s="888" t="s">
        <v>636</v>
      </c>
      <c r="H1749" s="871" t="s">
        <v>1342</v>
      </c>
      <c r="I1749" s="244">
        <v>509</v>
      </c>
      <c r="J1749" s="244">
        <v>6367.1119209988483</v>
      </c>
      <c r="K1749" s="868">
        <f t="shared" si="93"/>
        <v>3240860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91"/>
        <v>9</v>
      </c>
      <c r="C1750" s="48">
        <f t="shared" si="92"/>
        <v>41883</v>
      </c>
      <c r="D1750" s="866" t="s">
        <v>1349</v>
      </c>
      <c r="E1750" s="866">
        <v>41883</v>
      </c>
      <c r="F1750" s="867" t="s">
        <v>637</v>
      </c>
      <c r="G1750" s="888" t="s">
        <v>636</v>
      </c>
      <c r="H1750" s="871" t="s">
        <v>1342</v>
      </c>
      <c r="I1750" s="244">
        <v>210</v>
      </c>
      <c r="J1750" s="244">
        <v>6040.5933609476251</v>
      </c>
      <c r="K1750" s="868">
        <f t="shared" si="93"/>
        <v>1268525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91"/>
        <v>9</v>
      </c>
      <c r="C1751" s="48">
        <f t="shared" si="92"/>
        <v>41883</v>
      </c>
      <c r="D1751" s="866" t="s">
        <v>1349</v>
      </c>
      <c r="E1751" s="866">
        <v>41883</v>
      </c>
      <c r="F1751" s="867" t="s">
        <v>571</v>
      </c>
      <c r="G1751" s="888" t="s">
        <v>638</v>
      </c>
      <c r="H1751" s="871" t="s">
        <v>1342</v>
      </c>
      <c r="I1751" s="244">
        <v>1116</v>
      </c>
      <c r="J1751" s="244">
        <v>10366.964281626329</v>
      </c>
      <c r="K1751" s="868">
        <f t="shared" si="93"/>
        <v>11569532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91"/>
        <v>9</v>
      </c>
      <c r="C1752" s="48">
        <f t="shared" si="92"/>
        <v>41883</v>
      </c>
      <c r="D1752" s="866" t="s">
        <v>1349</v>
      </c>
      <c r="E1752" s="866">
        <v>41883</v>
      </c>
      <c r="F1752" s="867" t="s">
        <v>633</v>
      </c>
      <c r="G1752" s="888" t="s">
        <v>638</v>
      </c>
      <c r="H1752" s="871" t="s">
        <v>1342</v>
      </c>
      <c r="I1752" s="244">
        <v>1273</v>
      </c>
      <c r="J1752" s="244">
        <v>7836.4454412293517</v>
      </c>
      <c r="K1752" s="868">
        <f t="shared" si="93"/>
        <v>9975795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91"/>
        <v>9</v>
      </c>
      <c r="C1753" s="48">
        <f t="shared" si="92"/>
        <v>41883</v>
      </c>
      <c r="D1753" s="866" t="s">
        <v>1349</v>
      </c>
      <c r="E1753" s="866">
        <v>41883</v>
      </c>
      <c r="F1753" s="867" t="s">
        <v>574</v>
      </c>
      <c r="G1753" s="888" t="s">
        <v>638</v>
      </c>
      <c r="H1753" s="871" t="s">
        <v>1342</v>
      </c>
      <c r="I1753" s="244">
        <v>373</v>
      </c>
      <c r="J1753" s="244">
        <v>9469.0382414854666</v>
      </c>
      <c r="K1753" s="868">
        <f t="shared" si="93"/>
        <v>3531951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91"/>
        <v>9</v>
      </c>
      <c r="C1754" s="48">
        <f t="shared" si="92"/>
        <v>41883</v>
      </c>
      <c r="D1754" s="866" t="s">
        <v>1349</v>
      </c>
      <c r="E1754" s="866">
        <v>41883</v>
      </c>
      <c r="F1754" s="867" t="s">
        <v>634</v>
      </c>
      <c r="G1754" s="888" t="s">
        <v>638</v>
      </c>
      <c r="H1754" s="871" t="s">
        <v>1342</v>
      </c>
      <c r="I1754" s="244">
        <v>176</v>
      </c>
      <c r="J1754" s="244">
        <v>10856.742121703164</v>
      </c>
      <c r="K1754" s="868">
        <f t="shared" si="93"/>
        <v>1910787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91"/>
        <v>9</v>
      </c>
      <c r="C1755" s="48">
        <f t="shared" si="92"/>
        <v>41883</v>
      </c>
      <c r="D1755" s="866" t="s">
        <v>1349</v>
      </c>
      <c r="E1755" s="866">
        <v>41883</v>
      </c>
      <c r="F1755" s="867" t="s">
        <v>594</v>
      </c>
      <c r="G1755" s="888" t="s">
        <v>638</v>
      </c>
      <c r="H1755" s="871" t="s">
        <v>1342</v>
      </c>
      <c r="I1755" s="244">
        <v>4500</v>
      </c>
      <c r="J1755" s="244">
        <v>489.77784007683448</v>
      </c>
      <c r="K1755" s="868">
        <f t="shared" si="93"/>
        <v>2204000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91"/>
        <v>9</v>
      </c>
      <c r="C1756" s="48">
        <f t="shared" si="92"/>
        <v>41883</v>
      </c>
      <c r="D1756" s="866" t="s">
        <v>1349</v>
      </c>
      <c r="E1756" s="866">
        <v>41883</v>
      </c>
      <c r="F1756" s="867" t="s">
        <v>639</v>
      </c>
      <c r="G1756" s="888" t="s">
        <v>640</v>
      </c>
      <c r="H1756" s="871" t="s">
        <v>1342</v>
      </c>
      <c r="I1756" s="244">
        <v>500</v>
      </c>
      <c r="J1756" s="244">
        <v>5550.8155208707913</v>
      </c>
      <c r="K1756" s="868">
        <f t="shared" si="93"/>
        <v>2775408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91"/>
        <v>9</v>
      </c>
      <c r="C1757" s="48">
        <f t="shared" si="92"/>
        <v>41886</v>
      </c>
      <c r="D1757" s="866" t="s">
        <v>1349</v>
      </c>
      <c r="E1757" s="866">
        <v>41886</v>
      </c>
      <c r="F1757" s="867" t="s">
        <v>641</v>
      </c>
      <c r="G1757" s="888" t="s">
        <v>642</v>
      </c>
      <c r="H1757" s="871" t="s">
        <v>1342</v>
      </c>
      <c r="I1757" s="244">
        <v>711</v>
      </c>
      <c r="J1757" s="244">
        <v>7346.6676011525178</v>
      </c>
      <c r="K1757" s="868">
        <f t="shared" si="93"/>
        <v>5223481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91"/>
        <v>9</v>
      </c>
      <c r="C1758" s="48">
        <f t="shared" si="92"/>
        <v>41886</v>
      </c>
      <c r="D1758" s="866" t="s">
        <v>1349</v>
      </c>
      <c r="E1758" s="866">
        <v>41886</v>
      </c>
      <c r="F1758" s="867" t="s">
        <v>454</v>
      </c>
      <c r="G1758" s="888" t="s">
        <v>644</v>
      </c>
      <c r="H1758" s="871" t="s">
        <v>1342</v>
      </c>
      <c r="I1758" s="244">
        <v>197</v>
      </c>
      <c r="J1758" s="244">
        <v>10938.371761715971</v>
      </c>
      <c r="K1758" s="868">
        <f t="shared" si="93"/>
        <v>2154859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91"/>
        <v>9</v>
      </c>
      <c r="C1759" s="48">
        <f t="shared" si="92"/>
        <v>41886</v>
      </c>
      <c r="D1759" s="866" t="s">
        <v>1349</v>
      </c>
      <c r="E1759" s="866">
        <v>41886</v>
      </c>
      <c r="F1759" s="867" t="s">
        <v>457</v>
      </c>
      <c r="G1759" s="888" t="s">
        <v>644</v>
      </c>
      <c r="H1759" s="871" t="s">
        <v>1342</v>
      </c>
      <c r="I1759" s="244">
        <v>307</v>
      </c>
      <c r="J1759" s="244">
        <v>7265.037961139712</v>
      </c>
      <c r="K1759" s="868">
        <f t="shared" si="93"/>
        <v>2230367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91"/>
        <v>9</v>
      </c>
      <c r="C1760" s="48">
        <f t="shared" si="92"/>
        <v>41890</v>
      </c>
      <c r="D1760" s="866" t="s">
        <v>1349</v>
      </c>
      <c r="E1760" s="866">
        <v>41890</v>
      </c>
      <c r="F1760" s="867" t="s">
        <v>645</v>
      </c>
      <c r="G1760" s="888" t="s">
        <v>646</v>
      </c>
      <c r="H1760" s="871" t="s">
        <v>1342</v>
      </c>
      <c r="I1760" s="244">
        <v>860</v>
      </c>
      <c r="J1760" s="244">
        <v>14774.964842317841</v>
      </c>
      <c r="K1760" s="868">
        <f t="shared" si="93"/>
        <v>12706470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91"/>
        <v>9</v>
      </c>
      <c r="C1761" s="48">
        <f t="shared" si="92"/>
        <v>41890</v>
      </c>
      <c r="D1761" s="866" t="s">
        <v>1349</v>
      </c>
      <c r="E1761" s="866">
        <v>41890</v>
      </c>
      <c r="F1761" s="867" t="s">
        <v>634</v>
      </c>
      <c r="G1761" s="888" t="s">
        <v>647</v>
      </c>
      <c r="H1761" s="871" t="s">
        <v>1342</v>
      </c>
      <c r="I1761" s="244">
        <v>2153</v>
      </c>
      <c r="J1761" s="244">
        <v>10856.742121703164</v>
      </c>
      <c r="K1761" s="868">
        <f t="shared" si="93"/>
        <v>23374566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91"/>
        <v>9</v>
      </c>
      <c r="C1762" s="48">
        <f t="shared" si="92"/>
        <v>41890</v>
      </c>
      <c r="D1762" s="866" t="s">
        <v>1349</v>
      </c>
      <c r="E1762" s="866">
        <v>41890</v>
      </c>
      <c r="F1762" s="867" t="s">
        <v>594</v>
      </c>
      <c r="G1762" s="888" t="s">
        <v>647</v>
      </c>
      <c r="H1762" s="871" t="s">
        <v>1342</v>
      </c>
      <c r="I1762" s="244">
        <v>2000</v>
      </c>
      <c r="J1762" s="244">
        <v>489.77784007683448</v>
      </c>
      <c r="K1762" s="868">
        <f t="shared" si="93"/>
        <v>979556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91"/>
        <v>9</v>
      </c>
      <c r="C1763" s="48">
        <f t="shared" si="92"/>
        <v>41890</v>
      </c>
      <c r="D1763" s="866" t="s">
        <v>1349</v>
      </c>
      <c r="E1763" s="866">
        <v>41890</v>
      </c>
      <c r="F1763" s="867" t="s">
        <v>1128</v>
      </c>
      <c r="G1763" s="888" t="s">
        <v>648</v>
      </c>
      <c r="H1763" s="871" t="s">
        <v>1342</v>
      </c>
      <c r="I1763" s="244">
        <v>1000</v>
      </c>
      <c r="J1763" s="244">
        <v>816.29640012805748</v>
      </c>
      <c r="K1763" s="868">
        <f t="shared" si="93"/>
        <v>816296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91"/>
        <v>9</v>
      </c>
      <c r="C1764" s="48">
        <f t="shared" si="92"/>
        <v>41894</v>
      </c>
      <c r="D1764" s="866" t="s">
        <v>1349</v>
      </c>
      <c r="E1764" s="866">
        <v>41894</v>
      </c>
      <c r="F1764" s="867" t="s">
        <v>564</v>
      </c>
      <c r="G1764" s="888" t="s">
        <v>650</v>
      </c>
      <c r="H1764" s="871" t="s">
        <v>1342</v>
      </c>
      <c r="I1764" s="244">
        <v>210</v>
      </c>
      <c r="J1764" s="244">
        <v>24407.262363828919</v>
      </c>
      <c r="K1764" s="868">
        <f t="shared" si="93"/>
        <v>5125525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91"/>
        <v>9</v>
      </c>
      <c r="C1765" s="48">
        <f t="shared" si="92"/>
        <v>41895</v>
      </c>
      <c r="D1765" s="866" t="s">
        <v>1349</v>
      </c>
      <c r="E1765" s="866">
        <v>41895</v>
      </c>
      <c r="F1765" s="867" t="s">
        <v>1177</v>
      </c>
      <c r="G1765" s="888" t="s">
        <v>651</v>
      </c>
      <c r="H1765" s="871" t="s">
        <v>1342</v>
      </c>
      <c r="I1765" s="244">
        <v>200</v>
      </c>
      <c r="J1765" s="244">
        <v>9305.7789614598551</v>
      </c>
      <c r="K1765" s="868">
        <f t="shared" si="93"/>
        <v>1861156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91"/>
        <v>9</v>
      </c>
      <c r="C1766" s="48">
        <f t="shared" si="92"/>
        <v>41895</v>
      </c>
      <c r="D1766" s="866" t="s">
        <v>1349</v>
      </c>
      <c r="E1766" s="866">
        <v>41895</v>
      </c>
      <c r="F1766" s="867" t="s">
        <v>1177</v>
      </c>
      <c r="G1766" s="888" t="s">
        <v>651</v>
      </c>
      <c r="H1766" s="871" t="s">
        <v>1342</v>
      </c>
      <c r="I1766" s="244">
        <v>989</v>
      </c>
      <c r="J1766" s="244">
        <v>9305.7789614598551</v>
      </c>
      <c r="K1766" s="868">
        <f t="shared" si="93"/>
        <v>9203415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91"/>
        <v>9</v>
      </c>
      <c r="C1767" s="48">
        <f t="shared" si="92"/>
        <v>41895</v>
      </c>
      <c r="D1767" s="866" t="s">
        <v>1349</v>
      </c>
      <c r="E1767" s="866">
        <v>41895</v>
      </c>
      <c r="F1767" s="867" t="s">
        <v>416</v>
      </c>
      <c r="G1767" s="888" t="s">
        <v>651</v>
      </c>
      <c r="H1767" s="871" t="s">
        <v>1342</v>
      </c>
      <c r="I1767" s="244">
        <v>2400</v>
      </c>
      <c r="J1767" s="244">
        <v>816.29640012805748</v>
      </c>
      <c r="K1767" s="868">
        <f t="shared" si="93"/>
        <v>1959111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91"/>
        <v>9</v>
      </c>
      <c r="C1768" s="48">
        <f t="shared" si="92"/>
        <v>41897</v>
      </c>
      <c r="D1768" s="866" t="s">
        <v>1349</v>
      </c>
      <c r="E1768" s="866">
        <v>41897</v>
      </c>
      <c r="F1768" s="867" t="s">
        <v>407</v>
      </c>
      <c r="G1768" s="888" t="s">
        <v>652</v>
      </c>
      <c r="H1768" s="871" t="s">
        <v>1342</v>
      </c>
      <c r="I1768" s="244">
        <v>495</v>
      </c>
      <c r="J1768" s="244">
        <v>7754.8158012165459</v>
      </c>
      <c r="K1768" s="868">
        <f t="shared" si="93"/>
        <v>3838634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91"/>
        <v>9</v>
      </c>
      <c r="C1769" s="48">
        <f t="shared" si="92"/>
        <v>41898</v>
      </c>
      <c r="D1769" s="866" t="s">
        <v>1349</v>
      </c>
      <c r="E1769" s="866">
        <v>41898</v>
      </c>
      <c r="F1769" s="867" t="s">
        <v>653</v>
      </c>
      <c r="G1769" s="888" t="s">
        <v>654</v>
      </c>
      <c r="H1769" s="871" t="s">
        <v>1342</v>
      </c>
      <c r="I1769" s="244">
        <v>451</v>
      </c>
      <c r="J1769" s="244">
        <v>24897.040203905752</v>
      </c>
      <c r="K1769" s="868">
        <f t="shared" si="93"/>
        <v>11228565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91"/>
        <v>9</v>
      </c>
      <c r="C1770" s="48">
        <f t="shared" si="92"/>
        <v>41898</v>
      </c>
      <c r="D1770" s="866" t="s">
        <v>1349</v>
      </c>
      <c r="E1770" s="866">
        <v>41898</v>
      </c>
      <c r="F1770" s="867" t="s">
        <v>717</v>
      </c>
      <c r="G1770" s="888" t="s">
        <v>654</v>
      </c>
      <c r="H1770" s="871" t="s">
        <v>1342</v>
      </c>
      <c r="I1770" s="244">
        <v>902</v>
      </c>
      <c r="J1770" s="244">
        <v>1224.4446001920862</v>
      </c>
      <c r="K1770" s="868">
        <f t="shared" si="93"/>
        <v>1104449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91"/>
        <v>9</v>
      </c>
      <c r="C1771" s="48">
        <f t="shared" si="92"/>
        <v>41898</v>
      </c>
      <c r="D1771" s="866" t="s">
        <v>1349</v>
      </c>
      <c r="E1771" s="866">
        <v>41898</v>
      </c>
      <c r="F1771" s="867" t="s">
        <v>634</v>
      </c>
      <c r="G1771" s="888" t="s">
        <v>656</v>
      </c>
      <c r="H1771" s="871" t="s">
        <v>1342</v>
      </c>
      <c r="I1771" s="244">
        <v>175</v>
      </c>
      <c r="J1771" s="244">
        <v>10856.742121703164</v>
      </c>
      <c r="K1771" s="868">
        <f t="shared" si="93"/>
        <v>1899930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91"/>
        <v>9</v>
      </c>
      <c r="C1772" s="48">
        <f t="shared" si="92"/>
        <v>41898</v>
      </c>
      <c r="D1772" s="866" t="s">
        <v>1349</v>
      </c>
      <c r="E1772" s="866">
        <v>41898</v>
      </c>
      <c r="F1772" s="867" t="s">
        <v>634</v>
      </c>
      <c r="G1772" s="888" t="s">
        <v>656</v>
      </c>
      <c r="H1772" s="871" t="s">
        <v>1342</v>
      </c>
      <c r="I1772" s="244">
        <v>1686</v>
      </c>
      <c r="J1772" s="244">
        <v>10856.742121703164</v>
      </c>
      <c r="K1772" s="868">
        <f t="shared" si="93"/>
        <v>18304467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91"/>
        <v>9</v>
      </c>
      <c r="C1773" s="48">
        <f t="shared" si="92"/>
        <v>41898</v>
      </c>
      <c r="D1773" s="866" t="s">
        <v>1349</v>
      </c>
      <c r="E1773" s="866">
        <v>41898</v>
      </c>
      <c r="F1773" s="867" t="s">
        <v>633</v>
      </c>
      <c r="G1773" s="888" t="s">
        <v>656</v>
      </c>
      <c r="H1773" s="871" t="s">
        <v>1342</v>
      </c>
      <c r="I1773" s="244">
        <v>827</v>
      </c>
      <c r="J1773" s="244">
        <v>7836.4454412293517</v>
      </c>
      <c r="K1773" s="868">
        <f t="shared" si="93"/>
        <v>6480740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91"/>
        <v>9</v>
      </c>
      <c r="C1774" s="48">
        <f t="shared" si="92"/>
        <v>41898</v>
      </c>
      <c r="D1774" s="866" t="s">
        <v>1349</v>
      </c>
      <c r="E1774" s="866">
        <v>41898</v>
      </c>
      <c r="F1774" s="867" t="s">
        <v>633</v>
      </c>
      <c r="G1774" s="888" t="s">
        <v>656</v>
      </c>
      <c r="H1774" s="871" t="s">
        <v>1342</v>
      </c>
      <c r="I1774" s="244">
        <v>1700</v>
      </c>
      <c r="J1774" s="244">
        <v>7836.4454412293517</v>
      </c>
      <c r="K1774" s="868">
        <f t="shared" si="93"/>
        <v>13321957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91"/>
        <v>9</v>
      </c>
      <c r="C1775" s="48">
        <f t="shared" si="92"/>
        <v>41898</v>
      </c>
      <c r="D1775" s="866" t="s">
        <v>1349</v>
      </c>
      <c r="E1775" s="866">
        <v>41898</v>
      </c>
      <c r="F1775" s="867" t="s">
        <v>594</v>
      </c>
      <c r="G1775" s="888" t="s">
        <v>656</v>
      </c>
      <c r="H1775" s="871" t="s">
        <v>1342</v>
      </c>
      <c r="I1775" s="244">
        <v>10500</v>
      </c>
      <c r="J1775" s="244">
        <v>489.77784007683448</v>
      </c>
      <c r="K1775" s="868">
        <f t="shared" si="93"/>
        <v>5142667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91"/>
        <v>9</v>
      </c>
      <c r="C1776" s="48">
        <f t="shared" si="92"/>
        <v>41899</v>
      </c>
      <c r="D1776" s="866" t="s">
        <v>1349</v>
      </c>
      <c r="E1776" s="866">
        <v>41899</v>
      </c>
      <c r="F1776" s="867" t="s">
        <v>657</v>
      </c>
      <c r="G1776" s="888" t="s">
        <v>658</v>
      </c>
      <c r="H1776" s="871" t="s">
        <v>1342</v>
      </c>
      <c r="I1776" s="244">
        <v>833</v>
      </c>
      <c r="J1776" s="244">
        <v>19019.706122983738</v>
      </c>
      <c r="K1776" s="868">
        <f t="shared" si="93"/>
        <v>15843415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91"/>
        <v>9</v>
      </c>
      <c r="C1777" s="48">
        <f t="shared" si="92"/>
        <v>41900</v>
      </c>
      <c r="D1777" s="866" t="s">
        <v>1349</v>
      </c>
      <c r="E1777" s="866">
        <v>41900</v>
      </c>
      <c r="F1777" s="867" t="s">
        <v>458</v>
      </c>
      <c r="G1777" s="888" t="s">
        <v>660</v>
      </c>
      <c r="H1777" s="871" t="s">
        <v>1342</v>
      </c>
      <c r="I1777" s="244">
        <v>195</v>
      </c>
      <c r="J1777" s="244">
        <v>7591.5565211909352</v>
      </c>
      <c r="K1777" s="868">
        <f t="shared" si="93"/>
        <v>1480354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91"/>
        <v>9</v>
      </c>
      <c r="C1778" s="48">
        <f t="shared" si="92"/>
        <v>41900</v>
      </c>
      <c r="D1778" s="866" t="s">
        <v>1349</v>
      </c>
      <c r="E1778" s="866">
        <v>41900</v>
      </c>
      <c r="F1778" s="867" t="s">
        <v>465</v>
      </c>
      <c r="G1778" s="888" t="s">
        <v>660</v>
      </c>
      <c r="H1778" s="871" t="s">
        <v>1342</v>
      </c>
      <c r="I1778" s="244">
        <v>300</v>
      </c>
      <c r="J1778" s="244">
        <v>7101.7786811141004</v>
      </c>
      <c r="K1778" s="868">
        <f t="shared" si="93"/>
        <v>2130534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91"/>
        <v>9</v>
      </c>
      <c r="C1779" s="48">
        <f t="shared" si="92"/>
        <v>41904</v>
      </c>
      <c r="D1779" s="866" t="s">
        <v>1349</v>
      </c>
      <c r="E1779" s="866">
        <v>41904</v>
      </c>
      <c r="F1779" s="867" t="s">
        <v>661</v>
      </c>
      <c r="G1779" s="888" t="s">
        <v>662</v>
      </c>
      <c r="H1779" s="871" t="s">
        <v>1342</v>
      </c>
      <c r="I1779" s="244">
        <v>314</v>
      </c>
      <c r="J1779" s="244">
        <v>5958.9637209348193</v>
      </c>
      <c r="K1779" s="868">
        <f t="shared" si="93"/>
        <v>1871115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91"/>
        <v>9</v>
      </c>
      <c r="C1780" s="48">
        <f t="shared" si="92"/>
        <v>41904</v>
      </c>
      <c r="D1780" s="866" t="s">
        <v>1349</v>
      </c>
      <c r="E1780" s="866">
        <v>41904</v>
      </c>
      <c r="F1780" s="867" t="s">
        <v>663</v>
      </c>
      <c r="G1780" s="888" t="s">
        <v>662</v>
      </c>
      <c r="H1780" s="871" t="s">
        <v>1342</v>
      </c>
      <c r="I1780" s="244">
        <v>103</v>
      </c>
      <c r="J1780" s="244">
        <v>5305.9266008323739</v>
      </c>
      <c r="K1780" s="868">
        <f t="shared" si="93"/>
        <v>546510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91"/>
        <v>9</v>
      </c>
      <c r="C1781" s="48">
        <f t="shared" si="92"/>
        <v>41904</v>
      </c>
      <c r="D1781" s="866" t="s">
        <v>1349</v>
      </c>
      <c r="E1781" s="866">
        <v>41904</v>
      </c>
      <c r="F1781" s="867" t="s">
        <v>664</v>
      </c>
      <c r="G1781" s="888" t="s">
        <v>662</v>
      </c>
      <c r="H1781" s="871" t="s">
        <v>1342</v>
      </c>
      <c r="I1781" s="244">
        <v>497</v>
      </c>
      <c r="J1781" s="244">
        <v>4408.0005606915111</v>
      </c>
      <c r="K1781" s="868">
        <f t="shared" si="93"/>
        <v>2190776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91"/>
        <v>9</v>
      </c>
      <c r="C1782" s="48">
        <f t="shared" si="92"/>
        <v>41904</v>
      </c>
      <c r="D1782" s="866" t="s">
        <v>1349</v>
      </c>
      <c r="E1782" s="866">
        <v>41904</v>
      </c>
      <c r="F1782" s="867" t="s">
        <v>665</v>
      </c>
      <c r="G1782" s="888" t="s">
        <v>662</v>
      </c>
      <c r="H1782" s="871" t="s">
        <v>1342</v>
      </c>
      <c r="I1782" s="244">
        <v>300</v>
      </c>
      <c r="J1782" s="244">
        <v>3836.59308060187</v>
      </c>
      <c r="K1782" s="868">
        <f t="shared" si="93"/>
        <v>1150978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91"/>
        <v>9</v>
      </c>
      <c r="C1783" s="48">
        <f t="shared" si="92"/>
        <v>41905</v>
      </c>
      <c r="D1783" s="866" t="s">
        <v>1349</v>
      </c>
      <c r="E1783" s="866">
        <v>41905</v>
      </c>
      <c r="F1783" s="867" t="s">
        <v>666</v>
      </c>
      <c r="G1783" s="888" t="s">
        <v>667</v>
      </c>
      <c r="H1783" s="871" t="s">
        <v>1342</v>
      </c>
      <c r="I1783" s="244">
        <v>184</v>
      </c>
      <c r="J1783" s="244">
        <v>19836.002523111798</v>
      </c>
      <c r="K1783" s="868">
        <f t="shared" si="93"/>
        <v>3649824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91"/>
        <v>9</v>
      </c>
      <c r="C1784" s="48">
        <f t="shared" si="92"/>
        <v>41905</v>
      </c>
      <c r="D1784" s="866" t="s">
        <v>1349</v>
      </c>
      <c r="E1784" s="866">
        <v>41905</v>
      </c>
      <c r="F1784" s="867" t="s">
        <v>717</v>
      </c>
      <c r="G1784" s="888" t="s">
        <v>667</v>
      </c>
      <c r="H1784" s="871" t="s">
        <v>1342</v>
      </c>
      <c r="I1784" s="244">
        <v>368</v>
      </c>
      <c r="J1784" s="244">
        <v>1224.4446001920862</v>
      </c>
      <c r="K1784" s="868">
        <f t="shared" si="93"/>
        <v>450596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91"/>
        <v>9</v>
      </c>
      <c r="C1785" s="48">
        <f t="shared" si="92"/>
        <v>41905</v>
      </c>
      <c r="D1785" s="866" t="s">
        <v>1349</v>
      </c>
      <c r="E1785" s="866">
        <v>41905</v>
      </c>
      <c r="F1785" s="867" t="s">
        <v>653</v>
      </c>
      <c r="G1785" s="888" t="s">
        <v>668</v>
      </c>
      <c r="H1785" s="871" t="s">
        <v>1342</v>
      </c>
      <c r="I1785" s="244">
        <v>13</v>
      </c>
      <c r="J1785" s="244">
        <v>24897.040203905752</v>
      </c>
      <c r="K1785" s="868">
        <f t="shared" si="93"/>
        <v>323662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91"/>
        <v>9</v>
      </c>
      <c r="C1786" s="48">
        <f t="shared" si="92"/>
        <v>41907</v>
      </c>
      <c r="D1786" s="866" t="s">
        <v>1349</v>
      </c>
      <c r="E1786" s="866">
        <v>41907</v>
      </c>
      <c r="F1786" s="867" t="s">
        <v>486</v>
      </c>
      <c r="G1786" s="888" t="s">
        <v>669</v>
      </c>
      <c r="H1786" s="871" t="s">
        <v>1342</v>
      </c>
      <c r="I1786" s="244">
        <v>994</v>
      </c>
      <c r="J1786" s="244">
        <v>9387.4086014726599</v>
      </c>
      <c r="K1786" s="868">
        <f t="shared" si="93"/>
        <v>9331084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91"/>
        <v>9</v>
      </c>
      <c r="C1787" s="48">
        <f t="shared" si="92"/>
        <v>41908</v>
      </c>
      <c r="D1787" s="866" t="s">
        <v>1349</v>
      </c>
      <c r="E1787" s="866">
        <v>41908</v>
      </c>
      <c r="F1787" s="867" t="s">
        <v>610</v>
      </c>
      <c r="G1787" s="888" t="s">
        <v>670</v>
      </c>
      <c r="H1787" s="871" t="s">
        <v>1342</v>
      </c>
      <c r="I1787" s="244">
        <v>1500</v>
      </c>
      <c r="J1787" s="244">
        <v>4163.1116406530937</v>
      </c>
      <c r="K1787" s="868">
        <f t="shared" si="93"/>
        <v>6244667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91"/>
        <v>9</v>
      </c>
      <c r="C1788" s="48">
        <f t="shared" si="92"/>
        <v>41908</v>
      </c>
      <c r="D1788" s="866" t="s">
        <v>1349</v>
      </c>
      <c r="E1788" s="866">
        <v>41908</v>
      </c>
      <c r="F1788" s="867" t="s">
        <v>471</v>
      </c>
      <c r="G1788" s="888" t="s">
        <v>671</v>
      </c>
      <c r="H1788" s="871" t="s">
        <v>1342</v>
      </c>
      <c r="I1788" s="244">
        <v>399</v>
      </c>
      <c r="J1788" s="244">
        <v>6856.8897610756831</v>
      </c>
      <c r="K1788" s="868">
        <f t="shared" si="93"/>
        <v>2735899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91"/>
        <v>9</v>
      </c>
      <c r="C1789" s="48">
        <f t="shared" si="92"/>
        <v>41908</v>
      </c>
      <c r="D1789" s="866" t="s">
        <v>1349</v>
      </c>
      <c r="E1789" s="866">
        <v>41908</v>
      </c>
      <c r="F1789" s="867" t="s">
        <v>474</v>
      </c>
      <c r="G1789" s="888" t="s">
        <v>671</v>
      </c>
      <c r="H1789" s="871" t="s">
        <v>1342</v>
      </c>
      <c r="I1789" s="244">
        <v>295</v>
      </c>
      <c r="J1789" s="244">
        <v>7346.6676011525178</v>
      </c>
      <c r="K1789" s="868">
        <f t="shared" si="93"/>
        <v>2167267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91"/>
        <v>9</v>
      </c>
      <c r="C1790" s="48">
        <f t="shared" si="92"/>
        <v>41908</v>
      </c>
      <c r="D1790" s="866" t="s">
        <v>1349</v>
      </c>
      <c r="E1790" s="866">
        <v>41908</v>
      </c>
      <c r="F1790" s="867" t="s">
        <v>475</v>
      </c>
      <c r="G1790" s="888" t="s">
        <v>671</v>
      </c>
      <c r="H1790" s="871" t="s">
        <v>1342</v>
      </c>
      <c r="I1790" s="244">
        <v>200</v>
      </c>
      <c r="J1790" s="244">
        <v>7591.5565211909352</v>
      </c>
      <c r="K1790" s="868">
        <f t="shared" si="93"/>
        <v>1518311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91"/>
        <v>9</v>
      </c>
      <c r="C1791" s="48">
        <f t="shared" si="92"/>
        <v>41908</v>
      </c>
      <c r="D1791" s="866" t="s">
        <v>1349</v>
      </c>
      <c r="E1791" s="866">
        <v>41908</v>
      </c>
      <c r="F1791" s="867" t="s">
        <v>377</v>
      </c>
      <c r="G1791" s="888" t="s">
        <v>671</v>
      </c>
      <c r="H1791" s="871" t="s">
        <v>1342</v>
      </c>
      <c r="I1791" s="244">
        <v>298</v>
      </c>
      <c r="J1791" s="244">
        <v>8326.2232813061873</v>
      </c>
      <c r="K1791" s="868">
        <f t="shared" si="93"/>
        <v>2481215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91"/>
        <v>9</v>
      </c>
      <c r="C1792" s="48">
        <f t="shared" si="92"/>
        <v>41908</v>
      </c>
      <c r="D1792" s="866" t="s">
        <v>1349</v>
      </c>
      <c r="E1792" s="866">
        <v>41908</v>
      </c>
      <c r="F1792" s="867" t="s">
        <v>672</v>
      </c>
      <c r="G1792" s="888" t="s">
        <v>671</v>
      </c>
      <c r="H1792" s="871" t="s">
        <v>1342</v>
      </c>
      <c r="I1792" s="244">
        <v>360</v>
      </c>
      <c r="J1792" s="244">
        <v>5795.7044409092077</v>
      </c>
      <c r="K1792" s="868">
        <f t="shared" si="93"/>
        <v>2086454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91"/>
        <v>9</v>
      </c>
      <c r="C1793" s="48">
        <f t="shared" si="92"/>
        <v>41908</v>
      </c>
      <c r="D1793" s="866" t="s">
        <v>1349</v>
      </c>
      <c r="E1793" s="866">
        <v>41908</v>
      </c>
      <c r="F1793" s="867" t="s">
        <v>407</v>
      </c>
      <c r="G1793" s="888" t="s">
        <v>673</v>
      </c>
      <c r="H1793" s="871" t="s">
        <v>1342</v>
      </c>
      <c r="I1793" s="244">
        <v>498</v>
      </c>
      <c r="J1793" s="244">
        <v>7754.8158012165459</v>
      </c>
      <c r="K1793" s="868">
        <f t="shared" si="93"/>
        <v>3861898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91"/>
        <v>9</v>
      </c>
      <c r="C1794" s="48">
        <f t="shared" si="92"/>
        <v>41908</v>
      </c>
      <c r="D1794" s="866" t="s">
        <v>1349</v>
      </c>
      <c r="E1794" s="866">
        <v>41908</v>
      </c>
      <c r="F1794" s="867" t="s">
        <v>537</v>
      </c>
      <c r="G1794" s="888" t="s">
        <v>673</v>
      </c>
      <c r="H1794" s="871" t="s">
        <v>1342</v>
      </c>
      <c r="I1794" s="244">
        <v>493</v>
      </c>
      <c r="J1794" s="244">
        <v>7918.0750812421575</v>
      </c>
      <c r="K1794" s="868">
        <f t="shared" si="93"/>
        <v>3903611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ref="B1795:B1858" si="94">IF(C1795&lt;&gt;"",MONTH(C1795),"")</f>
        <v>9</v>
      </c>
      <c r="C1795" s="48">
        <f t="shared" si="92"/>
        <v>41908</v>
      </c>
      <c r="D1795" s="866" t="s">
        <v>1349</v>
      </c>
      <c r="E1795" s="866">
        <v>41908</v>
      </c>
      <c r="F1795" s="867" t="s">
        <v>674</v>
      </c>
      <c r="G1795" s="888" t="s">
        <v>675</v>
      </c>
      <c r="H1795" s="871" t="s">
        <v>1342</v>
      </c>
      <c r="I1795" s="244">
        <v>51</v>
      </c>
      <c r="J1795" s="244">
        <v>7509.9268811781294</v>
      </c>
      <c r="K1795" s="868">
        <f t="shared" si="93"/>
        <v>383006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94"/>
        <v>9</v>
      </c>
      <c r="C1796" s="48">
        <f t="shared" si="92"/>
        <v>41908</v>
      </c>
      <c r="D1796" s="866" t="s">
        <v>1349</v>
      </c>
      <c r="E1796" s="866">
        <v>41908</v>
      </c>
      <c r="F1796" s="867" t="s">
        <v>676</v>
      </c>
      <c r="G1796" s="888" t="s">
        <v>675</v>
      </c>
      <c r="H1796" s="871" t="s">
        <v>1342</v>
      </c>
      <c r="I1796" s="244">
        <v>313</v>
      </c>
      <c r="J1796" s="244">
        <v>10530.223561651941</v>
      </c>
      <c r="K1796" s="868">
        <f t="shared" si="93"/>
        <v>3295960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94"/>
        <v>9</v>
      </c>
      <c r="C1797" s="48">
        <f t="shared" si="92"/>
        <v>41908</v>
      </c>
      <c r="D1797" s="866" t="s">
        <v>1349</v>
      </c>
      <c r="E1797" s="866">
        <v>41908</v>
      </c>
      <c r="F1797" s="867" t="s">
        <v>677</v>
      </c>
      <c r="G1797" s="888" t="s">
        <v>675</v>
      </c>
      <c r="H1797" s="871" t="s">
        <v>1342</v>
      </c>
      <c r="I1797" s="244">
        <v>113</v>
      </c>
      <c r="J1797" s="244">
        <v>7918.0750812421575</v>
      </c>
      <c r="K1797" s="868">
        <f t="shared" si="93"/>
        <v>894742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94"/>
        <v>9</v>
      </c>
      <c r="C1798" s="48">
        <f t="shared" si="92"/>
        <v>41908</v>
      </c>
      <c r="D1798" s="866" t="s">
        <v>1349</v>
      </c>
      <c r="E1798" s="866">
        <v>41908</v>
      </c>
      <c r="F1798" s="867" t="s">
        <v>678</v>
      </c>
      <c r="G1798" s="888" t="s">
        <v>675</v>
      </c>
      <c r="H1798" s="871" t="s">
        <v>1342</v>
      </c>
      <c r="I1798" s="244">
        <v>21</v>
      </c>
      <c r="J1798" s="244">
        <v>10530.223561651941</v>
      </c>
      <c r="K1798" s="868">
        <f t="shared" si="93"/>
        <v>221135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94"/>
        <v>9</v>
      </c>
      <c r="C1799" s="48">
        <f t="shared" si="92"/>
        <v>41908</v>
      </c>
      <c r="D1799" s="866" t="s">
        <v>1349</v>
      </c>
      <c r="E1799" s="866">
        <v>41908</v>
      </c>
      <c r="F1799" s="867" t="s">
        <v>679</v>
      </c>
      <c r="G1799" s="888" t="s">
        <v>675</v>
      </c>
      <c r="H1799" s="871" t="s">
        <v>1342</v>
      </c>
      <c r="I1799" s="244">
        <v>35</v>
      </c>
      <c r="J1799" s="244">
        <v>9224.1493214470484</v>
      </c>
      <c r="K1799" s="868">
        <f t="shared" si="93"/>
        <v>322845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94"/>
        <v>9</v>
      </c>
      <c r="C1800" s="48">
        <f t="shared" si="92"/>
        <v>41908</v>
      </c>
      <c r="D1800" s="866" t="s">
        <v>1349</v>
      </c>
      <c r="E1800" s="866">
        <v>41908</v>
      </c>
      <c r="F1800" s="867" t="s">
        <v>680</v>
      </c>
      <c r="G1800" s="888" t="s">
        <v>675</v>
      </c>
      <c r="H1800" s="871" t="s">
        <v>1342</v>
      </c>
      <c r="I1800" s="244">
        <v>33</v>
      </c>
      <c r="J1800" s="244">
        <v>9713.9271615238831</v>
      </c>
      <c r="K1800" s="868">
        <f t="shared" si="93"/>
        <v>320560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94"/>
        <v>9</v>
      </c>
      <c r="C1801" s="48">
        <f t="shared" si="92"/>
        <v>41908</v>
      </c>
      <c r="D1801" s="866" t="s">
        <v>1349</v>
      </c>
      <c r="E1801" s="866">
        <v>41908</v>
      </c>
      <c r="F1801" s="867" t="s">
        <v>557</v>
      </c>
      <c r="G1801" s="888" t="s">
        <v>675</v>
      </c>
      <c r="H1801" s="871" t="s">
        <v>1342</v>
      </c>
      <c r="I1801" s="244">
        <v>762</v>
      </c>
      <c r="J1801" s="244">
        <v>10122.075361587913</v>
      </c>
      <c r="K1801" s="868">
        <f t="shared" si="93"/>
        <v>7713021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94"/>
        <v>9</v>
      </c>
      <c r="C1802" s="48">
        <f t="shared" si="92"/>
        <v>41908</v>
      </c>
      <c r="D1802" s="866" t="s">
        <v>1349</v>
      </c>
      <c r="E1802" s="866">
        <v>41908</v>
      </c>
      <c r="F1802" s="867" t="s">
        <v>681</v>
      </c>
      <c r="G1802" s="888" t="s">
        <v>675</v>
      </c>
      <c r="H1802" s="871" t="s">
        <v>1342</v>
      </c>
      <c r="I1802" s="244">
        <v>145</v>
      </c>
      <c r="J1802" s="244">
        <v>10530.223561651941</v>
      </c>
      <c r="K1802" s="868">
        <f t="shared" si="93"/>
        <v>1526882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94"/>
        <v>9</v>
      </c>
      <c r="C1803" s="48">
        <f t="shared" ref="C1803:C1809" si="95">E1803</f>
        <v>41909</v>
      </c>
      <c r="D1803" s="866" t="s">
        <v>1349</v>
      </c>
      <c r="E1803" s="866">
        <v>41909</v>
      </c>
      <c r="F1803" s="867" t="s">
        <v>430</v>
      </c>
      <c r="G1803" s="888" t="s">
        <v>682</v>
      </c>
      <c r="H1803" s="871" t="s">
        <v>1342</v>
      </c>
      <c r="I1803" s="244">
        <v>1007</v>
      </c>
      <c r="J1803" s="244">
        <v>7509.9268811781294</v>
      </c>
      <c r="K1803" s="868">
        <f t="shared" ref="K1803:K1809" si="96">ROUND(I1803*J1803,0)</f>
        <v>7562496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94"/>
        <v>9</v>
      </c>
      <c r="C1804" s="48">
        <f t="shared" si="95"/>
        <v>41912</v>
      </c>
      <c r="D1804" s="866" t="s">
        <v>1349</v>
      </c>
      <c r="E1804" s="866">
        <v>41912</v>
      </c>
      <c r="F1804" s="867" t="s">
        <v>683</v>
      </c>
      <c r="G1804" s="888" t="s">
        <v>684</v>
      </c>
      <c r="H1804" s="871" t="s">
        <v>1342</v>
      </c>
      <c r="I1804" s="244">
        <v>264</v>
      </c>
      <c r="J1804" s="244">
        <v>9877.1864415494947</v>
      </c>
      <c r="K1804" s="868">
        <f t="shared" si="96"/>
        <v>2607577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94"/>
        <v>9</v>
      </c>
      <c r="C1805" s="48">
        <f t="shared" si="95"/>
        <v>41912</v>
      </c>
      <c r="D1805" s="866" t="s">
        <v>1349</v>
      </c>
      <c r="E1805" s="866">
        <v>41912</v>
      </c>
      <c r="F1805" s="867" t="s">
        <v>683</v>
      </c>
      <c r="G1805" s="888" t="s">
        <v>684</v>
      </c>
      <c r="H1805" s="871" t="s">
        <v>1342</v>
      </c>
      <c r="I1805" s="244">
        <v>169</v>
      </c>
      <c r="J1805" s="244">
        <v>9877.1864415494947</v>
      </c>
      <c r="K1805" s="868">
        <f t="shared" si="96"/>
        <v>1669245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94"/>
        <v>9</v>
      </c>
      <c r="C1806" s="48">
        <f t="shared" si="95"/>
        <v>41912</v>
      </c>
      <c r="D1806" s="866" t="s">
        <v>1349</v>
      </c>
      <c r="E1806" s="866">
        <v>41912</v>
      </c>
      <c r="F1806" s="867" t="s">
        <v>641</v>
      </c>
      <c r="G1806" s="888" t="s">
        <v>686</v>
      </c>
      <c r="H1806" s="871" t="s">
        <v>1342</v>
      </c>
      <c r="I1806" s="244">
        <v>993</v>
      </c>
      <c r="J1806" s="244">
        <v>7346.6676011525178</v>
      </c>
      <c r="K1806" s="868">
        <f t="shared" si="96"/>
        <v>7295241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94"/>
        <v>9</v>
      </c>
      <c r="C1807" s="48">
        <f t="shared" si="95"/>
        <v>41912</v>
      </c>
      <c r="D1807" s="866" t="s">
        <v>1349</v>
      </c>
      <c r="E1807" s="866">
        <v>41912</v>
      </c>
      <c r="F1807" s="867" t="s">
        <v>687</v>
      </c>
      <c r="G1807" s="888" t="s">
        <v>688</v>
      </c>
      <c r="H1807" s="871" t="s">
        <v>1342</v>
      </c>
      <c r="I1807" s="244">
        <v>247</v>
      </c>
      <c r="J1807" s="244">
        <v>21305.3360433423</v>
      </c>
      <c r="K1807" s="868">
        <f t="shared" si="96"/>
        <v>5262418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94"/>
        <v>9</v>
      </c>
      <c r="C1808" s="48">
        <f t="shared" si="95"/>
        <v>41912</v>
      </c>
      <c r="D1808" s="866" t="s">
        <v>1349</v>
      </c>
      <c r="E1808" s="866">
        <v>41912</v>
      </c>
      <c r="F1808" s="867" t="s">
        <v>663</v>
      </c>
      <c r="G1808" s="888" t="s">
        <v>689</v>
      </c>
      <c r="H1808" s="871" t="s">
        <v>1342</v>
      </c>
      <c r="I1808" s="244">
        <v>498</v>
      </c>
      <c r="J1808" s="244">
        <v>5305.9266008323739</v>
      </c>
      <c r="K1808" s="868">
        <f t="shared" si="96"/>
        <v>2642351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94"/>
        <v>9</v>
      </c>
      <c r="C1809" s="48">
        <f t="shared" si="95"/>
        <v>41912</v>
      </c>
      <c r="D1809" s="866" t="s">
        <v>1349</v>
      </c>
      <c r="E1809" s="866">
        <v>41912</v>
      </c>
      <c r="F1809" s="867" t="s">
        <v>664</v>
      </c>
      <c r="G1809" s="888" t="s">
        <v>689</v>
      </c>
      <c r="H1809" s="871" t="s">
        <v>1342</v>
      </c>
      <c r="I1809" s="244">
        <v>500</v>
      </c>
      <c r="J1809" s="244">
        <v>4408.0005606915111</v>
      </c>
      <c r="K1809" s="868">
        <f t="shared" si="96"/>
        <v>2204000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94"/>
        <v>9</v>
      </c>
      <c r="C1810" s="48">
        <f t="shared" ref="C1810:C1873" si="97">E1810</f>
        <v>41912</v>
      </c>
      <c r="D1810" s="866" t="s">
        <v>1349</v>
      </c>
      <c r="E1810" s="866">
        <v>41912</v>
      </c>
      <c r="F1810" s="867" t="s">
        <v>690</v>
      </c>
      <c r="G1810" s="888" t="s">
        <v>691</v>
      </c>
      <c r="H1810" s="871" t="s">
        <v>1342</v>
      </c>
      <c r="I1810" s="244">
        <v>1000</v>
      </c>
      <c r="J1810" s="244">
        <v>12734.223841997697</v>
      </c>
      <c r="K1810" s="868">
        <f t="shared" ref="K1810:K1873" si="98">ROUND(I1810*J1810,0)</f>
        <v>12734224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809" customFormat="1" ht="15.75" customHeight="1">
      <c r="A1811" s="202" t="str">
        <f>IF(B1811&lt;&gt;"",IF(AND(B1811&gt;=_TM1,B1811&lt;=_TM2,OR(TH!L1811="1111",TH!M1811="1111")),TH!D1811,""),"")</f>
        <v/>
      </c>
      <c r="B1811" s="798">
        <f t="shared" si="94"/>
        <v>10</v>
      </c>
      <c r="C1811" s="885">
        <f t="shared" si="97"/>
        <v>41918</v>
      </c>
      <c r="D1811" s="866" t="s">
        <v>1349</v>
      </c>
      <c r="E1811" s="800">
        <v>41918</v>
      </c>
      <c r="F1811" s="810" t="s">
        <v>693</v>
      </c>
      <c r="G1811" s="811" t="s">
        <v>694</v>
      </c>
      <c r="H1811" s="803" t="s">
        <v>1342</v>
      </c>
      <c r="I1811" s="804">
        <v>218</v>
      </c>
      <c r="J1811" s="804">
        <v>19576.720447858519</v>
      </c>
      <c r="K1811" s="805">
        <f t="shared" si="98"/>
        <v>4267725</v>
      </c>
      <c r="L1811" s="886" t="s">
        <v>169</v>
      </c>
      <c r="M1811" s="806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94"/>
        <v>10</v>
      </c>
      <c r="C1812" s="48">
        <f t="shared" si="97"/>
        <v>41918</v>
      </c>
      <c r="D1812" s="866" t="s">
        <v>1349</v>
      </c>
      <c r="E1812" s="866">
        <v>41918</v>
      </c>
      <c r="F1812" s="867" t="s">
        <v>717</v>
      </c>
      <c r="G1812" s="888" t="s">
        <v>694</v>
      </c>
      <c r="H1812" s="871" t="s">
        <v>1342</v>
      </c>
      <c r="I1812" s="244">
        <v>436</v>
      </c>
      <c r="J1812" s="244">
        <v>1233.8256880733945</v>
      </c>
      <c r="K1812" s="868">
        <f t="shared" si="98"/>
        <v>537948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94"/>
        <v>10</v>
      </c>
      <c r="C1813" s="48">
        <f t="shared" si="97"/>
        <v>41918</v>
      </c>
      <c r="D1813" s="866" t="s">
        <v>1349</v>
      </c>
      <c r="E1813" s="866">
        <v>41918</v>
      </c>
      <c r="F1813" s="867" t="s">
        <v>695</v>
      </c>
      <c r="G1813" s="888" t="s">
        <v>696</v>
      </c>
      <c r="H1813" s="871" t="s">
        <v>1342</v>
      </c>
      <c r="I1813" s="244">
        <v>267</v>
      </c>
      <c r="J1813" s="244">
        <v>3948.2434456928841</v>
      </c>
      <c r="K1813" s="868">
        <f t="shared" si="98"/>
        <v>1054181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94"/>
        <v>10</v>
      </c>
      <c r="C1814" s="48">
        <f t="shared" si="97"/>
        <v>41918</v>
      </c>
      <c r="D1814" s="866" t="s">
        <v>1349</v>
      </c>
      <c r="E1814" s="866">
        <v>41918</v>
      </c>
      <c r="F1814" s="867" t="s">
        <v>697</v>
      </c>
      <c r="G1814" s="888" t="s">
        <v>696</v>
      </c>
      <c r="H1814" s="871" t="s">
        <v>1342</v>
      </c>
      <c r="I1814" s="244">
        <v>120</v>
      </c>
      <c r="J1814" s="244">
        <v>6251.3833333333332</v>
      </c>
      <c r="K1814" s="868">
        <f t="shared" si="98"/>
        <v>750166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94"/>
        <v>10</v>
      </c>
      <c r="C1815" s="48">
        <f t="shared" si="97"/>
        <v>41918</v>
      </c>
      <c r="D1815" s="866" t="s">
        <v>1349</v>
      </c>
      <c r="E1815" s="866">
        <v>41918</v>
      </c>
      <c r="F1815" s="867" t="s">
        <v>698</v>
      </c>
      <c r="G1815" s="888" t="s">
        <v>696</v>
      </c>
      <c r="H1815" s="871" t="s">
        <v>1342</v>
      </c>
      <c r="I1815" s="244">
        <v>230</v>
      </c>
      <c r="J1815" s="244">
        <v>5428.8347826086956</v>
      </c>
      <c r="K1815" s="868">
        <f t="shared" si="98"/>
        <v>1248632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94"/>
        <v>10</v>
      </c>
      <c r="C1816" s="48">
        <f t="shared" si="97"/>
        <v>41918</v>
      </c>
      <c r="D1816" s="866" t="s">
        <v>1349</v>
      </c>
      <c r="E1816" s="866">
        <v>41918</v>
      </c>
      <c r="F1816" s="867" t="s">
        <v>699</v>
      </c>
      <c r="G1816" s="888" t="s">
        <v>696</v>
      </c>
      <c r="H1816" s="871" t="s">
        <v>1342</v>
      </c>
      <c r="I1816" s="244">
        <v>230</v>
      </c>
      <c r="J1816" s="244">
        <v>3865.9910128123965</v>
      </c>
      <c r="K1816" s="868">
        <f t="shared" si="98"/>
        <v>889178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94"/>
        <v>10</v>
      </c>
      <c r="C1817" s="48">
        <f t="shared" si="97"/>
        <v>41922</v>
      </c>
      <c r="D1817" s="866" t="s">
        <v>1349</v>
      </c>
      <c r="E1817" s="866">
        <v>41922</v>
      </c>
      <c r="F1817" s="867" t="s">
        <v>486</v>
      </c>
      <c r="G1817" s="888" t="s">
        <v>701</v>
      </c>
      <c r="H1817" s="871" t="s">
        <v>1342</v>
      </c>
      <c r="I1817" s="244">
        <v>1996</v>
      </c>
      <c r="J1817" s="244">
        <v>9459.3397122005445</v>
      </c>
      <c r="K1817" s="868">
        <f t="shared" si="98"/>
        <v>18880842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94"/>
        <v>10</v>
      </c>
      <c r="C1818" s="48">
        <f t="shared" si="97"/>
        <v>41922</v>
      </c>
      <c r="D1818" s="866" t="s">
        <v>1349</v>
      </c>
      <c r="E1818" s="866">
        <v>41922</v>
      </c>
      <c r="F1818" s="867" t="s">
        <v>702</v>
      </c>
      <c r="G1818" s="888" t="s">
        <v>703</v>
      </c>
      <c r="H1818" s="871" t="s">
        <v>1342</v>
      </c>
      <c r="I1818" s="244">
        <v>600</v>
      </c>
      <c r="J1818" s="244">
        <v>8225.5127932178657</v>
      </c>
      <c r="K1818" s="868">
        <f t="shared" si="98"/>
        <v>4935308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94"/>
        <v>10</v>
      </c>
      <c r="C1819" s="48">
        <f t="shared" si="97"/>
        <v>41922</v>
      </c>
      <c r="D1819" s="866" t="s">
        <v>1349</v>
      </c>
      <c r="E1819" s="866">
        <v>41922</v>
      </c>
      <c r="F1819" s="867" t="s">
        <v>633</v>
      </c>
      <c r="G1819" s="888" t="s">
        <v>705</v>
      </c>
      <c r="H1819" s="871" t="s">
        <v>1342</v>
      </c>
      <c r="I1819" s="244">
        <v>1932</v>
      </c>
      <c r="J1819" s="244">
        <v>7896.4922814891506</v>
      </c>
      <c r="K1819" s="868">
        <f t="shared" si="98"/>
        <v>15256023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94"/>
        <v>10</v>
      </c>
      <c r="C1820" s="48">
        <f t="shared" si="97"/>
        <v>41922</v>
      </c>
      <c r="D1820" s="866" t="s">
        <v>1349</v>
      </c>
      <c r="E1820" s="866">
        <v>41922</v>
      </c>
      <c r="F1820" s="867" t="s">
        <v>633</v>
      </c>
      <c r="G1820" s="888" t="s">
        <v>705</v>
      </c>
      <c r="H1820" s="871" t="s">
        <v>1342</v>
      </c>
      <c r="I1820" s="244">
        <v>593</v>
      </c>
      <c r="J1820" s="244">
        <v>7896.4922814891506</v>
      </c>
      <c r="K1820" s="868">
        <f t="shared" si="98"/>
        <v>4682620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94"/>
        <v>10</v>
      </c>
      <c r="C1821" s="48">
        <f t="shared" si="97"/>
        <v>41922</v>
      </c>
      <c r="D1821" s="866" t="s">
        <v>1349</v>
      </c>
      <c r="E1821" s="866">
        <v>41922</v>
      </c>
      <c r="F1821" s="867" t="s">
        <v>706</v>
      </c>
      <c r="G1821" s="888" t="s">
        <v>705</v>
      </c>
      <c r="H1821" s="871" t="s">
        <v>1342</v>
      </c>
      <c r="I1821" s="244">
        <v>314</v>
      </c>
      <c r="J1821" s="244">
        <v>6662.6653625064719</v>
      </c>
      <c r="K1821" s="868">
        <f t="shared" si="98"/>
        <v>2092077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94"/>
        <v>10</v>
      </c>
      <c r="C1822" s="48">
        <f t="shared" si="97"/>
        <v>41922</v>
      </c>
      <c r="D1822" s="866" t="s">
        <v>1349</v>
      </c>
      <c r="E1822" s="866">
        <v>41922</v>
      </c>
      <c r="F1822" s="867" t="s">
        <v>633</v>
      </c>
      <c r="G1822" s="888" t="s">
        <v>705</v>
      </c>
      <c r="H1822" s="871" t="s">
        <v>1342</v>
      </c>
      <c r="I1822" s="244">
        <v>173</v>
      </c>
      <c r="J1822" s="244">
        <v>7896.4922814891506</v>
      </c>
      <c r="K1822" s="868">
        <f t="shared" si="98"/>
        <v>1366093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94"/>
        <v>10</v>
      </c>
      <c r="C1823" s="48">
        <f t="shared" si="97"/>
        <v>41922</v>
      </c>
      <c r="D1823" s="866" t="s">
        <v>1349</v>
      </c>
      <c r="E1823" s="866">
        <v>41922</v>
      </c>
      <c r="F1823" s="867" t="s">
        <v>633</v>
      </c>
      <c r="G1823" s="888" t="s">
        <v>705</v>
      </c>
      <c r="H1823" s="871" t="s">
        <v>1342</v>
      </c>
      <c r="I1823" s="244">
        <v>287</v>
      </c>
      <c r="J1823" s="244">
        <v>7896.4922814891506</v>
      </c>
      <c r="K1823" s="868">
        <f t="shared" si="98"/>
        <v>2266293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94"/>
        <v>10</v>
      </c>
      <c r="C1824" s="48">
        <f t="shared" si="97"/>
        <v>41922</v>
      </c>
      <c r="D1824" s="866" t="s">
        <v>1349</v>
      </c>
      <c r="E1824" s="866">
        <v>41922</v>
      </c>
      <c r="F1824" s="867" t="s">
        <v>706</v>
      </c>
      <c r="G1824" s="888" t="s">
        <v>705</v>
      </c>
      <c r="H1824" s="871" t="s">
        <v>1342</v>
      </c>
      <c r="I1824" s="244">
        <v>454</v>
      </c>
      <c r="J1824" s="244">
        <v>6662.6653625064719</v>
      </c>
      <c r="K1824" s="868">
        <f t="shared" si="98"/>
        <v>3024850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94"/>
        <v>10</v>
      </c>
      <c r="C1825" s="48">
        <f t="shared" si="97"/>
        <v>41922</v>
      </c>
      <c r="D1825" s="866" t="s">
        <v>1349</v>
      </c>
      <c r="E1825" s="866">
        <v>41922</v>
      </c>
      <c r="F1825" s="867" t="s">
        <v>706</v>
      </c>
      <c r="G1825" s="888" t="s">
        <v>705</v>
      </c>
      <c r="H1825" s="871" t="s">
        <v>1342</v>
      </c>
      <c r="I1825" s="244">
        <v>160</v>
      </c>
      <c r="J1825" s="244">
        <v>6662.6653625064719</v>
      </c>
      <c r="K1825" s="868">
        <f t="shared" si="98"/>
        <v>1066026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94"/>
        <v>10</v>
      </c>
      <c r="C1826" s="48">
        <f t="shared" si="97"/>
        <v>41922</v>
      </c>
      <c r="D1826" s="866" t="s">
        <v>1349</v>
      </c>
      <c r="E1826" s="866">
        <v>41922</v>
      </c>
      <c r="F1826" s="867" t="s">
        <v>594</v>
      </c>
      <c r="G1826" s="888" t="s">
        <v>705</v>
      </c>
      <c r="H1826" s="871" t="s">
        <v>1342</v>
      </c>
      <c r="I1826" s="244">
        <v>4800</v>
      </c>
      <c r="J1826" s="244">
        <v>493.53076759307191</v>
      </c>
      <c r="K1826" s="868">
        <f t="shared" si="98"/>
        <v>2368948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94"/>
        <v>10</v>
      </c>
      <c r="C1827" s="48">
        <f t="shared" si="97"/>
        <v>41926</v>
      </c>
      <c r="D1827" s="866" t="s">
        <v>1349</v>
      </c>
      <c r="E1827" s="866">
        <v>41926</v>
      </c>
      <c r="F1827" s="867" t="s">
        <v>677</v>
      </c>
      <c r="G1827" s="888" t="s">
        <v>707</v>
      </c>
      <c r="H1827" s="871" t="s">
        <v>1342</v>
      </c>
      <c r="I1827" s="244">
        <v>1635</v>
      </c>
      <c r="J1827" s="244">
        <v>7978.7474094213294</v>
      </c>
      <c r="K1827" s="868">
        <f t="shared" si="98"/>
        <v>13045252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94"/>
        <v>10</v>
      </c>
      <c r="C1828" s="48">
        <f t="shared" si="97"/>
        <v>41926</v>
      </c>
      <c r="D1828" s="866" t="s">
        <v>1349</v>
      </c>
      <c r="E1828" s="866">
        <v>41926</v>
      </c>
      <c r="F1828" s="867" t="s">
        <v>465</v>
      </c>
      <c r="G1828" s="888" t="s">
        <v>708</v>
      </c>
      <c r="H1828" s="871" t="s">
        <v>1342</v>
      </c>
      <c r="I1828" s="244">
        <v>197</v>
      </c>
      <c r="J1828" s="244">
        <v>6744.9204904386497</v>
      </c>
      <c r="K1828" s="868">
        <f t="shared" si="98"/>
        <v>1328749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94"/>
        <v>10</v>
      </c>
      <c r="C1829" s="48">
        <f t="shared" si="97"/>
        <v>41926</v>
      </c>
      <c r="D1829" s="866" t="s">
        <v>1349</v>
      </c>
      <c r="E1829" s="866">
        <v>41926</v>
      </c>
      <c r="F1829" s="867" t="s">
        <v>483</v>
      </c>
      <c r="G1829" s="888" t="s">
        <v>708</v>
      </c>
      <c r="H1829" s="871" t="s">
        <v>1342</v>
      </c>
      <c r="I1829" s="244">
        <v>300</v>
      </c>
      <c r="J1829" s="244">
        <v>5757.8589552525054</v>
      </c>
      <c r="K1829" s="868">
        <f t="shared" si="98"/>
        <v>1727358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94"/>
        <v>10</v>
      </c>
      <c r="C1830" s="48">
        <f t="shared" si="97"/>
        <v>41926</v>
      </c>
      <c r="D1830" s="866" t="s">
        <v>1349</v>
      </c>
      <c r="E1830" s="866">
        <v>41926</v>
      </c>
      <c r="F1830" s="867" t="s">
        <v>709</v>
      </c>
      <c r="G1830" s="888" t="s">
        <v>708</v>
      </c>
      <c r="H1830" s="871" t="s">
        <v>1342</v>
      </c>
      <c r="I1830" s="244">
        <v>42</v>
      </c>
      <c r="J1830" s="244">
        <v>1151.5717910505014</v>
      </c>
      <c r="K1830" s="868">
        <f t="shared" si="98"/>
        <v>48366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94"/>
        <v>10</v>
      </c>
      <c r="C1831" s="48">
        <f t="shared" si="97"/>
        <v>41926</v>
      </c>
      <c r="D1831" s="866" t="s">
        <v>1349</v>
      </c>
      <c r="E1831" s="866">
        <v>41926</v>
      </c>
      <c r="F1831" s="867" t="s">
        <v>457</v>
      </c>
      <c r="G1831" s="888" t="s">
        <v>708</v>
      </c>
      <c r="H1831" s="871" t="s">
        <v>1342</v>
      </c>
      <c r="I1831" s="244">
        <v>297</v>
      </c>
      <c r="J1831" s="244">
        <v>7320.7063859639002</v>
      </c>
      <c r="K1831" s="868">
        <f t="shared" si="98"/>
        <v>2174250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94"/>
        <v>10</v>
      </c>
      <c r="C1832" s="48">
        <f t="shared" si="97"/>
        <v>41926</v>
      </c>
      <c r="D1832" s="866" t="s">
        <v>1349</v>
      </c>
      <c r="E1832" s="866">
        <v>41926</v>
      </c>
      <c r="F1832" s="867" t="s">
        <v>710</v>
      </c>
      <c r="G1832" s="888" t="s">
        <v>711</v>
      </c>
      <c r="H1832" s="871" t="s">
        <v>1342</v>
      </c>
      <c r="I1832" s="244">
        <v>135</v>
      </c>
      <c r="J1832" s="244">
        <v>8472.2781770144011</v>
      </c>
      <c r="K1832" s="868">
        <f t="shared" si="98"/>
        <v>1143758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94"/>
        <v>10</v>
      </c>
      <c r="C1833" s="48">
        <f t="shared" si="97"/>
        <v>41926</v>
      </c>
      <c r="D1833" s="866" t="s">
        <v>1349</v>
      </c>
      <c r="E1833" s="866">
        <v>41926</v>
      </c>
      <c r="F1833" s="867" t="s">
        <v>710</v>
      </c>
      <c r="G1833" s="888" t="s">
        <v>711</v>
      </c>
      <c r="H1833" s="871" t="s">
        <v>1342</v>
      </c>
      <c r="I1833" s="244">
        <v>280</v>
      </c>
      <c r="J1833" s="244">
        <v>8472.2781770144011</v>
      </c>
      <c r="K1833" s="868">
        <f t="shared" si="98"/>
        <v>2372238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94"/>
        <v>10</v>
      </c>
      <c r="C1834" s="48">
        <f t="shared" si="97"/>
        <v>41928</v>
      </c>
      <c r="D1834" s="866" t="s">
        <v>1349</v>
      </c>
      <c r="E1834" s="866">
        <v>41928</v>
      </c>
      <c r="F1834" s="867" t="s">
        <v>712</v>
      </c>
      <c r="G1834" s="888" t="s">
        <v>713</v>
      </c>
      <c r="H1834" s="871" t="s">
        <v>1342</v>
      </c>
      <c r="I1834" s="244">
        <v>2960</v>
      </c>
      <c r="J1834" s="244">
        <v>5593.3486993881488</v>
      </c>
      <c r="K1834" s="868">
        <f t="shared" si="98"/>
        <v>16556312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94"/>
        <v>10</v>
      </c>
      <c r="C1835" s="48">
        <f t="shared" si="97"/>
        <v>41929</v>
      </c>
      <c r="D1835" s="866" t="s">
        <v>1349</v>
      </c>
      <c r="E1835" s="866">
        <v>41929</v>
      </c>
      <c r="F1835" s="867" t="s">
        <v>583</v>
      </c>
      <c r="G1835" s="888" t="s">
        <v>714</v>
      </c>
      <c r="H1835" s="871" t="s">
        <v>1342</v>
      </c>
      <c r="I1835" s="244">
        <v>500</v>
      </c>
      <c r="J1835" s="244">
        <v>4359.5217804054691</v>
      </c>
      <c r="K1835" s="868">
        <f t="shared" si="98"/>
        <v>2179761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94"/>
        <v>10</v>
      </c>
      <c r="C1836" s="48">
        <f t="shared" si="97"/>
        <v>41934</v>
      </c>
      <c r="D1836" s="866" t="s">
        <v>1349</v>
      </c>
      <c r="E1836" s="866">
        <v>41934</v>
      </c>
      <c r="F1836" s="867" t="s">
        <v>715</v>
      </c>
      <c r="G1836" s="888" t="s">
        <v>716</v>
      </c>
      <c r="H1836" s="871" t="s">
        <v>1342</v>
      </c>
      <c r="I1836" s="244">
        <v>164</v>
      </c>
      <c r="J1836" s="244">
        <v>20975.057622705557</v>
      </c>
      <c r="K1836" s="868">
        <f t="shared" si="98"/>
        <v>3439909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94"/>
        <v>10</v>
      </c>
      <c r="C1837" s="48">
        <f t="shared" si="97"/>
        <v>41934</v>
      </c>
      <c r="D1837" s="866" t="s">
        <v>1349</v>
      </c>
      <c r="E1837" s="866">
        <v>41934</v>
      </c>
      <c r="F1837" s="867" t="s">
        <v>717</v>
      </c>
      <c r="G1837" s="888" t="s">
        <v>716</v>
      </c>
      <c r="H1837" s="871" t="s">
        <v>1342</v>
      </c>
      <c r="I1837" s="244">
        <v>328</v>
      </c>
      <c r="J1837" s="244">
        <v>1233.8269189826799</v>
      </c>
      <c r="K1837" s="868">
        <f t="shared" si="98"/>
        <v>404695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94"/>
        <v>10</v>
      </c>
      <c r="C1838" s="48">
        <f t="shared" si="97"/>
        <v>41934</v>
      </c>
      <c r="D1838" s="866" t="s">
        <v>1349</v>
      </c>
      <c r="E1838" s="866">
        <v>41934</v>
      </c>
      <c r="F1838" s="867" t="s">
        <v>718</v>
      </c>
      <c r="G1838" s="888" t="s">
        <v>719</v>
      </c>
      <c r="H1838" s="871" t="s">
        <v>1342</v>
      </c>
      <c r="I1838" s="244">
        <v>738</v>
      </c>
      <c r="J1838" s="244">
        <v>14641.4127719278</v>
      </c>
      <c r="K1838" s="868">
        <f t="shared" si="98"/>
        <v>10805363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94"/>
        <v>10</v>
      </c>
      <c r="C1839" s="48">
        <f t="shared" si="97"/>
        <v>41934</v>
      </c>
      <c r="D1839" s="866" t="s">
        <v>1349</v>
      </c>
      <c r="E1839" s="866">
        <v>41934</v>
      </c>
      <c r="F1839" s="867" t="s">
        <v>683</v>
      </c>
      <c r="G1839" s="888" t="s">
        <v>719</v>
      </c>
      <c r="H1839" s="871" t="s">
        <v>1342</v>
      </c>
      <c r="I1839" s="244">
        <v>30</v>
      </c>
      <c r="J1839" s="244">
        <v>9952.8704797936171</v>
      </c>
      <c r="K1839" s="868">
        <f t="shared" si="98"/>
        <v>298586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94"/>
        <v>10</v>
      </c>
      <c r="C1840" s="48">
        <f t="shared" si="97"/>
        <v>41935</v>
      </c>
      <c r="D1840" s="866" t="s">
        <v>1349</v>
      </c>
      <c r="E1840" s="866">
        <v>41935</v>
      </c>
      <c r="F1840" s="867" t="s">
        <v>623</v>
      </c>
      <c r="G1840" s="888" t="s">
        <v>720</v>
      </c>
      <c r="H1840" s="871" t="s">
        <v>1342</v>
      </c>
      <c r="I1840" s="244">
        <v>4080</v>
      </c>
      <c r="J1840" s="244">
        <v>6086.8794669812205</v>
      </c>
      <c r="K1840" s="868">
        <f t="shared" si="98"/>
        <v>24834468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94"/>
        <v>10</v>
      </c>
      <c r="C1841" s="48">
        <f t="shared" si="97"/>
        <v>41937</v>
      </c>
      <c r="D1841" s="866" t="s">
        <v>1349</v>
      </c>
      <c r="E1841" s="866">
        <v>41937</v>
      </c>
      <c r="F1841" s="867" t="s">
        <v>407</v>
      </c>
      <c r="G1841" s="888" t="s">
        <v>721</v>
      </c>
      <c r="H1841" s="871" t="s">
        <v>1342</v>
      </c>
      <c r="I1841" s="244">
        <v>388</v>
      </c>
      <c r="J1841" s="244">
        <v>7814.2371535569719</v>
      </c>
      <c r="K1841" s="868">
        <f t="shared" si="98"/>
        <v>3031924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94"/>
        <v>10</v>
      </c>
      <c r="C1842" s="48">
        <f t="shared" si="97"/>
        <v>41937</v>
      </c>
      <c r="D1842" s="866" t="s">
        <v>1349</v>
      </c>
      <c r="E1842" s="866">
        <v>41937</v>
      </c>
      <c r="F1842" s="867" t="s">
        <v>537</v>
      </c>
      <c r="G1842" s="888" t="s">
        <v>721</v>
      </c>
      <c r="H1842" s="871" t="s">
        <v>1342</v>
      </c>
      <c r="I1842" s="244">
        <v>405</v>
      </c>
      <c r="J1842" s="244">
        <v>7978.7474094213294</v>
      </c>
      <c r="K1842" s="868">
        <f t="shared" si="98"/>
        <v>3231393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94"/>
        <v>10</v>
      </c>
      <c r="C1843" s="48">
        <f t="shared" si="97"/>
        <v>41940</v>
      </c>
      <c r="D1843" s="866" t="s">
        <v>1349</v>
      </c>
      <c r="E1843" s="866">
        <v>41940</v>
      </c>
      <c r="F1843" s="867" t="s">
        <v>722</v>
      </c>
      <c r="G1843" s="888" t="s">
        <v>723</v>
      </c>
      <c r="H1843" s="871" t="s">
        <v>1342</v>
      </c>
      <c r="I1843" s="244">
        <v>57</v>
      </c>
      <c r="J1843" s="244">
        <v>20892.802494773379</v>
      </c>
      <c r="K1843" s="868">
        <f t="shared" si="98"/>
        <v>1190890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94"/>
        <v>10</v>
      </c>
      <c r="C1844" s="48">
        <f t="shared" si="97"/>
        <v>41940</v>
      </c>
      <c r="D1844" s="866" t="s">
        <v>1349</v>
      </c>
      <c r="E1844" s="866">
        <v>41940</v>
      </c>
      <c r="F1844" s="867" t="s">
        <v>724</v>
      </c>
      <c r="G1844" s="888" t="s">
        <v>723</v>
      </c>
      <c r="H1844" s="871" t="s">
        <v>1342</v>
      </c>
      <c r="I1844" s="244">
        <v>236</v>
      </c>
      <c r="J1844" s="244">
        <v>16862.301226096624</v>
      </c>
      <c r="K1844" s="868">
        <f t="shared" si="98"/>
        <v>3979503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94"/>
        <v>10</v>
      </c>
      <c r="C1845" s="48">
        <f t="shared" si="97"/>
        <v>41940</v>
      </c>
      <c r="D1845" s="866" t="s">
        <v>1349</v>
      </c>
      <c r="E1845" s="866">
        <v>41940</v>
      </c>
      <c r="F1845" s="867" t="s">
        <v>717</v>
      </c>
      <c r="G1845" s="888" t="s">
        <v>723</v>
      </c>
      <c r="H1845" s="871" t="s">
        <v>1342</v>
      </c>
      <c r="I1845" s="244">
        <v>586</v>
      </c>
      <c r="J1845" s="244">
        <v>1233.8269189826799</v>
      </c>
      <c r="K1845" s="868">
        <f t="shared" si="98"/>
        <v>723023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94"/>
        <v>10</v>
      </c>
      <c r="C1846" s="48">
        <f t="shared" si="97"/>
        <v>41940</v>
      </c>
      <c r="D1846" s="866" t="s">
        <v>1349</v>
      </c>
      <c r="E1846" s="866">
        <v>41940</v>
      </c>
      <c r="F1846" s="867" t="s">
        <v>725</v>
      </c>
      <c r="G1846" s="888" t="s">
        <v>726</v>
      </c>
      <c r="H1846" s="871" t="s">
        <v>1342</v>
      </c>
      <c r="I1846" s="244">
        <v>1028</v>
      </c>
      <c r="J1846" s="244">
        <v>5264.3281876594338</v>
      </c>
      <c r="K1846" s="868">
        <f t="shared" si="98"/>
        <v>5411729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94"/>
        <v>10</v>
      </c>
      <c r="C1847" s="48">
        <f t="shared" si="97"/>
        <v>41941</v>
      </c>
      <c r="D1847" s="866" t="s">
        <v>1349</v>
      </c>
      <c r="E1847" s="866">
        <v>41941</v>
      </c>
      <c r="F1847" s="867" t="s">
        <v>1174</v>
      </c>
      <c r="G1847" s="888" t="s">
        <v>727</v>
      </c>
      <c r="H1847" s="871" t="s">
        <v>1342</v>
      </c>
      <c r="I1847" s="244">
        <v>500</v>
      </c>
      <c r="J1847" s="244">
        <v>658.04102345742922</v>
      </c>
      <c r="K1847" s="868">
        <f t="shared" si="98"/>
        <v>329021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94"/>
        <v>10</v>
      </c>
      <c r="C1848" s="48">
        <f t="shared" si="97"/>
        <v>41941</v>
      </c>
      <c r="D1848" s="866" t="s">
        <v>1349</v>
      </c>
      <c r="E1848" s="866">
        <v>41941</v>
      </c>
      <c r="F1848" s="867" t="s">
        <v>1175</v>
      </c>
      <c r="G1848" s="888" t="s">
        <v>727</v>
      </c>
      <c r="H1848" s="871" t="s">
        <v>1342</v>
      </c>
      <c r="I1848" s="244">
        <v>500</v>
      </c>
      <c r="J1848" s="244">
        <v>493.53076759307191</v>
      </c>
      <c r="K1848" s="868">
        <f t="shared" si="98"/>
        <v>246765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94"/>
        <v>10</v>
      </c>
      <c r="C1849" s="48">
        <f t="shared" si="97"/>
        <v>41941</v>
      </c>
      <c r="D1849" s="866" t="s">
        <v>1349</v>
      </c>
      <c r="E1849" s="866">
        <v>41941</v>
      </c>
      <c r="F1849" s="867" t="s">
        <v>1176</v>
      </c>
      <c r="G1849" s="888" t="s">
        <v>727</v>
      </c>
      <c r="H1849" s="871" t="s">
        <v>1342</v>
      </c>
      <c r="I1849" s="244">
        <v>500</v>
      </c>
      <c r="J1849" s="244">
        <v>1398.3371748470372</v>
      </c>
      <c r="K1849" s="868">
        <f t="shared" si="98"/>
        <v>699169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94"/>
        <v>10</v>
      </c>
      <c r="C1850" s="48">
        <f t="shared" si="97"/>
        <v>41942</v>
      </c>
      <c r="D1850" s="866" t="s">
        <v>1349</v>
      </c>
      <c r="E1850" s="866">
        <v>41942</v>
      </c>
      <c r="F1850" s="867" t="s">
        <v>1177</v>
      </c>
      <c r="G1850" s="888" t="s">
        <v>728</v>
      </c>
      <c r="H1850" s="871" t="s">
        <v>1342</v>
      </c>
      <c r="I1850" s="244">
        <v>595</v>
      </c>
      <c r="J1850" s="244">
        <v>9377.0845842683666</v>
      </c>
      <c r="K1850" s="868">
        <f t="shared" si="98"/>
        <v>5579365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7"/>
    </row>
    <row r="1851" spans="1:27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94"/>
        <v>10</v>
      </c>
      <c r="C1851" s="48">
        <f t="shared" si="97"/>
        <v>41942</v>
      </c>
      <c r="D1851" s="866" t="s">
        <v>1349</v>
      </c>
      <c r="E1851" s="866">
        <v>41942</v>
      </c>
      <c r="F1851" s="867" t="s">
        <v>416</v>
      </c>
      <c r="G1851" s="888" t="s">
        <v>728</v>
      </c>
      <c r="H1851" s="871" t="s">
        <v>1342</v>
      </c>
      <c r="I1851" s="244">
        <v>1190</v>
      </c>
      <c r="J1851" s="244">
        <v>822.55127932178664</v>
      </c>
      <c r="K1851" s="868">
        <f t="shared" si="98"/>
        <v>978836</v>
      </c>
      <c r="L1851" s="849" t="s">
        <v>169</v>
      </c>
      <c r="M1851" s="887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94"/>
        <v>10</v>
      </c>
      <c r="C1852" s="48">
        <f t="shared" si="97"/>
        <v>41942</v>
      </c>
      <c r="D1852" s="866" t="s">
        <v>1349</v>
      </c>
      <c r="E1852" s="866">
        <v>41942</v>
      </c>
      <c r="F1852" s="867" t="s">
        <v>430</v>
      </c>
      <c r="G1852" s="888" t="s">
        <v>729</v>
      </c>
      <c r="H1852" s="871" t="s">
        <v>1342</v>
      </c>
      <c r="I1852" s="244">
        <v>1005</v>
      </c>
      <c r="J1852" s="244">
        <v>7567.4717697604365</v>
      </c>
      <c r="K1852" s="868">
        <f t="shared" si="98"/>
        <v>7605309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94"/>
        <v>11</v>
      </c>
      <c r="C1853" s="48">
        <f t="shared" si="97"/>
        <v>41947</v>
      </c>
      <c r="D1853" s="866" t="s">
        <v>1349</v>
      </c>
      <c r="E1853" s="866">
        <v>41947</v>
      </c>
      <c r="F1853" s="867" t="s">
        <v>483</v>
      </c>
      <c r="G1853" s="888" t="s">
        <v>730</v>
      </c>
      <c r="H1853" s="871" t="s">
        <v>1342</v>
      </c>
      <c r="I1853" s="244">
        <v>300</v>
      </c>
      <c r="J1853" s="244">
        <v>5757.8589552525054</v>
      </c>
      <c r="K1853" s="868">
        <f t="shared" si="98"/>
        <v>1727358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94"/>
        <v>11</v>
      </c>
      <c r="C1854" s="48">
        <f t="shared" si="97"/>
        <v>41947</v>
      </c>
      <c r="D1854" s="866" t="s">
        <v>1349</v>
      </c>
      <c r="E1854" s="866">
        <v>41947</v>
      </c>
      <c r="F1854" s="867" t="s">
        <v>457</v>
      </c>
      <c r="G1854" s="888" t="s">
        <v>730</v>
      </c>
      <c r="H1854" s="871" t="s">
        <v>1342</v>
      </c>
      <c r="I1854" s="244">
        <v>300</v>
      </c>
      <c r="J1854" s="244">
        <v>7320.7063859639002</v>
      </c>
      <c r="K1854" s="868">
        <f t="shared" si="98"/>
        <v>2196212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94"/>
        <v>11</v>
      </c>
      <c r="C1855" s="48">
        <f t="shared" si="97"/>
        <v>41947</v>
      </c>
      <c r="D1855" s="866" t="s">
        <v>1349</v>
      </c>
      <c r="E1855" s="866">
        <v>41947</v>
      </c>
      <c r="F1855" s="867" t="s">
        <v>731</v>
      </c>
      <c r="G1855" s="888" t="s">
        <v>732</v>
      </c>
      <c r="H1855" s="871" t="s">
        <v>1342</v>
      </c>
      <c r="I1855" s="244">
        <v>224</v>
      </c>
      <c r="J1855" s="244">
        <v>19165.444808197626</v>
      </c>
      <c r="K1855" s="868">
        <f t="shared" si="98"/>
        <v>4293060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94"/>
        <v>11</v>
      </c>
      <c r="C1856" s="48">
        <f t="shared" si="97"/>
        <v>41947</v>
      </c>
      <c r="D1856" s="866" t="s">
        <v>1349</v>
      </c>
      <c r="E1856" s="866">
        <v>41947</v>
      </c>
      <c r="F1856" s="867" t="s">
        <v>717</v>
      </c>
      <c r="G1856" s="888" t="s">
        <v>732</v>
      </c>
      <c r="H1856" s="871" t="s">
        <v>1342</v>
      </c>
      <c r="I1856" s="244">
        <v>448</v>
      </c>
      <c r="J1856" s="244">
        <v>1233.8269189826799</v>
      </c>
      <c r="K1856" s="868">
        <f t="shared" si="98"/>
        <v>552754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94"/>
        <v>11</v>
      </c>
      <c r="C1857" s="48">
        <f t="shared" si="97"/>
        <v>41947</v>
      </c>
      <c r="D1857" s="866" t="s">
        <v>1349</v>
      </c>
      <c r="E1857" s="866">
        <v>41947</v>
      </c>
      <c r="F1857" s="867" t="s">
        <v>437</v>
      </c>
      <c r="G1857" s="888" t="s">
        <v>733</v>
      </c>
      <c r="H1857" s="871" t="s">
        <v>1342</v>
      </c>
      <c r="I1857" s="244">
        <v>1529</v>
      </c>
      <c r="J1857" s="244">
        <v>4277.2666524732904</v>
      </c>
      <c r="K1857" s="868">
        <f t="shared" si="98"/>
        <v>6539941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94"/>
        <v>11</v>
      </c>
      <c r="C1858" s="48">
        <f t="shared" si="97"/>
        <v>41948</v>
      </c>
      <c r="D1858" s="866" t="s">
        <v>1349</v>
      </c>
      <c r="E1858" s="866">
        <v>41948</v>
      </c>
      <c r="F1858" s="867" t="s">
        <v>554</v>
      </c>
      <c r="G1858" s="888" t="s">
        <v>734</v>
      </c>
      <c r="H1858" s="871" t="s">
        <v>1342</v>
      </c>
      <c r="I1858" s="244">
        <v>11</v>
      </c>
      <c r="J1858" s="244">
        <v>14230.137132266907</v>
      </c>
      <c r="K1858" s="868">
        <f t="shared" si="98"/>
        <v>156532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ref="B1859:B1922" si="99">IF(C1859&lt;&gt;"",MONTH(C1859),"")</f>
        <v>11</v>
      </c>
      <c r="C1859" s="48">
        <f t="shared" si="97"/>
        <v>41948</v>
      </c>
      <c r="D1859" s="866" t="s">
        <v>1349</v>
      </c>
      <c r="E1859" s="866">
        <v>41948</v>
      </c>
      <c r="F1859" s="867" t="s">
        <v>678</v>
      </c>
      <c r="G1859" s="888" t="s">
        <v>734</v>
      </c>
      <c r="H1859" s="871" t="s">
        <v>1342</v>
      </c>
      <c r="I1859" s="244">
        <v>126</v>
      </c>
      <c r="J1859" s="244">
        <v>10610.911503251047</v>
      </c>
      <c r="K1859" s="868">
        <f t="shared" si="98"/>
        <v>1336975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99"/>
        <v>11</v>
      </c>
      <c r="C1860" s="48">
        <f t="shared" si="97"/>
        <v>41948</v>
      </c>
      <c r="D1860" s="866" t="s">
        <v>1349</v>
      </c>
      <c r="E1860" s="866">
        <v>41948</v>
      </c>
      <c r="F1860" s="867" t="s">
        <v>577</v>
      </c>
      <c r="G1860" s="888" t="s">
        <v>734</v>
      </c>
      <c r="H1860" s="871" t="s">
        <v>1342</v>
      </c>
      <c r="I1860" s="244">
        <v>150</v>
      </c>
      <c r="J1860" s="244">
        <v>9788.3602239292595</v>
      </c>
      <c r="K1860" s="868">
        <f t="shared" si="98"/>
        <v>1468254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99"/>
        <v>11</v>
      </c>
      <c r="C1861" s="48">
        <f t="shared" si="97"/>
        <v>41948</v>
      </c>
      <c r="D1861" s="866" t="s">
        <v>1349</v>
      </c>
      <c r="E1861" s="866">
        <v>41948</v>
      </c>
      <c r="F1861" s="867" t="s">
        <v>678</v>
      </c>
      <c r="G1861" s="888" t="s">
        <v>734</v>
      </c>
      <c r="H1861" s="871" t="s">
        <v>1342</v>
      </c>
      <c r="I1861" s="244">
        <v>221</v>
      </c>
      <c r="J1861" s="244">
        <v>10610.911503251047</v>
      </c>
      <c r="K1861" s="868">
        <f t="shared" si="98"/>
        <v>2345011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99"/>
        <v>11</v>
      </c>
      <c r="C1862" s="48">
        <f t="shared" si="97"/>
        <v>41948</v>
      </c>
      <c r="D1862" s="866" t="s">
        <v>1349</v>
      </c>
      <c r="E1862" s="866">
        <v>41948</v>
      </c>
      <c r="F1862" s="867" t="s">
        <v>554</v>
      </c>
      <c r="G1862" s="888" t="s">
        <v>734</v>
      </c>
      <c r="H1862" s="871" t="s">
        <v>1342</v>
      </c>
      <c r="I1862" s="244">
        <v>25</v>
      </c>
      <c r="J1862" s="244">
        <v>14230.137132266907</v>
      </c>
      <c r="K1862" s="868">
        <f t="shared" si="98"/>
        <v>355753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99"/>
        <v>11</v>
      </c>
      <c r="C1863" s="48">
        <f t="shared" si="97"/>
        <v>41948</v>
      </c>
      <c r="D1863" s="866" t="s">
        <v>1349</v>
      </c>
      <c r="E1863" s="866">
        <v>41948</v>
      </c>
      <c r="F1863" s="867" t="s">
        <v>579</v>
      </c>
      <c r="G1863" s="888" t="s">
        <v>734</v>
      </c>
      <c r="H1863" s="871" t="s">
        <v>1342</v>
      </c>
      <c r="I1863" s="244">
        <v>55</v>
      </c>
      <c r="J1863" s="244">
        <v>12667.289701555514</v>
      </c>
      <c r="K1863" s="868">
        <f t="shared" si="98"/>
        <v>696701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99"/>
        <v>11</v>
      </c>
      <c r="C1864" s="48">
        <f t="shared" si="97"/>
        <v>41948</v>
      </c>
      <c r="D1864" s="866" t="s">
        <v>1349</v>
      </c>
      <c r="E1864" s="866">
        <v>41948</v>
      </c>
      <c r="F1864" s="867" t="s">
        <v>678</v>
      </c>
      <c r="G1864" s="888" t="s">
        <v>734</v>
      </c>
      <c r="H1864" s="871" t="s">
        <v>1342</v>
      </c>
      <c r="I1864" s="244">
        <v>70</v>
      </c>
      <c r="J1864" s="244">
        <v>10610.911503251047</v>
      </c>
      <c r="K1864" s="868">
        <f t="shared" si="98"/>
        <v>742764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99"/>
        <v>11</v>
      </c>
      <c r="C1865" s="48">
        <f t="shared" si="97"/>
        <v>41948</v>
      </c>
      <c r="D1865" s="866" t="s">
        <v>1349</v>
      </c>
      <c r="E1865" s="866">
        <v>41948</v>
      </c>
      <c r="F1865" s="867" t="s">
        <v>679</v>
      </c>
      <c r="G1865" s="888" t="s">
        <v>734</v>
      </c>
      <c r="H1865" s="871" t="s">
        <v>1342</v>
      </c>
      <c r="I1865" s="244">
        <v>101</v>
      </c>
      <c r="J1865" s="244">
        <v>9294.8294563361869</v>
      </c>
      <c r="K1865" s="868">
        <f t="shared" si="98"/>
        <v>938778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99"/>
        <v>11</v>
      </c>
      <c r="C1866" s="48">
        <f t="shared" si="97"/>
        <v>41948</v>
      </c>
      <c r="D1866" s="866" t="s">
        <v>1349</v>
      </c>
      <c r="E1866" s="866">
        <v>41948</v>
      </c>
      <c r="F1866" s="867" t="s">
        <v>760</v>
      </c>
      <c r="G1866" s="888" t="s">
        <v>734</v>
      </c>
      <c r="H1866" s="871" t="s">
        <v>1342</v>
      </c>
      <c r="I1866" s="244">
        <v>3030</v>
      </c>
      <c r="J1866" s="244">
        <v>8061.0025373535082</v>
      </c>
      <c r="K1866" s="868">
        <f t="shared" si="98"/>
        <v>24424838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99"/>
        <v>11</v>
      </c>
      <c r="C1867" s="48">
        <f t="shared" si="97"/>
        <v>41950</v>
      </c>
      <c r="D1867" s="866" t="s">
        <v>1349</v>
      </c>
      <c r="E1867" s="866">
        <v>41950</v>
      </c>
      <c r="F1867" s="867" t="s">
        <v>735</v>
      </c>
      <c r="G1867" s="888" t="s">
        <v>736</v>
      </c>
      <c r="H1867" s="871" t="s">
        <v>1342</v>
      </c>
      <c r="I1867" s="244">
        <v>100</v>
      </c>
      <c r="J1867" s="244">
        <v>1974.1230703722877</v>
      </c>
      <c r="K1867" s="868">
        <f t="shared" si="98"/>
        <v>197412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99"/>
        <v>11</v>
      </c>
      <c r="C1868" s="48">
        <f t="shared" si="97"/>
        <v>41950</v>
      </c>
      <c r="D1868" s="866" t="s">
        <v>1349</v>
      </c>
      <c r="E1868" s="866">
        <v>41950</v>
      </c>
      <c r="F1868" s="867" t="s">
        <v>737</v>
      </c>
      <c r="G1868" s="888" t="s">
        <v>736</v>
      </c>
      <c r="H1868" s="871" t="s">
        <v>1342</v>
      </c>
      <c r="I1868" s="244">
        <v>100</v>
      </c>
      <c r="J1868" s="244">
        <v>13078.565341216407</v>
      </c>
      <c r="K1868" s="868">
        <f t="shared" si="98"/>
        <v>1307857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99"/>
        <v>11</v>
      </c>
      <c r="C1869" s="48">
        <f t="shared" si="97"/>
        <v>41950</v>
      </c>
      <c r="D1869" s="866" t="s">
        <v>1349</v>
      </c>
      <c r="E1869" s="866">
        <v>41950</v>
      </c>
      <c r="F1869" s="867" t="s">
        <v>738</v>
      </c>
      <c r="G1869" s="888" t="s">
        <v>736</v>
      </c>
      <c r="H1869" s="871" t="s">
        <v>1342</v>
      </c>
      <c r="I1869" s="244">
        <v>209</v>
      </c>
      <c r="J1869" s="244">
        <v>6004.6243390490417</v>
      </c>
      <c r="K1869" s="868">
        <f t="shared" si="98"/>
        <v>1254966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99"/>
        <v>11</v>
      </c>
      <c r="C1870" s="48">
        <f t="shared" si="97"/>
        <v>41950</v>
      </c>
      <c r="D1870" s="866" t="s">
        <v>1349</v>
      </c>
      <c r="E1870" s="866">
        <v>41950</v>
      </c>
      <c r="F1870" s="867" t="s">
        <v>564</v>
      </c>
      <c r="G1870" s="888" t="s">
        <v>739</v>
      </c>
      <c r="H1870" s="871" t="s">
        <v>1342</v>
      </c>
      <c r="I1870" s="244">
        <v>206</v>
      </c>
      <c r="J1870" s="244">
        <v>24594.283251721419</v>
      </c>
      <c r="K1870" s="868">
        <f t="shared" si="98"/>
        <v>5066422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99"/>
        <v>11</v>
      </c>
      <c r="C1871" s="48">
        <f t="shared" si="97"/>
        <v>41955</v>
      </c>
      <c r="D1871" s="866" t="s">
        <v>1349</v>
      </c>
      <c r="E1871" s="866">
        <v>41955</v>
      </c>
      <c r="F1871" s="867" t="s">
        <v>407</v>
      </c>
      <c r="G1871" s="888" t="s">
        <v>740</v>
      </c>
      <c r="H1871" s="871" t="s">
        <v>1342</v>
      </c>
      <c r="I1871" s="244">
        <v>504</v>
      </c>
      <c r="J1871" s="244">
        <v>7814.2371535569719</v>
      </c>
      <c r="K1871" s="868">
        <f t="shared" si="98"/>
        <v>3938376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99"/>
        <v>11</v>
      </c>
      <c r="C1872" s="48">
        <f t="shared" si="97"/>
        <v>41955</v>
      </c>
      <c r="D1872" s="866" t="s">
        <v>1349</v>
      </c>
      <c r="E1872" s="866">
        <v>41955</v>
      </c>
      <c r="F1872" s="867" t="s">
        <v>407</v>
      </c>
      <c r="G1872" s="888" t="s">
        <v>740</v>
      </c>
      <c r="H1872" s="871" t="s">
        <v>1342</v>
      </c>
      <c r="I1872" s="244">
        <v>318</v>
      </c>
      <c r="J1872" s="244">
        <v>7814.2371535569719</v>
      </c>
      <c r="K1872" s="868">
        <f t="shared" si="98"/>
        <v>2484927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99"/>
        <v>11</v>
      </c>
      <c r="C1873" s="48">
        <f t="shared" si="97"/>
        <v>41955</v>
      </c>
      <c r="D1873" s="866" t="s">
        <v>1349</v>
      </c>
      <c r="E1873" s="866">
        <v>41955</v>
      </c>
      <c r="F1873" s="867" t="s">
        <v>742</v>
      </c>
      <c r="G1873" s="888" t="s">
        <v>741</v>
      </c>
      <c r="H1873" s="871" t="s">
        <v>1342</v>
      </c>
      <c r="I1873" s="244">
        <v>347</v>
      </c>
      <c r="J1873" s="244">
        <v>19000.93455233327</v>
      </c>
      <c r="K1873" s="868">
        <f t="shared" si="98"/>
        <v>6593324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99"/>
        <v>11</v>
      </c>
      <c r="C1874" s="48">
        <f t="shared" ref="C1874:C1937" si="100">E1874</f>
        <v>41955</v>
      </c>
      <c r="D1874" s="866" t="s">
        <v>1349</v>
      </c>
      <c r="E1874" s="866">
        <v>41955</v>
      </c>
      <c r="F1874" s="867" t="s">
        <v>743</v>
      </c>
      <c r="G1874" s="888" t="s">
        <v>741</v>
      </c>
      <c r="H1874" s="871" t="s">
        <v>1342</v>
      </c>
      <c r="I1874" s="244">
        <v>593</v>
      </c>
      <c r="J1874" s="244">
        <v>25170.069147246668</v>
      </c>
      <c r="K1874" s="868">
        <f t="shared" ref="K1874:K1937" si="101">ROUND(I1874*J1874,0)</f>
        <v>14925851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99"/>
        <v>11</v>
      </c>
      <c r="C1875" s="48">
        <f t="shared" si="100"/>
        <v>41955</v>
      </c>
      <c r="D1875" s="866" t="s">
        <v>1349</v>
      </c>
      <c r="E1875" s="866">
        <v>41955</v>
      </c>
      <c r="F1875" s="867" t="s">
        <v>717</v>
      </c>
      <c r="G1875" s="888" t="s">
        <v>741</v>
      </c>
      <c r="H1875" s="871" t="s">
        <v>1342</v>
      </c>
      <c r="I1875" s="244">
        <v>1880</v>
      </c>
      <c r="J1875" s="244">
        <v>1233.8269189826799</v>
      </c>
      <c r="K1875" s="868">
        <f t="shared" si="101"/>
        <v>2319595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99"/>
        <v>11</v>
      </c>
      <c r="C1876" s="48">
        <f t="shared" si="100"/>
        <v>41956</v>
      </c>
      <c r="D1876" s="866" t="s">
        <v>1349</v>
      </c>
      <c r="E1876" s="866">
        <v>41956</v>
      </c>
      <c r="F1876" s="867" t="s">
        <v>641</v>
      </c>
      <c r="G1876" s="888" t="s">
        <v>744</v>
      </c>
      <c r="H1876" s="871" t="s">
        <v>1342</v>
      </c>
      <c r="I1876" s="244">
        <v>1010</v>
      </c>
      <c r="J1876" s="244">
        <v>7402.9615138960789</v>
      </c>
      <c r="K1876" s="868">
        <f t="shared" si="101"/>
        <v>7476991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99"/>
        <v>11</v>
      </c>
      <c r="C1877" s="48">
        <f t="shared" si="100"/>
        <v>41958</v>
      </c>
      <c r="D1877" s="866" t="s">
        <v>1349</v>
      </c>
      <c r="E1877" s="866">
        <v>41958</v>
      </c>
      <c r="F1877" s="867" t="s">
        <v>486</v>
      </c>
      <c r="G1877" s="888" t="s">
        <v>745</v>
      </c>
      <c r="H1877" s="871" t="s">
        <v>1342</v>
      </c>
      <c r="I1877" s="244">
        <v>1012</v>
      </c>
      <c r="J1877" s="244">
        <v>7073.9410021673648</v>
      </c>
      <c r="K1877" s="868">
        <f t="shared" si="101"/>
        <v>7158828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99"/>
        <v>11</v>
      </c>
      <c r="C1878" s="48">
        <f t="shared" si="100"/>
        <v>41960</v>
      </c>
      <c r="D1878" s="866" t="s">
        <v>1349</v>
      </c>
      <c r="E1878" s="866">
        <v>41960</v>
      </c>
      <c r="F1878" s="867" t="s">
        <v>746</v>
      </c>
      <c r="G1878" s="888" t="s">
        <v>747</v>
      </c>
      <c r="H1878" s="871" t="s">
        <v>1342</v>
      </c>
      <c r="I1878" s="244">
        <v>1990</v>
      </c>
      <c r="J1878" s="244">
        <v>7402.9615138960789</v>
      </c>
      <c r="K1878" s="868">
        <f t="shared" si="101"/>
        <v>14731893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99"/>
        <v>11</v>
      </c>
      <c r="C1879" s="48">
        <f t="shared" si="100"/>
        <v>41962</v>
      </c>
      <c r="D1879" s="866" t="s">
        <v>1349</v>
      </c>
      <c r="E1879" s="866">
        <v>41962</v>
      </c>
      <c r="F1879" s="867" t="s">
        <v>474</v>
      </c>
      <c r="G1879" s="888" t="s">
        <v>749</v>
      </c>
      <c r="H1879" s="871" t="s">
        <v>1342</v>
      </c>
      <c r="I1879" s="244">
        <v>609</v>
      </c>
      <c r="J1879" s="244">
        <v>7402.9615138960789</v>
      </c>
      <c r="K1879" s="868">
        <f t="shared" si="101"/>
        <v>4508404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99"/>
        <v>11</v>
      </c>
      <c r="C1880" s="48">
        <f t="shared" si="100"/>
        <v>41962</v>
      </c>
      <c r="D1880" s="866" t="s">
        <v>1349</v>
      </c>
      <c r="E1880" s="866">
        <v>41962</v>
      </c>
      <c r="F1880" s="867" t="s">
        <v>475</v>
      </c>
      <c r="G1880" s="888" t="s">
        <v>749</v>
      </c>
      <c r="H1880" s="871" t="s">
        <v>1342</v>
      </c>
      <c r="I1880" s="244">
        <v>213</v>
      </c>
      <c r="J1880" s="244">
        <v>7814.2371535569719</v>
      </c>
      <c r="K1880" s="868">
        <f t="shared" si="101"/>
        <v>1664433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99"/>
        <v>11</v>
      </c>
      <c r="C1881" s="48">
        <f t="shared" si="100"/>
        <v>41962</v>
      </c>
      <c r="D1881" s="866" t="s">
        <v>1349</v>
      </c>
      <c r="E1881" s="866">
        <v>41962</v>
      </c>
      <c r="F1881" s="867" t="s">
        <v>750</v>
      </c>
      <c r="G1881" s="888" t="s">
        <v>749</v>
      </c>
      <c r="H1881" s="871" t="s">
        <v>1342</v>
      </c>
      <c r="I1881" s="244">
        <v>796</v>
      </c>
      <c r="J1881" s="244">
        <v>6991.685874235186</v>
      </c>
      <c r="K1881" s="868">
        <f t="shared" si="101"/>
        <v>5565382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99"/>
        <v>11</v>
      </c>
      <c r="C1882" s="48">
        <f t="shared" si="100"/>
        <v>41962</v>
      </c>
      <c r="D1882" s="866" t="s">
        <v>1349</v>
      </c>
      <c r="E1882" s="866">
        <v>41962</v>
      </c>
      <c r="F1882" s="867" t="s">
        <v>377</v>
      </c>
      <c r="G1882" s="888" t="s">
        <v>749</v>
      </c>
      <c r="H1882" s="871" t="s">
        <v>1342</v>
      </c>
      <c r="I1882" s="244">
        <v>402</v>
      </c>
      <c r="J1882" s="244">
        <v>8143.2576652856869</v>
      </c>
      <c r="K1882" s="868">
        <f t="shared" si="101"/>
        <v>3273590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99"/>
        <v>11</v>
      </c>
      <c r="C1883" s="48">
        <f t="shared" si="100"/>
        <v>41962</v>
      </c>
      <c r="D1883" s="866" t="s">
        <v>1349</v>
      </c>
      <c r="E1883" s="866">
        <v>41962</v>
      </c>
      <c r="F1883" s="867" t="s">
        <v>751</v>
      </c>
      <c r="G1883" s="888" t="s">
        <v>752</v>
      </c>
      <c r="H1883" s="871" t="s">
        <v>1342</v>
      </c>
      <c r="I1883" s="244">
        <v>975</v>
      </c>
      <c r="J1883" s="244">
        <v>4524.0320362698267</v>
      </c>
      <c r="K1883" s="868">
        <f t="shared" si="101"/>
        <v>4410931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99"/>
        <v>11</v>
      </c>
      <c r="C1884" s="48">
        <f t="shared" si="100"/>
        <v>41962</v>
      </c>
      <c r="D1884" s="866" t="s">
        <v>1349</v>
      </c>
      <c r="E1884" s="866">
        <v>41962</v>
      </c>
      <c r="F1884" s="867" t="s">
        <v>754</v>
      </c>
      <c r="G1884" s="888" t="s">
        <v>752</v>
      </c>
      <c r="H1884" s="871" t="s">
        <v>1342</v>
      </c>
      <c r="I1884" s="244">
        <v>1000</v>
      </c>
      <c r="J1884" s="244">
        <v>658.04102345742922</v>
      </c>
      <c r="K1884" s="868">
        <f t="shared" si="101"/>
        <v>658041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99"/>
        <v>11</v>
      </c>
      <c r="C1885" s="48">
        <f t="shared" si="100"/>
        <v>41962</v>
      </c>
      <c r="D1885" s="866" t="s">
        <v>1349</v>
      </c>
      <c r="E1885" s="866">
        <v>41962</v>
      </c>
      <c r="F1885" s="867" t="s">
        <v>755</v>
      </c>
      <c r="G1885" s="888" t="s">
        <v>752</v>
      </c>
      <c r="H1885" s="871" t="s">
        <v>1342</v>
      </c>
      <c r="I1885" s="244">
        <v>1000</v>
      </c>
      <c r="J1885" s="244">
        <v>493.53076759307191</v>
      </c>
      <c r="K1885" s="868">
        <f t="shared" si="101"/>
        <v>493531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99"/>
        <v>11</v>
      </c>
      <c r="C1886" s="48">
        <f t="shared" si="100"/>
        <v>41962</v>
      </c>
      <c r="D1886" s="866" t="s">
        <v>1349</v>
      </c>
      <c r="E1886" s="866">
        <v>41962</v>
      </c>
      <c r="F1886" s="867" t="s">
        <v>756</v>
      </c>
      <c r="G1886" s="888" t="s">
        <v>752</v>
      </c>
      <c r="H1886" s="871" t="s">
        <v>1342</v>
      </c>
      <c r="I1886" s="244">
        <v>978</v>
      </c>
      <c r="J1886" s="244">
        <v>3372.4602452193249</v>
      </c>
      <c r="K1886" s="868">
        <f t="shared" si="101"/>
        <v>3298266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99"/>
        <v>11</v>
      </c>
      <c r="C1887" s="48">
        <f t="shared" si="100"/>
        <v>41962</v>
      </c>
      <c r="D1887" s="866" t="s">
        <v>1349</v>
      </c>
      <c r="E1887" s="866">
        <v>41962</v>
      </c>
      <c r="F1887" s="867" t="s">
        <v>757</v>
      </c>
      <c r="G1887" s="888" t="s">
        <v>752</v>
      </c>
      <c r="H1887" s="871" t="s">
        <v>1342</v>
      </c>
      <c r="I1887" s="244">
        <v>1000</v>
      </c>
      <c r="J1887" s="244">
        <v>575.78589552525068</v>
      </c>
      <c r="K1887" s="868">
        <f t="shared" si="101"/>
        <v>575786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99"/>
        <v>11</v>
      </c>
      <c r="C1888" s="48">
        <f t="shared" si="100"/>
        <v>41962</v>
      </c>
      <c r="D1888" s="866" t="s">
        <v>1349</v>
      </c>
      <c r="E1888" s="866">
        <v>41962</v>
      </c>
      <c r="F1888" s="867" t="s">
        <v>758</v>
      </c>
      <c r="G1888" s="888" t="s">
        <v>752</v>
      </c>
      <c r="H1888" s="871" t="s">
        <v>1342</v>
      </c>
      <c r="I1888" s="244">
        <v>1000</v>
      </c>
      <c r="J1888" s="244">
        <v>329.02051172871461</v>
      </c>
      <c r="K1888" s="868">
        <f t="shared" si="101"/>
        <v>329021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99"/>
        <v>11</v>
      </c>
      <c r="C1889" s="48">
        <f t="shared" si="100"/>
        <v>41963</v>
      </c>
      <c r="D1889" s="866" t="s">
        <v>1349</v>
      </c>
      <c r="E1889" s="866">
        <v>41963</v>
      </c>
      <c r="F1889" s="867" t="s">
        <v>430</v>
      </c>
      <c r="G1889" s="888" t="s">
        <v>759</v>
      </c>
      <c r="H1889" s="871" t="s">
        <v>1342</v>
      </c>
      <c r="I1889" s="244">
        <v>993</v>
      </c>
      <c r="J1889" s="244">
        <v>7567.4717697604365</v>
      </c>
      <c r="K1889" s="868">
        <f t="shared" si="101"/>
        <v>7514499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99"/>
        <v>11</v>
      </c>
      <c r="C1890" s="48">
        <f t="shared" si="100"/>
        <v>41963</v>
      </c>
      <c r="D1890" s="866" t="s">
        <v>1349</v>
      </c>
      <c r="E1890" s="866">
        <v>41963</v>
      </c>
      <c r="F1890" s="867" t="s">
        <v>760</v>
      </c>
      <c r="G1890" s="888" t="s">
        <v>761</v>
      </c>
      <c r="H1890" s="871" t="s">
        <v>1342</v>
      </c>
      <c r="I1890" s="244">
        <v>3030</v>
      </c>
      <c r="J1890" s="244">
        <v>8061.0025373535082</v>
      </c>
      <c r="K1890" s="868">
        <f t="shared" si="101"/>
        <v>24424838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99"/>
        <v>11</v>
      </c>
      <c r="C1891" s="48">
        <f t="shared" si="100"/>
        <v>41963</v>
      </c>
      <c r="D1891" s="866" t="s">
        <v>1349</v>
      </c>
      <c r="E1891" s="866">
        <v>41963</v>
      </c>
      <c r="F1891" s="867" t="s">
        <v>760</v>
      </c>
      <c r="G1891" s="888" t="s">
        <v>761</v>
      </c>
      <c r="H1891" s="871" t="s">
        <v>1342</v>
      </c>
      <c r="I1891" s="244">
        <v>219</v>
      </c>
      <c r="J1891" s="244">
        <v>8061.0025373535082</v>
      </c>
      <c r="K1891" s="868">
        <f t="shared" si="101"/>
        <v>1765360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99"/>
        <v>11</v>
      </c>
      <c r="C1892" s="48">
        <f t="shared" si="100"/>
        <v>41963</v>
      </c>
      <c r="D1892" s="866" t="s">
        <v>1349</v>
      </c>
      <c r="E1892" s="866">
        <v>41963</v>
      </c>
      <c r="F1892" s="867" t="s">
        <v>760</v>
      </c>
      <c r="G1892" s="888" t="s">
        <v>761</v>
      </c>
      <c r="H1892" s="871" t="s">
        <v>1342</v>
      </c>
      <c r="I1892" s="244">
        <v>3167</v>
      </c>
      <c r="J1892" s="244">
        <v>8061.0025373535082</v>
      </c>
      <c r="K1892" s="868">
        <f t="shared" si="101"/>
        <v>25529195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99"/>
        <v>11</v>
      </c>
      <c r="C1893" s="48">
        <f t="shared" si="100"/>
        <v>41964</v>
      </c>
      <c r="D1893" s="866" t="s">
        <v>1349</v>
      </c>
      <c r="E1893" s="866">
        <v>41964</v>
      </c>
      <c r="F1893" s="867" t="s">
        <v>1177</v>
      </c>
      <c r="G1893" s="888" t="s">
        <v>762</v>
      </c>
      <c r="H1893" s="871" t="s">
        <v>1342</v>
      </c>
      <c r="I1893" s="244">
        <v>780</v>
      </c>
      <c r="J1893" s="244">
        <v>9377.0845842683666</v>
      </c>
      <c r="K1893" s="868">
        <f t="shared" si="101"/>
        <v>7314126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99"/>
        <v>11</v>
      </c>
      <c r="C1894" s="48">
        <f t="shared" si="100"/>
        <v>41964</v>
      </c>
      <c r="D1894" s="866" t="s">
        <v>1349</v>
      </c>
      <c r="E1894" s="866">
        <v>41964</v>
      </c>
      <c r="F1894" s="867" t="s">
        <v>416</v>
      </c>
      <c r="G1894" s="888" t="s">
        <v>762</v>
      </c>
      <c r="H1894" s="871" t="s">
        <v>1342</v>
      </c>
      <c r="I1894" s="244">
        <v>1600</v>
      </c>
      <c r="J1894" s="244">
        <v>822.55127932178664</v>
      </c>
      <c r="K1894" s="868">
        <f t="shared" si="101"/>
        <v>1316082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99"/>
        <v>11</v>
      </c>
      <c r="C1895" s="48">
        <f t="shared" si="100"/>
        <v>41967</v>
      </c>
      <c r="D1895" s="866" t="s">
        <v>1349</v>
      </c>
      <c r="E1895" s="866">
        <v>41967</v>
      </c>
      <c r="F1895" s="867" t="s">
        <v>537</v>
      </c>
      <c r="G1895" s="888" t="s">
        <v>763</v>
      </c>
      <c r="H1895" s="871" t="s">
        <v>1342</v>
      </c>
      <c r="I1895" s="244">
        <v>511</v>
      </c>
      <c r="J1895" s="244">
        <v>7978.7474094213294</v>
      </c>
      <c r="K1895" s="868">
        <f t="shared" si="101"/>
        <v>4077140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99"/>
        <v>11</v>
      </c>
      <c r="C1896" s="48">
        <f t="shared" si="100"/>
        <v>41968</v>
      </c>
      <c r="D1896" s="866" t="s">
        <v>1349</v>
      </c>
      <c r="E1896" s="866">
        <v>41968</v>
      </c>
      <c r="F1896" s="867" t="s">
        <v>764</v>
      </c>
      <c r="G1896" s="888" t="s">
        <v>765</v>
      </c>
      <c r="H1896" s="871" t="s">
        <v>1342</v>
      </c>
      <c r="I1896" s="244">
        <v>3160</v>
      </c>
      <c r="J1896" s="244">
        <v>8143.2576652856869</v>
      </c>
      <c r="K1896" s="868">
        <f t="shared" si="101"/>
        <v>25732694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99"/>
        <v>11</v>
      </c>
      <c r="C1897" s="48">
        <f t="shared" si="100"/>
        <v>41968</v>
      </c>
      <c r="D1897" s="866" t="s">
        <v>1349</v>
      </c>
      <c r="E1897" s="866">
        <v>41968</v>
      </c>
      <c r="F1897" s="867" t="s">
        <v>693</v>
      </c>
      <c r="G1897" s="888" t="s">
        <v>766</v>
      </c>
      <c r="H1897" s="871" t="s">
        <v>1342</v>
      </c>
      <c r="I1897" s="244">
        <v>33</v>
      </c>
      <c r="J1897" s="244">
        <v>19576.720447858519</v>
      </c>
      <c r="K1897" s="868">
        <f t="shared" si="101"/>
        <v>646032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99"/>
        <v>11</v>
      </c>
      <c r="C1898" s="48">
        <f t="shared" si="100"/>
        <v>41968</v>
      </c>
      <c r="D1898" s="866" t="s">
        <v>1349</v>
      </c>
      <c r="E1898" s="866">
        <v>41968</v>
      </c>
      <c r="F1898" s="867" t="s">
        <v>742</v>
      </c>
      <c r="G1898" s="888" t="s">
        <v>766</v>
      </c>
      <c r="H1898" s="871" t="s">
        <v>1342</v>
      </c>
      <c r="I1898" s="244">
        <v>56</v>
      </c>
      <c r="J1898" s="244">
        <v>19000.93455233327</v>
      </c>
      <c r="K1898" s="868">
        <f t="shared" si="101"/>
        <v>1064052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99"/>
        <v>11</v>
      </c>
      <c r="C1899" s="48">
        <f t="shared" si="100"/>
        <v>41968</v>
      </c>
      <c r="D1899" s="866" t="s">
        <v>1349</v>
      </c>
      <c r="E1899" s="866">
        <v>41968</v>
      </c>
      <c r="F1899" s="867" t="s">
        <v>717</v>
      </c>
      <c r="G1899" s="888" t="s">
        <v>766</v>
      </c>
      <c r="H1899" s="871" t="s">
        <v>1342</v>
      </c>
      <c r="I1899" s="244">
        <v>178</v>
      </c>
      <c r="J1899" s="244">
        <v>1233.8269189826799</v>
      </c>
      <c r="K1899" s="868">
        <f t="shared" si="101"/>
        <v>219621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99"/>
        <v>11</v>
      </c>
      <c r="C1900" s="48">
        <f t="shared" si="100"/>
        <v>41970</v>
      </c>
      <c r="D1900" s="866" t="s">
        <v>1349</v>
      </c>
      <c r="E1900" s="866">
        <v>41970</v>
      </c>
      <c r="F1900" s="867" t="s">
        <v>767</v>
      </c>
      <c r="G1900" s="888" t="s">
        <v>768</v>
      </c>
      <c r="H1900" s="871" t="s">
        <v>1342</v>
      </c>
      <c r="I1900" s="244">
        <v>100</v>
      </c>
      <c r="J1900" s="244">
        <v>14476.902516063443</v>
      </c>
      <c r="K1900" s="868">
        <f t="shared" si="101"/>
        <v>1447690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99"/>
        <v>11</v>
      </c>
      <c r="C1901" s="48">
        <f t="shared" si="100"/>
        <v>41970</v>
      </c>
      <c r="D1901" s="866" t="s">
        <v>1349</v>
      </c>
      <c r="E1901" s="866">
        <v>41970</v>
      </c>
      <c r="F1901" s="867" t="s">
        <v>479</v>
      </c>
      <c r="G1901" s="888" t="s">
        <v>770</v>
      </c>
      <c r="H1901" s="871" t="s">
        <v>1342</v>
      </c>
      <c r="I1901" s="244">
        <v>333</v>
      </c>
      <c r="J1901" s="244">
        <v>7731.9820256247931</v>
      </c>
      <c r="K1901" s="868">
        <f t="shared" si="101"/>
        <v>2574750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99"/>
        <v>11</v>
      </c>
      <c r="C1902" s="48">
        <f t="shared" si="100"/>
        <v>41970</v>
      </c>
      <c r="D1902" s="866" t="s">
        <v>1349</v>
      </c>
      <c r="E1902" s="866">
        <v>41970</v>
      </c>
      <c r="F1902" s="867" t="s">
        <v>458</v>
      </c>
      <c r="G1902" s="888" t="s">
        <v>770</v>
      </c>
      <c r="H1902" s="871" t="s">
        <v>1342</v>
      </c>
      <c r="I1902" s="244">
        <v>219</v>
      </c>
      <c r="J1902" s="244">
        <v>7649.7268976926152</v>
      </c>
      <c r="K1902" s="868">
        <f t="shared" si="101"/>
        <v>1675290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99"/>
        <v>11</v>
      </c>
      <c r="C1903" s="48">
        <f t="shared" si="100"/>
        <v>41970</v>
      </c>
      <c r="D1903" s="866" t="s">
        <v>1349</v>
      </c>
      <c r="E1903" s="866">
        <v>41970</v>
      </c>
      <c r="F1903" s="867" t="s">
        <v>457</v>
      </c>
      <c r="G1903" s="888" t="s">
        <v>770</v>
      </c>
      <c r="H1903" s="871" t="s">
        <v>1342</v>
      </c>
      <c r="I1903" s="244">
        <v>112</v>
      </c>
      <c r="J1903" s="244">
        <v>7320.7063859639002</v>
      </c>
      <c r="K1903" s="868">
        <f t="shared" si="101"/>
        <v>819919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99"/>
        <v>11</v>
      </c>
      <c r="C1904" s="48">
        <f t="shared" si="100"/>
        <v>41970</v>
      </c>
      <c r="D1904" s="866" t="s">
        <v>1349</v>
      </c>
      <c r="E1904" s="866">
        <v>41970</v>
      </c>
      <c r="F1904" s="867" t="s">
        <v>601</v>
      </c>
      <c r="G1904" s="888" t="s">
        <v>771</v>
      </c>
      <c r="H1904" s="871" t="s">
        <v>1342</v>
      </c>
      <c r="I1904" s="244">
        <v>110</v>
      </c>
      <c r="J1904" s="244">
        <v>3619.2256290158607</v>
      </c>
      <c r="K1904" s="868">
        <f t="shared" si="101"/>
        <v>398115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99"/>
        <v>11</v>
      </c>
      <c r="C1905" s="48">
        <f t="shared" si="100"/>
        <v>41970</v>
      </c>
      <c r="D1905" s="866" t="s">
        <v>1349</v>
      </c>
      <c r="E1905" s="866">
        <v>41970</v>
      </c>
      <c r="F1905" s="867" t="s">
        <v>603</v>
      </c>
      <c r="G1905" s="888" t="s">
        <v>771</v>
      </c>
      <c r="H1905" s="871" t="s">
        <v>1342</v>
      </c>
      <c r="I1905" s="244">
        <v>260</v>
      </c>
      <c r="J1905" s="244">
        <v>6333.6448507777568</v>
      </c>
      <c r="K1905" s="868">
        <f t="shared" si="101"/>
        <v>1646748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99"/>
        <v>11</v>
      </c>
      <c r="C1906" s="48">
        <f t="shared" si="100"/>
        <v>41970</v>
      </c>
      <c r="D1906" s="866" t="s">
        <v>1349</v>
      </c>
      <c r="E1906" s="866">
        <v>41970</v>
      </c>
      <c r="F1906" s="867" t="s">
        <v>602</v>
      </c>
      <c r="G1906" s="888" t="s">
        <v>771</v>
      </c>
      <c r="H1906" s="871" t="s">
        <v>1342</v>
      </c>
      <c r="I1906" s="244">
        <v>450</v>
      </c>
      <c r="J1906" s="244">
        <v>3865.9910128123965</v>
      </c>
      <c r="K1906" s="868">
        <f t="shared" si="101"/>
        <v>1739696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99"/>
        <v>11</v>
      </c>
      <c r="C1907" s="48">
        <f t="shared" si="100"/>
        <v>41972</v>
      </c>
      <c r="D1907" s="866" t="s">
        <v>1349</v>
      </c>
      <c r="E1907" s="866">
        <v>41972</v>
      </c>
      <c r="F1907" s="867" t="s">
        <v>641</v>
      </c>
      <c r="G1907" s="888" t="s">
        <v>772</v>
      </c>
      <c r="H1907" s="871" t="s">
        <v>1342</v>
      </c>
      <c r="I1907" s="244">
        <v>1000</v>
      </c>
      <c r="J1907" s="244">
        <v>7402.9615138960789</v>
      </c>
      <c r="K1907" s="868">
        <f t="shared" si="101"/>
        <v>7402962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99"/>
        <v>11</v>
      </c>
      <c r="C1908" s="48">
        <f t="shared" si="100"/>
        <v>41973</v>
      </c>
      <c r="D1908" s="866" t="s">
        <v>1349</v>
      </c>
      <c r="E1908" s="866">
        <v>41973</v>
      </c>
      <c r="F1908" s="867" t="s">
        <v>641</v>
      </c>
      <c r="G1908" s="888" t="s">
        <v>773</v>
      </c>
      <c r="H1908" s="871" t="s">
        <v>1342</v>
      </c>
      <c r="I1908" s="244">
        <v>987</v>
      </c>
      <c r="J1908" s="244">
        <v>7402.9615138960789</v>
      </c>
      <c r="K1908" s="868">
        <f t="shared" si="101"/>
        <v>7306723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99"/>
        <v>11</v>
      </c>
      <c r="C1909" s="48">
        <f t="shared" si="100"/>
        <v>41973</v>
      </c>
      <c r="D1909" s="866" t="s">
        <v>1349</v>
      </c>
      <c r="E1909" s="866">
        <v>41973</v>
      </c>
      <c r="F1909" s="867" t="s">
        <v>641</v>
      </c>
      <c r="G1909" s="888" t="s">
        <v>773</v>
      </c>
      <c r="H1909" s="871" t="s">
        <v>1342</v>
      </c>
      <c r="I1909" s="244">
        <v>226</v>
      </c>
      <c r="J1909" s="244">
        <v>7402.9615138960789</v>
      </c>
      <c r="K1909" s="868">
        <f t="shared" si="101"/>
        <v>1673069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99"/>
        <v>11</v>
      </c>
      <c r="C1910" s="48">
        <f t="shared" si="100"/>
        <v>41973</v>
      </c>
      <c r="D1910" s="866" t="s">
        <v>1349</v>
      </c>
      <c r="E1910" s="866">
        <v>41973</v>
      </c>
      <c r="F1910" s="867" t="s">
        <v>746</v>
      </c>
      <c r="G1910" s="888" t="s">
        <v>774</v>
      </c>
      <c r="H1910" s="871" t="s">
        <v>1342</v>
      </c>
      <c r="I1910" s="244">
        <v>1980</v>
      </c>
      <c r="J1910" s="244">
        <v>7402.9615138960789</v>
      </c>
      <c r="K1910" s="868">
        <f t="shared" si="101"/>
        <v>14657864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99"/>
        <v>12</v>
      </c>
      <c r="C1911" s="48">
        <f t="shared" si="100"/>
        <v>41975</v>
      </c>
      <c r="D1911" s="866" t="s">
        <v>1349</v>
      </c>
      <c r="E1911" s="866">
        <v>41975</v>
      </c>
      <c r="F1911" s="867" t="s">
        <v>712</v>
      </c>
      <c r="G1911" s="888" t="s">
        <v>775</v>
      </c>
      <c r="H1911" s="871" t="s">
        <v>1342</v>
      </c>
      <c r="I1911" s="244">
        <v>1059</v>
      </c>
      <c r="J1911" s="244">
        <v>5593.3486993881488</v>
      </c>
      <c r="K1911" s="868">
        <f t="shared" si="101"/>
        <v>5923356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99"/>
        <v>12</v>
      </c>
      <c r="C1912" s="48">
        <f t="shared" si="100"/>
        <v>41979</v>
      </c>
      <c r="D1912" s="866" t="s">
        <v>1349</v>
      </c>
      <c r="E1912" s="866">
        <v>41979</v>
      </c>
      <c r="F1912" s="867" t="s">
        <v>776</v>
      </c>
      <c r="G1912" s="888" t="s">
        <v>777</v>
      </c>
      <c r="H1912" s="871" t="s">
        <v>1342</v>
      </c>
      <c r="I1912" s="244">
        <v>106</v>
      </c>
      <c r="J1912" s="244">
        <v>7238.4512580317214</v>
      </c>
      <c r="K1912" s="868">
        <f t="shared" si="101"/>
        <v>767276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99"/>
        <v>12</v>
      </c>
      <c r="C1913" s="48">
        <f t="shared" si="100"/>
        <v>41979</v>
      </c>
      <c r="D1913" s="866" t="s">
        <v>1349</v>
      </c>
      <c r="E1913" s="866">
        <v>41979</v>
      </c>
      <c r="F1913" s="867" t="s">
        <v>725</v>
      </c>
      <c r="G1913" s="888" t="s">
        <v>777</v>
      </c>
      <c r="H1913" s="871" t="s">
        <v>1342</v>
      </c>
      <c r="I1913" s="244">
        <v>493</v>
      </c>
      <c r="J1913" s="244">
        <v>5264.3281876594338</v>
      </c>
      <c r="K1913" s="868">
        <f t="shared" si="101"/>
        <v>2595314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99"/>
        <v>12</v>
      </c>
      <c r="C1914" s="48">
        <f t="shared" si="100"/>
        <v>41979</v>
      </c>
      <c r="D1914" s="866" t="s">
        <v>1349</v>
      </c>
      <c r="E1914" s="866">
        <v>41979</v>
      </c>
      <c r="F1914" s="867" t="s">
        <v>778</v>
      </c>
      <c r="G1914" s="888" t="s">
        <v>777</v>
      </c>
      <c r="H1914" s="871" t="s">
        <v>1342</v>
      </c>
      <c r="I1914" s="244">
        <v>512</v>
      </c>
      <c r="J1914" s="244">
        <v>3372.4602452193249</v>
      </c>
      <c r="K1914" s="868">
        <f t="shared" si="101"/>
        <v>1726700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99"/>
        <v>12</v>
      </c>
      <c r="C1915" s="48">
        <f t="shared" si="100"/>
        <v>41979</v>
      </c>
      <c r="D1915" s="866" t="s">
        <v>1349</v>
      </c>
      <c r="E1915" s="866">
        <v>41979</v>
      </c>
      <c r="F1915" s="867" t="s">
        <v>661</v>
      </c>
      <c r="G1915" s="888" t="s">
        <v>777</v>
      </c>
      <c r="H1915" s="871" t="s">
        <v>1342</v>
      </c>
      <c r="I1915" s="244">
        <v>208</v>
      </c>
      <c r="J1915" s="244">
        <v>6004.6243390490417</v>
      </c>
      <c r="K1915" s="868">
        <f t="shared" si="101"/>
        <v>1248962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99"/>
        <v>12</v>
      </c>
      <c r="C1916" s="48">
        <f t="shared" si="100"/>
        <v>41979</v>
      </c>
      <c r="D1916" s="866" t="s">
        <v>1349</v>
      </c>
      <c r="E1916" s="866">
        <v>41979</v>
      </c>
      <c r="F1916" s="867" t="s">
        <v>610</v>
      </c>
      <c r="G1916" s="888" t="s">
        <v>777</v>
      </c>
      <c r="H1916" s="871" t="s">
        <v>1342</v>
      </c>
      <c r="I1916" s="244">
        <v>1016</v>
      </c>
      <c r="J1916" s="244">
        <v>4195.0115245411116</v>
      </c>
      <c r="K1916" s="868">
        <f t="shared" si="101"/>
        <v>4262132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99"/>
        <v>12</v>
      </c>
      <c r="C1917" s="48">
        <f t="shared" si="100"/>
        <v>41981</v>
      </c>
      <c r="D1917" s="866" t="s">
        <v>1349</v>
      </c>
      <c r="E1917" s="866">
        <v>41981</v>
      </c>
      <c r="F1917" s="867" t="s">
        <v>486</v>
      </c>
      <c r="G1917" s="888" t="s">
        <v>779</v>
      </c>
      <c r="H1917" s="871" t="s">
        <v>1342</v>
      </c>
      <c r="I1917" s="244">
        <v>1015</v>
      </c>
      <c r="J1917" s="244">
        <v>9459.3397122005445</v>
      </c>
      <c r="K1917" s="868">
        <f t="shared" si="101"/>
        <v>9601230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99"/>
        <v>12</v>
      </c>
      <c r="C1918" s="48">
        <f t="shared" si="100"/>
        <v>41982</v>
      </c>
      <c r="D1918" s="866" t="s">
        <v>1349</v>
      </c>
      <c r="E1918" s="866">
        <v>41982</v>
      </c>
      <c r="F1918" s="867" t="s">
        <v>407</v>
      </c>
      <c r="G1918" s="888" t="s">
        <v>780</v>
      </c>
      <c r="H1918" s="871" t="s">
        <v>1342</v>
      </c>
      <c r="I1918" s="244">
        <v>440</v>
      </c>
      <c r="J1918" s="244">
        <v>7814.2371535569719</v>
      </c>
      <c r="K1918" s="868">
        <f t="shared" si="101"/>
        <v>3438264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99"/>
        <v>12</v>
      </c>
      <c r="C1919" s="48">
        <f t="shared" si="100"/>
        <v>41982</v>
      </c>
      <c r="D1919" s="866" t="s">
        <v>1349</v>
      </c>
      <c r="E1919" s="866">
        <v>41982</v>
      </c>
      <c r="F1919" s="867" t="s">
        <v>781</v>
      </c>
      <c r="G1919" s="888" t="s">
        <v>780</v>
      </c>
      <c r="H1919" s="871" t="s">
        <v>1342</v>
      </c>
      <c r="I1919" s="244">
        <v>403</v>
      </c>
      <c r="J1919" s="244">
        <v>4770.7974200663621</v>
      </c>
      <c r="K1919" s="868">
        <f t="shared" si="101"/>
        <v>1922631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99"/>
        <v>12</v>
      </c>
      <c r="C1920" s="48">
        <f t="shared" si="100"/>
        <v>41982</v>
      </c>
      <c r="D1920" s="866" t="s">
        <v>1349</v>
      </c>
      <c r="E1920" s="866">
        <v>41982</v>
      </c>
      <c r="F1920" s="867" t="s">
        <v>407</v>
      </c>
      <c r="G1920" s="888" t="s">
        <v>782</v>
      </c>
      <c r="H1920" s="871" t="s">
        <v>1342</v>
      </c>
      <c r="I1920" s="244">
        <v>440</v>
      </c>
      <c r="J1920" s="244">
        <v>7814.2371535569719</v>
      </c>
      <c r="K1920" s="868">
        <f t="shared" si="101"/>
        <v>3438264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99"/>
        <v>12</v>
      </c>
      <c r="C1921" s="48">
        <f t="shared" si="100"/>
        <v>41985</v>
      </c>
      <c r="D1921" s="866" t="s">
        <v>1349</v>
      </c>
      <c r="E1921" s="866">
        <v>41985</v>
      </c>
      <c r="F1921" s="867" t="s">
        <v>454</v>
      </c>
      <c r="G1921" s="888" t="s">
        <v>783</v>
      </c>
      <c r="H1921" s="871" t="s">
        <v>1342</v>
      </c>
      <c r="I1921" s="244">
        <v>411</v>
      </c>
      <c r="J1921" s="244">
        <v>11022.18714291194</v>
      </c>
      <c r="K1921" s="868">
        <f t="shared" si="101"/>
        <v>4530119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99"/>
        <v>12</v>
      </c>
      <c r="C1922" s="48">
        <f t="shared" si="100"/>
        <v>41985</v>
      </c>
      <c r="D1922" s="866" t="s">
        <v>1349</v>
      </c>
      <c r="E1922" s="866">
        <v>41985</v>
      </c>
      <c r="F1922" s="867" t="s">
        <v>784</v>
      </c>
      <c r="G1922" s="888" t="s">
        <v>785</v>
      </c>
      <c r="H1922" s="871" t="s">
        <v>1342</v>
      </c>
      <c r="I1922" s="244">
        <v>89</v>
      </c>
      <c r="J1922" s="244">
        <v>20810.547366841198</v>
      </c>
      <c r="K1922" s="868">
        <f t="shared" si="101"/>
        <v>1852139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ref="B1923:B1986" si="102">IF(C1923&lt;&gt;"",MONTH(C1923),"")</f>
        <v>12</v>
      </c>
      <c r="C1923" s="48">
        <f t="shared" si="100"/>
        <v>41985</v>
      </c>
      <c r="D1923" s="866" t="s">
        <v>1349</v>
      </c>
      <c r="E1923" s="866">
        <v>41985</v>
      </c>
      <c r="F1923" s="867" t="s">
        <v>786</v>
      </c>
      <c r="G1923" s="888" t="s">
        <v>787</v>
      </c>
      <c r="H1923" s="871" t="s">
        <v>1342</v>
      </c>
      <c r="I1923" s="244">
        <v>350</v>
      </c>
      <c r="J1923" s="244">
        <v>59634.967750829528</v>
      </c>
      <c r="K1923" s="868">
        <f t="shared" si="101"/>
        <v>20872239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02"/>
        <v>12</v>
      </c>
      <c r="C1924" s="48">
        <f t="shared" si="100"/>
        <v>41986</v>
      </c>
      <c r="D1924" s="866" t="s">
        <v>1349</v>
      </c>
      <c r="E1924" s="866">
        <v>41986</v>
      </c>
      <c r="F1924" s="867" t="s">
        <v>788</v>
      </c>
      <c r="G1924" s="888" t="s">
        <v>789</v>
      </c>
      <c r="H1924" s="871" t="s">
        <v>1342</v>
      </c>
      <c r="I1924" s="244">
        <v>223</v>
      </c>
      <c r="J1924" s="244">
        <v>7567.4717697604365</v>
      </c>
      <c r="K1924" s="868">
        <f t="shared" si="101"/>
        <v>1687546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02"/>
        <v>12</v>
      </c>
      <c r="C1925" s="48">
        <f t="shared" si="100"/>
        <v>41986</v>
      </c>
      <c r="D1925" s="866" t="s">
        <v>1349</v>
      </c>
      <c r="E1925" s="866">
        <v>41986</v>
      </c>
      <c r="F1925" s="867" t="s">
        <v>790</v>
      </c>
      <c r="G1925" s="888" t="s">
        <v>791</v>
      </c>
      <c r="H1925" s="871" t="s">
        <v>1342</v>
      </c>
      <c r="I1925" s="244">
        <v>200</v>
      </c>
      <c r="J1925" s="244">
        <v>61280.0703094731</v>
      </c>
      <c r="K1925" s="868">
        <f t="shared" si="101"/>
        <v>12256014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02"/>
        <v>12</v>
      </c>
      <c r="C1926" s="48">
        <f t="shared" si="100"/>
        <v>41986</v>
      </c>
      <c r="D1926" s="866" t="s">
        <v>1349</v>
      </c>
      <c r="E1926" s="866">
        <v>41986</v>
      </c>
      <c r="F1926" s="867" t="s">
        <v>674</v>
      </c>
      <c r="G1926" s="888" t="s">
        <v>792</v>
      </c>
      <c r="H1926" s="871" t="s">
        <v>1342</v>
      </c>
      <c r="I1926" s="244">
        <v>3160</v>
      </c>
      <c r="J1926" s="244">
        <v>7567.4717697604365</v>
      </c>
      <c r="K1926" s="868">
        <f t="shared" si="101"/>
        <v>23913211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02"/>
        <v>12</v>
      </c>
      <c r="C1927" s="48">
        <f t="shared" si="100"/>
        <v>41986</v>
      </c>
      <c r="D1927" s="866" t="s">
        <v>1349</v>
      </c>
      <c r="E1927" s="866">
        <v>41986</v>
      </c>
      <c r="F1927" s="867" t="s">
        <v>679</v>
      </c>
      <c r="G1927" s="888" t="s">
        <v>792</v>
      </c>
      <c r="H1927" s="871" t="s">
        <v>1342</v>
      </c>
      <c r="I1927" s="244">
        <v>301</v>
      </c>
      <c r="J1927" s="244">
        <v>9294.8294563361869</v>
      </c>
      <c r="K1927" s="868">
        <f t="shared" si="101"/>
        <v>2797744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02"/>
        <v>12</v>
      </c>
      <c r="C1928" s="48">
        <f t="shared" si="100"/>
        <v>41986</v>
      </c>
      <c r="D1928" s="866" t="s">
        <v>1349</v>
      </c>
      <c r="E1928" s="866">
        <v>41986</v>
      </c>
      <c r="F1928" s="867" t="s">
        <v>683</v>
      </c>
      <c r="G1928" s="888" t="s">
        <v>793</v>
      </c>
      <c r="H1928" s="871" t="s">
        <v>1342</v>
      </c>
      <c r="I1928" s="244">
        <v>20</v>
      </c>
      <c r="J1928" s="244">
        <v>9952.8704797936171</v>
      </c>
      <c r="K1928" s="868">
        <f t="shared" si="101"/>
        <v>199057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02"/>
        <v>12</v>
      </c>
      <c r="C1929" s="48">
        <f t="shared" si="100"/>
        <v>41986</v>
      </c>
      <c r="D1929" s="866" t="s">
        <v>1349</v>
      </c>
      <c r="E1929" s="866">
        <v>41986</v>
      </c>
      <c r="F1929" s="867" t="s">
        <v>794</v>
      </c>
      <c r="G1929" s="888" t="s">
        <v>793</v>
      </c>
      <c r="H1929" s="871" t="s">
        <v>1342</v>
      </c>
      <c r="I1929" s="244">
        <v>47</v>
      </c>
      <c r="J1929" s="244">
        <v>10035.125607725797</v>
      </c>
      <c r="K1929" s="868">
        <f t="shared" si="101"/>
        <v>471651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02"/>
        <v>12</v>
      </c>
      <c r="C1930" s="48">
        <f t="shared" si="100"/>
        <v>41986</v>
      </c>
      <c r="D1930" s="866" t="s">
        <v>1349</v>
      </c>
      <c r="E1930" s="866">
        <v>41986</v>
      </c>
      <c r="F1930" s="867" t="s">
        <v>795</v>
      </c>
      <c r="G1930" s="888" t="s">
        <v>793</v>
      </c>
      <c r="H1930" s="871" t="s">
        <v>1342</v>
      </c>
      <c r="I1930" s="244">
        <v>902</v>
      </c>
      <c r="J1930" s="244">
        <v>15052.688411588695</v>
      </c>
      <c r="K1930" s="868">
        <f t="shared" si="101"/>
        <v>13577525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02"/>
        <v>12</v>
      </c>
      <c r="C1931" s="48">
        <f t="shared" si="100"/>
        <v>41988</v>
      </c>
      <c r="D1931" s="866" t="s">
        <v>1349</v>
      </c>
      <c r="E1931" s="866">
        <v>41988</v>
      </c>
      <c r="F1931" s="867" t="s">
        <v>796</v>
      </c>
      <c r="G1931" s="888" t="s">
        <v>797</v>
      </c>
      <c r="H1931" s="871" t="s">
        <v>1342</v>
      </c>
      <c r="I1931" s="244">
        <v>352</v>
      </c>
      <c r="J1931" s="244">
        <v>10775.421759115405</v>
      </c>
      <c r="K1931" s="868">
        <f t="shared" si="101"/>
        <v>3792948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02"/>
        <v>12</v>
      </c>
      <c r="C1932" s="48">
        <f t="shared" si="100"/>
        <v>41988</v>
      </c>
      <c r="D1932" s="866" t="s">
        <v>1349</v>
      </c>
      <c r="E1932" s="866">
        <v>41988</v>
      </c>
      <c r="F1932" s="867" t="s">
        <v>798</v>
      </c>
      <c r="G1932" s="888" t="s">
        <v>797</v>
      </c>
      <c r="H1932" s="871" t="s">
        <v>1342</v>
      </c>
      <c r="I1932" s="244">
        <v>52</v>
      </c>
      <c r="J1932" s="244">
        <v>13983.371748470372</v>
      </c>
      <c r="K1932" s="868">
        <f t="shared" si="101"/>
        <v>727135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02"/>
        <v>12</v>
      </c>
      <c r="C1933" s="48">
        <f t="shared" si="100"/>
        <v>41988</v>
      </c>
      <c r="D1933" s="866" t="s">
        <v>1349</v>
      </c>
      <c r="E1933" s="866">
        <v>41988</v>
      </c>
      <c r="F1933" s="867" t="s">
        <v>799</v>
      </c>
      <c r="G1933" s="888" t="s">
        <v>797</v>
      </c>
      <c r="H1933" s="871" t="s">
        <v>1342</v>
      </c>
      <c r="I1933" s="244">
        <v>52</v>
      </c>
      <c r="J1933" s="244">
        <v>16204.260202639196</v>
      </c>
      <c r="K1933" s="868">
        <f t="shared" si="101"/>
        <v>842622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02"/>
        <v>12</v>
      </c>
      <c r="C1934" s="48">
        <f t="shared" si="100"/>
        <v>41991</v>
      </c>
      <c r="D1934" s="866" t="s">
        <v>1349</v>
      </c>
      <c r="E1934" s="866">
        <v>41991</v>
      </c>
      <c r="F1934" s="867" t="s">
        <v>407</v>
      </c>
      <c r="G1934" s="888" t="s">
        <v>800</v>
      </c>
      <c r="H1934" s="871" t="s">
        <v>1342</v>
      </c>
      <c r="I1934" s="244">
        <v>522</v>
      </c>
      <c r="J1934" s="244">
        <v>7814.2371535569719</v>
      </c>
      <c r="K1934" s="868">
        <f t="shared" si="101"/>
        <v>4079032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02"/>
        <v>12</v>
      </c>
      <c r="C1935" s="48">
        <f t="shared" si="100"/>
        <v>41992</v>
      </c>
      <c r="D1935" s="866" t="s">
        <v>1349</v>
      </c>
      <c r="E1935" s="866">
        <v>41992</v>
      </c>
      <c r="F1935" s="867" t="s">
        <v>801</v>
      </c>
      <c r="G1935" s="888" t="s">
        <v>802</v>
      </c>
      <c r="H1935" s="871" t="s">
        <v>1342</v>
      </c>
      <c r="I1935" s="244">
        <v>2500</v>
      </c>
      <c r="J1935" s="244">
        <v>2796.6743496940744</v>
      </c>
      <c r="K1935" s="868">
        <f t="shared" si="101"/>
        <v>6991686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02"/>
        <v>12</v>
      </c>
      <c r="C1936" s="48">
        <f t="shared" si="100"/>
        <v>41992</v>
      </c>
      <c r="D1936" s="866" t="s">
        <v>1349</v>
      </c>
      <c r="E1936" s="866">
        <v>41992</v>
      </c>
      <c r="F1936" s="867" t="s">
        <v>804</v>
      </c>
      <c r="G1936" s="888" t="s">
        <v>802</v>
      </c>
      <c r="H1936" s="871" t="s">
        <v>1342</v>
      </c>
      <c r="I1936" s="244">
        <v>2200</v>
      </c>
      <c r="J1936" s="244">
        <v>5017.5628038628984</v>
      </c>
      <c r="K1936" s="868">
        <f t="shared" si="101"/>
        <v>11038638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02"/>
        <v>12</v>
      </c>
      <c r="C1937" s="48">
        <f t="shared" si="100"/>
        <v>41993</v>
      </c>
      <c r="D1937" s="866" t="s">
        <v>1349</v>
      </c>
      <c r="E1937" s="866">
        <v>41993</v>
      </c>
      <c r="F1937" s="867" t="s">
        <v>805</v>
      </c>
      <c r="G1937" s="888" t="s">
        <v>806</v>
      </c>
      <c r="H1937" s="871" t="s">
        <v>1342</v>
      </c>
      <c r="I1937" s="244">
        <v>500</v>
      </c>
      <c r="J1937" s="244">
        <v>18178.383273011485</v>
      </c>
      <c r="K1937" s="868">
        <f t="shared" si="101"/>
        <v>9089192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02"/>
        <v>12</v>
      </c>
      <c r="C1938" s="48">
        <f t="shared" ref="C1938:C1979" si="103">E1938</f>
        <v>41993</v>
      </c>
      <c r="D1938" s="866" t="s">
        <v>1349</v>
      </c>
      <c r="E1938" s="866">
        <v>41993</v>
      </c>
      <c r="F1938" s="867" t="s">
        <v>807</v>
      </c>
      <c r="G1938" s="888" t="s">
        <v>808</v>
      </c>
      <c r="H1938" s="871" t="s">
        <v>1342</v>
      </c>
      <c r="I1938" s="244">
        <v>213</v>
      </c>
      <c r="J1938" s="244">
        <v>10528.656375318868</v>
      </c>
      <c r="K1938" s="868">
        <f t="shared" ref="K1938:K1979" si="104">ROUND(I1938*J1938,0)</f>
        <v>2242604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02"/>
        <v>12</v>
      </c>
      <c r="C1939" s="48">
        <f t="shared" si="103"/>
        <v>41995</v>
      </c>
      <c r="D1939" s="866" t="s">
        <v>1349</v>
      </c>
      <c r="E1939" s="866">
        <v>41995</v>
      </c>
      <c r="F1939" s="867" t="s">
        <v>1177</v>
      </c>
      <c r="G1939" s="888" t="s">
        <v>810</v>
      </c>
      <c r="H1939" s="871" t="s">
        <v>1342</v>
      </c>
      <c r="I1939" s="244">
        <v>819</v>
      </c>
      <c r="J1939" s="244">
        <v>9377.0845842683666</v>
      </c>
      <c r="K1939" s="868">
        <f t="shared" si="104"/>
        <v>7679832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02"/>
        <v>12</v>
      </c>
      <c r="C1940" s="48">
        <f t="shared" si="103"/>
        <v>41995</v>
      </c>
      <c r="D1940" s="866" t="s">
        <v>1349</v>
      </c>
      <c r="E1940" s="866">
        <v>41995</v>
      </c>
      <c r="F1940" s="867" t="s">
        <v>416</v>
      </c>
      <c r="G1940" s="888" t="s">
        <v>810</v>
      </c>
      <c r="H1940" s="871" t="s">
        <v>1342</v>
      </c>
      <c r="I1940" s="244">
        <v>1638</v>
      </c>
      <c r="J1940" s="244">
        <v>822.55127932178664</v>
      </c>
      <c r="K1940" s="868">
        <f t="shared" si="104"/>
        <v>1347339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02"/>
        <v>12</v>
      </c>
      <c r="C1941" s="48">
        <f t="shared" si="103"/>
        <v>41997</v>
      </c>
      <c r="D1941" s="866" t="s">
        <v>1349</v>
      </c>
      <c r="E1941" s="866">
        <v>41997</v>
      </c>
      <c r="F1941" s="867" t="s">
        <v>712</v>
      </c>
      <c r="G1941" s="888" t="s">
        <v>811</v>
      </c>
      <c r="H1941" s="871" t="s">
        <v>1342</v>
      </c>
      <c r="I1941" s="244">
        <v>517</v>
      </c>
      <c r="J1941" s="244">
        <v>5593.3486993881488</v>
      </c>
      <c r="K1941" s="868">
        <f t="shared" si="104"/>
        <v>2891761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02"/>
        <v>12</v>
      </c>
      <c r="C1942" s="48">
        <f t="shared" si="103"/>
        <v>41997</v>
      </c>
      <c r="D1942" s="866" t="s">
        <v>1349</v>
      </c>
      <c r="E1942" s="866">
        <v>41997</v>
      </c>
      <c r="F1942" s="867" t="s">
        <v>812</v>
      </c>
      <c r="G1942" s="888" t="s">
        <v>813</v>
      </c>
      <c r="H1942" s="871" t="s">
        <v>1342</v>
      </c>
      <c r="I1942" s="244">
        <v>701</v>
      </c>
      <c r="J1942" s="244">
        <v>7978.7474094213294</v>
      </c>
      <c r="K1942" s="868">
        <f t="shared" si="104"/>
        <v>5593102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02"/>
        <v>12</v>
      </c>
      <c r="C1943" s="48">
        <f t="shared" si="103"/>
        <v>41997</v>
      </c>
      <c r="D1943" s="866" t="s">
        <v>1349</v>
      </c>
      <c r="E1943" s="866">
        <v>41997</v>
      </c>
      <c r="F1943" s="867" t="s">
        <v>814</v>
      </c>
      <c r="G1943" s="888" t="s">
        <v>813</v>
      </c>
      <c r="H1943" s="871" t="s">
        <v>1342</v>
      </c>
      <c r="I1943" s="244">
        <v>59</v>
      </c>
      <c r="J1943" s="244">
        <v>16533.280714367909</v>
      </c>
      <c r="K1943" s="868">
        <f t="shared" si="104"/>
        <v>975464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02"/>
        <v>12</v>
      </c>
      <c r="C1944" s="48">
        <f t="shared" si="103"/>
        <v>41997</v>
      </c>
      <c r="D1944" s="866" t="s">
        <v>1349</v>
      </c>
      <c r="E1944" s="866">
        <v>41997</v>
      </c>
      <c r="F1944" s="867" t="s">
        <v>1172</v>
      </c>
      <c r="G1944" s="888" t="s">
        <v>813</v>
      </c>
      <c r="H1944" s="871" t="s">
        <v>1342</v>
      </c>
      <c r="I1944" s="244">
        <v>1402</v>
      </c>
      <c r="J1944" s="244">
        <v>904.80640725396518</v>
      </c>
      <c r="K1944" s="868">
        <f t="shared" si="104"/>
        <v>1268539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02"/>
        <v>12</v>
      </c>
      <c r="C1945" s="48">
        <f t="shared" si="103"/>
        <v>41997</v>
      </c>
      <c r="D1945" s="866" t="s">
        <v>1349</v>
      </c>
      <c r="E1945" s="866">
        <v>41997</v>
      </c>
      <c r="F1945" s="867" t="s">
        <v>1173</v>
      </c>
      <c r="G1945" s="888" t="s">
        <v>813</v>
      </c>
      <c r="H1945" s="871" t="s">
        <v>1342</v>
      </c>
      <c r="I1945" s="244">
        <v>118</v>
      </c>
      <c r="J1945" s="244">
        <v>1974.1230703722877</v>
      </c>
      <c r="K1945" s="868">
        <f t="shared" si="104"/>
        <v>232947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02"/>
        <v>12</v>
      </c>
      <c r="C1946" s="48">
        <f t="shared" si="103"/>
        <v>41997</v>
      </c>
      <c r="D1946" s="866" t="s">
        <v>1349</v>
      </c>
      <c r="E1946" s="866">
        <v>41997</v>
      </c>
      <c r="F1946" s="867" t="s">
        <v>815</v>
      </c>
      <c r="G1946" s="888" t="s">
        <v>816</v>
      </c>
      <c r="H1946" s="871" t="s">
        <v>1342</v>
      </c>
      <c r="I1946" s="244">
        <v>42</v>
      </c>
      <c r="J1946" s="244">
        <v>5511.0935714559701</v>
      </c>
      <c r="K1946" s="868">
        <f t="shared" si="104"/>
        <v>231466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02"/>
        <v>12</v>
      </c>
      <c r="C1947" s="48">
        <f t="shared" si="103"/>
        <v>41997</v>
      </c>
      <c r="D1947" s="866" t="s">
        <v>1349</v>
      </c>
      <c r="E1947" s="866">
        <v>41997</v>
      </c>
      <c r="F1947" s="867" t="s">
        <v>818</v>
      </c>
      <c r="G1947" s="888" t="s">
        <v>816</v>
      </c>
      <c r="H1947" s="871" t="s">
        <v>1342</v>
      </c>
      <c r="I1947" s="244">
        <v>137</v>
      </c>
      <c r="J1947" s="244">
        <v>6991.685874235186</v>
      </c>
      <c r="K1947" s="868">
        <f t="shared" si="104"/>
        <v>957861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02"/>
        <v>12</v>
      </c>
      <c r="C1948" s="48">
        <f t="shared" si="103"/>
        <v>41997</v>
      </c>
      <c r="D1948" s="866" t="s">
        <v>1349</v>
      </c>
      <c r="E1948" s="866">
        <v>41997</v>
      </c>
      <c r="F1948" s="867" t="s">
        <v>819</v>
      </c>
      <c r="G1948" s="888" t="s">
        <v>816</v>
      </c>
      <c r="H1948" s="871" t="s">
        <v>1342</v>
      </c>
      <c r="I1948" s="244">
        <v>44</v>
      </c>
      <c r="J1948" s="244">
        <v>7238.4512580317214</v>
      </c>
      <c r="K1948" s="868">
        <f t="shared" si="104"/>
        <v>318492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02"/>
        <v>12</v>
      </c>
      <c r="C1949" s="48">
        <f t="shared" si="103"/>
        <v>41997</v>
      </c>
      <c r="D1949" s="866" t="s">
        <v>1349</v>
      </c>
      <c r="E1949" s="866">
        <v>41997</v>
      </c>
      <c r="F1949" s="867" t="s">
        <v>820</v>
      </c>
      <c r="G1949" s="888" t="s">
        <v>816</v>
      </c>
      <c r="H1949" s="871" t="s">
        <v>1342</v>
      </c>
      <c r="I1949" s="244">
        <v>966</v>
      </c>
      <c r="J1949" s="244">
        <v>7485.2166418282577</v>
      </c>
      <c r="K1949" s="868">
        <f t="shared" si="104"/>
        <v>7230719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02"/>
        <v>12</v>
      </c>
      <c r="C1950" s="48">
        <f t="shared" si="103"/>
        <v>41997</v>
      </c>
      <c r="D1950" s="866" t="s">
        <v>1349</v>
      </c>
      <c r="E1950" s="866">
        <v>41997</v>
      </c>
      <c r="F1950" s="867" t="s">
        <v>821</v>
      </c>
      <c r="G1950" s="888" t="s">
        <v>816</v>
      </c>
      <c r="H1950" s="871" t="s">
        <v>1342</v>
      </c>
      <c r="I1950" s="244">
        <v>105</v>
      </c>
      <c r="J1950" s="244">
        <v>9377.0845842683666</v>
      </c>
      <c r="K1950" s="868">
        <f t="shared" si="104"/>
        <v>984594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02"/>
        <v>12</v>
      </c>
      <c r="C1951" s="48">
        <f t="shared" si="103"/>
        <v>41997</v>
      </c>
      <c r="D1951" s="866" t="s">
        <v>1349</v>
      </c>
      <c r="E1951" s="866">
        <v>41997</v>
      </c>
      <c r="F1951" s="867" t="s">
        <v>822</v>
      </c>
      <c r="G1951" s="888" t="s">
        <v>816</v>
      </c>
      <c r="H1951" s="871" t="s">
        <v>1342</v>
      </c>
      <c r="I1951" s="244">
        <v>25</v>
      </c>
      <c r="J1951" s="244">
        <v>9541.5948401327241</v>
      </c>
      <c r="K1951" s="868">
        <f t="shared" si="104"/>
        <v>238540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02"/>
        <v>12</v>
      </c>
      <c r="C1952" s="48">
        <f t="shared" si="103"/>
        <v>41997</v>
      </c>
      <c r="D1952" s="866" t="s">
        <v>1349</v>
      </c>
      <c r="E1952" s="866">
        <v>41997</v>
      </c>
      <c r="F1952" s="867" t="s">
        <v>823</v>
      </c>
      <c r="G1952" s="888" t="s">
        <v>816</v>
      </c>
      <c r="H1952" s="871" t="s">
        <v>1342</v>
      </c>
      <c r="I1952" s="244">
        <v>104</v>
      </c>
      <c r="J1952" s="244">
        <v>10528.656375318868</v>
      </c>
      <c r="K1952" s="868">
        <f t="shared" si="104"/>
        <v>1094980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02"/>
        <v>12</v>
      </c>
      <c r="C1953" s="48">
        <f t="shared" si="103"/>
        <v>41997</v>
      </c>
      <c r="D1953" s="866" t="s">
        <v>1349</v>
      </c>
      <c r="E1953" s="866">
        <v>41997</v>
      </c>
      <c r="F1953" s="867" t="s">
        <v>824</v>
      </c>
      <c r="G1953" s="888" t="s">
        <v>816</v>
      </c>
      <c r="H1953" s="871" t="s">
        <v>1342</v>
      </c>
      <c r="I1953" s="244">
        <v>108</v>
      </c>
      <c r="J1953" s="244">
        <v>10857.676887047583</v>
      </c>
      <c r="K1953" s="868">
        <f t="shared" si="104"/>
        <v>1172629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02"/>
        <v>12</v>
      </c>
      <c r="C1954" s="48">
        <f t="shared" si="103"/>
        <v>41997</v>
      </c>
      <c r="D1954" s="866" t="s">
        <v>1349</v>
      </c>
      <c r="E1954" s="866">
        <v>41997</v>
      </c>
      <c r="F1954" s="867" t="s">
        <v>825</v>
      </c>
      <c r="G1954" s="888" t="s">
        <v>816</v>
      </c>
      <c r="H1954" s="871" t="s">
        <v>1342</v>
      </c>
      <c r="I1954" s="244">
        <v>32</v>
      </c>
      <c r="J1954" s="244">
        <v>12502.779445691156</v>
      </c>
      <c r="K1954" s="868">
        <f t="shared" si="104"/>
        <v>400089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02"/>
        <v>12</v>
      </c>
      <c r="C1955" s="48">
        <f t="shared" si="103"/>
        <v>41997</v>
      </c>
      <c r="D1955" s="866" t="s">
        <v>1349</v>
      </c>
      <c r="E1955" s="866">
        <v>41997</v>
      </c>
      <c r="F1955" s="867" t="s">
        <v>826</v>
      </c>
      <c r="G1955" s="888" t="s">
        <v>816</v>
      </c>
      <c r="H1955" s="871" t="s">
        <v>1342</v>
      </c>
      <c r="I1955" s="244">
        <v>63</v>
      </c>
      <c r="J1955" s="244">
        <v>13572.096108809477</v>
      </c>
      <c r="K1955" s="868">
        <f t="shared" si="104"/>
        <v>855042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02"/>
        <v>12</v>
      </c>
      <c r="C1956" s="48">
        <f t="shared" si="103"/>
        <v>41998</v>
      </c>
      <c r="D1956" s="866" t="s">
        <v>1349</v>
      </c>
      <c r="E1956" s="866">
        <v>41998</v>
      </c>
      <c r="F1956" s="867" t="s">
        <v>407</v>
      </c>
      <c r="G1956" s="888" t="s">
        <v>827</v>
      </c>
      <c r="H1956" s="871" t="s">
        <v>1342</v>
      </c>
      <c r="I1956" s="244">
        <v>500</v>
      </c>
      <c r="J1956" s="244">
        <v>7814.2371535569719</v>
      </c>
      <c r="K1956" s="868">
        <f t="shared" si="104"/>
        <v>3907119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02"/>
        <v>12</v>
      </c>
      <c r="C1957" s="48">
        <f t="shared" si="103"/>
        <v>41998</v>
      </c>
      <c r="D1957" s="866" t="s">
        <v>1349</v>
      </c>
      <c r="E1957" s="866">
        <v>41998</v>
      </c>
      <c r="F1957" s="867" t="s">
        <v>430</v>
      </c>
      <c r="G1957" s="888" t="s">
        <v>828</v>
      </c>
      <c r="H1957" s="871" t="s">
        <v>1342</v>
      </c>
      <c r="I1957" s="244">
        <v>1000</v>
      </c>
      <c r="J1957" s="244">
        <v>7567.4717697604365</v>
      </c>
      <c r="K1957" s="868">
        <f t="shared" si="104"/>
        <v>7567472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02"/>
        <v>12</v>
      </c>
      <c r="C1958" s="48">
        <f t="shared" si="103"/>
        <v>41998</v>
      </c>
      <c r="D1958" s="866" t="s">
        <v>1349</v>
      </c>
      <c r="E1958" s="866">
        <v>41998</v>
      </c>
      <c r="F1958" s="867" t="s">
        <v>829</v>
      </c>
      <c r="G1958" s="888" t="s">
        <v>830</v>
      </c>
      <c r="H1958" s="871" t="s">
        <v>1342</v>
      </c>
      <c r="I1958" s="244">
        <v>45</v>
      </c>
      <c r="J1958" s="244">
        <v>20234.761471315949</v>
      </c>
      <c r="K1958" s="868">
        <f t="shared" si="104"/>
        <v>910564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02"/>
        <v>12</v>
      </c>
      <c r="C1959" s="48">
        <f t="shared" si="103"/>
        <v>41998</v>
      </c>
      <c r="D1959" s="866" t="s">
        <v>1349</v>
      </c>
      <c r="E1959" s="866">
        <v>41998</v>
      </c>
      <c r="F1959" s="867" t="s">
        <v>717</v>
      </c>
      <c r="G1959" s="888" t="s">
        <v>830</v>
      </c>
      <c r="H1959" s="871" t="s">
        <v>1342</v>
      </c>
      <c r="I1959" s="244">
        <v>90</v>
      </c>
      <c r="J1959" s="244">
        <v>1233.8269189826799</v>
      </c>
      <c r="K1959" s="868">
        <f t="shared" si="104"/>
        <v>111044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02"/>
        <v>12</v>
      </c>
      <c r="C1960" s="48">
        <f t="shared" si="103"/>
        <v>41999</v>
      </c>
      <c r="D1960" s="866" t="s">
        <v>1349</v>
      </c>
      <c r="E1960" s="866">
        <v>41999</v>
      </c>
      <c r="F1960" s="867" t="s">
        <v>831</v>
      </c>
      <c r="G1960" s="888" t="s">
        <v>832</v>
      </c>
      <c r="H1960" s="871" t="s">
        <v>1342</v>
      </c>
      <c r="I1960" s="244">
        <v>305</v>
      </c>
      <c r="J1960" s="244">
        <v>15792.984562978301</v>
      </c>
      <c r="K1960" s="868">
        <f t="shared" si="104"/>
        <v>4816860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02"/>
        <v>12</v>
      </c>
      <c r="C1961" s="48">
        <f t="shared" si="103"/>
        <v>41999</v>
      </c>
      <c r="D1961" s="866" t="s">
        <v>1349</v>
      </c>
      <c r="E1961" s="866">
        <v>41999</v>
      </c>
      <c r="F1961" s="867" t="s">
        <v>834</v>
      </c>
      <c r="G1961" s="888" t="s">
        <v>832</v>
      </c>
      <c r="H1961" s="871" t="s">
        <v>1342</v>
      </c>
      <c r="I1961" s="244">
        <v>615</v>
      </c>
      <c r="J1961" s="244">
        <v>7485.2166418282577</v>
      </c>
      <c r="K1961" s="868">
        <f t="shared" si="104"/>
        <v>4603408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02"/>
        <v>12</v>
      </c>
      <c r="C1962" s="48">
        <f t="shared" si="103"/>
        <v>41999</v>
      </c>
      <c r="D1962" s="866" t="s">
        <v>1349</v>
      </c>
      <c r="E1962" s="866">
        <v>41999</v>
      </c>
      <c r="F1962" s="867" t="s">
        <v>835</v>
      </c>
      <c r="G1962" s="888" t="s">
        <v>832</v>
      </c>
      <c r="H1962" s="871" t="s">
        <v>1342</v>
      </c>
      <c r="I1962" s="244">
        <v>953</v>
      </c>
      <c r="J1962" s="244">
        <v>6744.9204904386497</v>
      </c>
      <c r="K1962" s="868">
        <f t="shared" si="104"/>
        <v>6427909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102"/>
        <v>12</v>
      </c>
      <c r="C1963" s="48">
        <f t="shared" si="103"/>
        <v>41999</v>
      </c>
      <c r="D1963" s="866" t="s">
        <v>1349</v>
      </c>
      <c r="E1963" s="866">
        <v>41999</v>
      </c>
      <c r="F1963" s="867" t="s">
        <v>836</v>
      </c>
      <c r="G1963" s="888" t="s">
        <v>832</v>
      </c>
      <c r="H1963" s="871" t="s">
        <v>1342</v>
      </c>
      <c r="I1963" s="244">
        <v>300</v>
      </c>
      <c r="J1963" s="244">
        <v>6909.4307463030073</v>
      </c>
      <c r="K1963" s="868">
        <f t="shared" si="104"/>
        <v>2072829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02"/>
        <v>12</v>
      </c>
      <c r="C1964" s="48">
        <f t="shared" si="103"/>
        <v>41999</v>
      </c>
      <c r="D1964" s="866" t="s">
        <v>1349</v>
      </c>
      <c r="E1964" s="866">
        <v>41999</v>
      </c>
      <c r="F1964" s="867" t="s">
        <v>837</v>
      </c>
      <c r="G1964" s="888" t="s">
        <v>838</v>
      </c>
      <c r="H1964" s="871" t="s">
        <v>1342</v>
      </c>
      <c r="I1964" s="244">
        <v>416</v>
      </c>
      <c r="J1964" s="244">
        <v>5428.8384435237913</v>
      </c>
      <c r="K1964" s="868">
        <f t="shared" si="104"/>
        <v>2258397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02"/>
        <v>12</v>
      </c>
      <c r="C1965" s="48">
        <f t="shared" si="103"/>
        <v>41999</v>
      </c>
      <c r="D1965" s="866" t="s">
        <v>1349</v>
      </c>
      <c r="E1965" s="866">
        <v>41999</v>
      </c>
      <c r="F1965" s="867" t="s">
        <v>837</v>
      </c>
      <c r="G1965" s="888" t="s">
        <v>838</v>
      </c>
      <c r="H1965" s="871" t="s">
        <v>1342</v>
      </c>
      <c r="I1965" s="244">
        <v>602</v>
      </c>
      <c r="J1965" s="244">
        <v>5428.8384435237913</v>
      </c>
      <c r="K1965" s="868">
        <f t="shared" si="104"/>
        <v>3268161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02"/>
        <v>12</v>
      </c>
      <c r="C1966" s="48">
        <f t="shared" si="103"/>
        <v>41999</v>
      </c>
      <c r="D1966" s="866" t="s">
        <v>1349</v>
      </c>
      <c r="E1966" s="866">
        <v>41999</v>
      </c>
      <c r="F1966" s="867" t="s">
        <v>839</v>
      </c>
      <c r="G1966" s="888" t="s">
        <v>838</v>
      </c>
      <c r="H1966" s="871" t="s">
        <v>1342</v>
      </c>
      <c r="I1966" s="244">
        <v>413</v>
      </c>
      <c r="J1966" s="244">
        <v>4770.7974200663621</v>
      </c>
      <c r="K1966" s="868">
        <f t="shared" si="104"/>
        <v>1970339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02"/>
        <v>12</v>
      </c>
      <c r="C1967" s="48">
        <f t="shared" si="103"/>
        <v>42000</v>
      </c>
      <c r="D1967" s="866" t="s">
        <v>1349</v>
      </c>
      <c r="E1967" s="866">
        <v>42000</v>
      </c>
      <c r="F1967" s="867" t="s">
        <v>641</v>
      </c>
      <c r="G1967" s="888" t="s">
        <v>840</v>
      </c>
      <c r="H1967" s="871" t="s">
        <v>1342</v>
      </c>
      <c r="I1967" s="244">
        <v>1528</v>
      </c>
      <c r="J1967" s="244">
        <v>7402.9615138960789</v>
      </c>
      <c r="K1967" s="868">
        <f t="shared" si="104"/>
        <v>11311725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02"/>
        <v>12</v>
      </c>
      <c r="C1968" s="48">
        <f t="shared" si="103"/>
        <v>42000</v>
      </c>
      <c r="D1968" s="866" t="s">
        <v>1349</v>
      </c>
      <c r="E1968" s="866">
        <v>42000</v>
      </c>
      <c r="F1968" s="867" t="s">
        <v>486</v>
      </c>
      <c r="G1968" s="888" t="s">
        <v>841</v>
      </c>
      <c r="H1968" s="871" t="s">
        <v>1342</v>
      </c>
      <c r="I1968" s="244">
        <v>1010</v>
      </c>
      <c r="J1968" s="244">
        <v>9459.3397122005445</v>
      </c>
      <c r="K1968" s="868">
        <f t="shared" si="104"/>
        <v>9553933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02"/>
        <v>12</v>
      </c>
      <c r="C1969" s="48">
        <f t="shared" si="103"/>
        <v>42003</v>
      </c>
      <c r="D1969" s="866" t="s">
        <v>1349</v>
      </c>
      <c r="E1969" s="866">
        <v>42003</v>
      </c>
      <c r="F1969" s="867" t="s">
        <v>842</v>
      </c>
      <c r="G1969" s="888" t="s">
        <v>843</v>
      </c>
      <c r="H1969" s="871" t="s">
        <v>1342</v>
      </c>
      <c r="I1969" s="244">
        <v>310</v>
      </c>
      <c r="J1969" s="244">
        <v>7731.9820256247931</v>
      </c>
      <c r="K1969" s="868">
        <f t="shared" si="104"/>
        <v>2396914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02"/>
        <v>12</v>
      </c>
      <c r="C1970" s="48">
        <f t="shared" si="103"/>
        <v>42003</v>
      </c>
      <c r="D1970" s="866" t="s">
        <v>1349</v>
      </c>
      <c r="E1970" s="866">
        <v>42003</v>
      </c>
      <c r="F1970" s="867" t="s">
        <v>844</v>
      </c>
      <c r="G1970" s="888" t="s">
        <v>843</v>
      </c>
      <c r="H1970" s="871" t="s">
        <v>1342</v>
      </c>
      <c r="I1970" s="244">
        <v>219</v>
      </c>
      <c r="J1970" s="244">
        <v>7978.7474094213294</v>
      </c>
      <c r="K1970" s="868">
        <f t="shared" si="104"/>
        <v>1747346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02"/>
        <v>12</v>
      </c>
      <c r="C1971" s="48">
        <f t="shared" si="103"/>
        <v>42003</v>
      </c>
      <c r="D1971" s="866" t="s">
        <v>1349</v>
      </c>
      <c r="E1971" s="866">
        <v>42003</v>
      </c>
      <c r="F1971" s="867" t="s">
        <v>845</v>
      </c>
      <c r="G1971" s="888" t="s">
        <v>846</v>
      </c>
      <c r="H1971" s="871" t="s">
        <v>1342</v>
      </c>
      <c r="I1971" s="244">
        <v>30</v>
      </c>
      <c r="J1971" s="244">
        <v>21633.098646162987</v>
      </c>
      <c r="K1971" s="868">
        <f t="shared" si="104"/>
        <v>648993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02"/>
        <v>12</v>
      </c>
      <c r="C1972" s="48">
        <f t="shared" si="103"/>
        <v>42003</v>
      </c>
      <c r="D1972" s="866" t="s">
        <v>1349</v>
      </c>
      <c r="E1972" s="866">
        <v>42003</v>
      </c>
      <c r="F1972" s="867" t="s">
        <v>717</v>
      </c>
      <c r="G1972" s="888" t="s">
        <v>846</v>
      </c>
      <c r="H1972" s="871" t="s">
        <v>1342</v>
      </c>
      <c r="I1972" s="244">
        <v>60</v>
      </c>
      <c r="J1972" s="244">
        <v>1233.8269189826799</v>
      </c>
      <c r="K1972" s="868">
        <f t="shared" si="104"/>
        <v>74030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02"/>
        <v>12</v>
      </c>
      <c r="C1973" s="48">
        <f t="shared" si="103"/>
        <v>42003</v>
      </c>
      <c r="D1973" s="866" t="s">
        <v>1349</v>
      </c>
      <c r="E1973" s="866">
        <v>42003</v>
      </c>
      <c r="F1973" s="867" t="s">
        <v>525</v>
      </c>
      <c r="G1973" s="888" t="s">
        <v>847</v>
      </c>
      <c r="H1973" s="871" t="s">
        <v>1342</v>
      </c>
      <c r="I1973" s="244">
        <v>650</v>
      </c>
      <c r="J1973" s="244">
        <v>20646.037110976842</v>
      </c>
      <c r="K1973" s="868">
        <f t="shared" si="104"/>
        <v>13419924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02"/>
        <v>12</v>
      </c>
      <c r="C1974" s="48">
        <f t="shared" si="103"/>
        <v>42004</v>
      </c>
      <c r="D1974" s="866" t="s">
        <v>1349</v>
      </c>
      <c r="E1974" s="866">
        <v>42004</v>
      </c>
      <c r="F1974" s="867" t="s">
        <v>483</v>
      </c>
      <c r="G1974" s="888" t="s">
        <v>848</v>
      </c>
      <c r="H1974" s="871" t="s">
        <v>1342</v>
      </c>
      <c r="I1974" s="244">
        <v>307</v>
      </c>
      <c r="J1974" s="244">
        <v>5757.8589552525054</v>
      </c>
      <c r="K1974" s="868">
        <f t="shared" si="104"/>
        <v>1767663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02"/>
        <v>12</v>
      </c>
      <c r="C1975" s="48">
        <f t="shared" si="103"/>
        <v>42004</v>
      </c>
      <c r="D1975" s="866" t="s">
        <v>1349</v>
      </c>
      <c r="E1975" s="866">
        <v>42004</v>
      </c>
      <c r="F1975" s="867" t="s">
        <v>457</v>
      </c>
      <c r="G1975" s="888" t="s">
        <v>848</v>
      </c>
      <c r="H1975" s="871" t="s">
        <v>1342</v>
      </c>
      <c r="I1975" s="244">
        <v>200</v>
      </c>
      <c r="J1975" s="244">
        <v>7320.7063859639002</v>
      </c>
      <c r="K1975" s="868">
        <f t="shared" si="104"/>
        <v>1464141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02"/>
        <v>12</v>
      </c>
      <c r="C1976" s="48">
        <f t="shared" si="103"/>
        <v>42004</v>
      </c>
      <c r="D1976" s="866" t="s">
        <v>1349</v>
      </c>
      <c r="E1976" s="866">
        <v>42004</v>
      </c>
      <c r="F1976" s="867" t="s">
        <v>746</v>
      </c>
      <c r="G1976" s="888" t="s">
        <v>849</v>
      </c>
      <c r="H1976" s="871" t="s">
        <v>1342</v>
      </c>
      <c r="I1976" s="244">
        <v>2500</v>
      </c>
      <c r="J1976" s="244">
        <v>7402.9615138960789</v>
      </c>
      <c r="K1976" s="868">
        <f t="shared" si="104"/>
        <v>18507404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02"/>
        <v>12</v>
      </c>
      <c r="C1977" s="48">
        <f t="shared" si="103"/>
        <v>42004</v>
      </c>
      <c r="D1977" s="866" t="s">
        <v>1349</v>
      </c>
      <c r="E1977" s="866">
        <v>42004</v>
      </c>
      <c r="F1977" s="867" t="s">
        <v>850</v>
      </c>
      <c r="G1977" s="888" t="s">
        <v>851</v>
      </c>
      <c r="H1977" s="871" t="s">
        <v>1342</v>
      </c>
      <c r="I1977" s="244">
        <v>2050</v>
      </c>
      <c r="J1977" s="244">
        <v>3454.7153731515036</v>
      </c>
      <c r="K1977" s="868">
        <f t="shared" si="104"/>
        <v>7082167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02"/>
        <v>12</v>
      </c>
      <c r="C1978" s="48">
        <f t="shared" si="103"/>
        <v>42004</v>
      </c>
      <c r="D1978" s="866" t="s">
        <v>1349</v>
      </c>
      <c r="E1978" s="866">
        <v>42004</v>
      </c>
      <c r="F1978" s="867" t="s">
        <v>852</v>
      </c>
      <c r="G1978" s="888" t="s">
        <v>851</v>
      </c>
      <c r="H1978" s="871" t="s">
        <v>1342</v>
      </c>
      <c r="I1978" s="244">
        <v>210</v>
      </c>
      <c r="J1978" s="244">
        <v>5182.073059727255</v>
      </c>
      <c r="K1978" s="868">
        <f t="shared" si="104"/>
        <v>1088235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869" customFormat="1" ht="15.75" customHeight="1">
      <c r="A1979" s="202" t="str">
        <f>IF(B1979&lt;&gt;"",IF(AND(B1979&gt;=_TM1,B1979&lt;=_TM2,OR(TH!L1979="1111",TH!M1979="1111")),TH!D1979,""),"")</f>
        <v/>
      </c>
      <c r="B1979" s="865">
        <f t="shared" si="102"/>
        <v>12</v>
      </c>
      <c r="C1979" s="48">
        <f t="shared" si="103"/>
        <v>42004</v>
      </c>
      <c r="D1979" s="866" t="s">
        <v>1349</v>
      </c>
      <c r="E1979" s="866">
        <v>42004</v>
      </c>
      <c r="F1979" s="867" t="s">
        <v>853</v>
      </c>
      <c r="G1979" s="888" t="s">
        <v>851</v>
      </c>
      <c r="H1979" s="871" t="s">
        <v>1342</v>
      </c>
      <c r="I1979" s="244">
        <v>130</v>
      </c>
      <c r="J1979" s="244">
        <v>5346.5833155916125</v>
      </c>
      <c r="K1979" s="868">
        <f t="shared" si="104"/>
        <v>695056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869" customFormat="1" ht="15.75" customHeight="1">
      <c r="A1980" s="202" t="str">
        <f>IF(B1980&lt;&gt;"",IF(AND(B1980&gt;=_TM1,B1980&lt;=_TM2,OR(TH!L1980="1111",TH!M1980="1111")),TH!D1980,""),"")</f>
        <v/>
      </c>
      <c r="B1980" s="865">
        <f t="shared" si="102"/>
        <v>12</v>
      </c>
      <c r="C1980" s="48">
        <f t="shared" ref="C1980:C1987" si="105">E1980</f>
        <v>42004</v>
      </c>
      <c r="D1980" s="866" t="s">
        <v>1349</v>
      </c>
      <c r="E1980" s="48">
        <v>42004</v>
      </c>
      <c r="F1980" s="889" t="s">
        <v>854</v>
      </c>
      <c r="G1980" s="49" t="s">
        <v>851</v>
      </c>
      <c r="H1980" s="871" t="s">
        <v>1342</v>
      </c>
      <c r="I1980" s="244">
        <v>170</v>
      </c>
      <c r="J1980" s="244">
        <v>4688.5422921341833</v>
      </c>
      <c r="K1980" s="868">
        <f t="shared" ref="K1980:K1986" si="106">ROUND(I1980*J1980,0)</f>
        <v>797052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869" customFormat="1" ht="15.75" customHeight="1">
      <c r="A1981" s="202" t="str">
        <f>IF(B1981&lt;&gt;"",IF(AND(B1981&gt;=_TM1,B1981&lt;=_TM2,OR(TH!L1981="1111",TH!M1981="1111")),TH!D1981,""),"")</f>
        <v/>
      </c>
      <c r="B1981" s="865">
        <f t="shared" si="102"/>
        <v>12</v>
      </c>
      <c r="C1981" s="48">
        <f t="shared" si="105"/>
        <v>42004</v>
      </c>
      <c r="D1981" s="866" t="s">
        <v>1349</v>
      </c>
      <c r="E1981" s="48">
        <v>42004</v>
      </c>
      <c r="F1981" s="889" t="s">
        <v>855</v>
      </c>
      <c r="G1981" s="49" t="s">
        <v>856</v>
      </c>
      <c r="H1981" s="871" t="s">
        <v>1342</v>
      </c>
      <c r="I1981" s="244">
        <v>200</v>
      </c>
      <c r="J1981" s="244">
        <v>9212.5743284040109</v>
      </c>
      <c r="K1981" s="868">
        <f t="shared" si="106"/>
        <v>1842515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869" customFormat="1" ht="15.75" customHeight="1">
      <c r="A1982" s="202" t="str">
        <f>IF(B1982&lt;&gt;"",IF(AND(B1982&gt;=_TM1,B1982&lt;=_TM2,OR(TH!L1982="1111",TH!M1982="1111")),TH!D1982,""),"")</f>
        <v/>
      </c>
      <c r="B1982" s="865">
        <f t="shared" si="102"/>
        <v>12</v>
      </c>
      <c r="C1982" s="48">
        <f t="shared" si="105"/>
        <v>42004</v>
      </c>
      <c r="D1982" s="866" t="s">
        <v>1349</v>
      </c>
      <c r="E1982" s="48">
        <v>42004</v>
      </c>
      <c r="F1982" s="889" t="s">
        <v>858</v>
      </c>
      <c r="G1982" s="49" t="s">
        <v>856</v>
      </c>
      <c r="H1982" s="871" t="s">
        <v>1342</v>
      </c>
      <c r="I1982" s="244">
        <v>100</v>
      </c>
      <c r="J1982" s="244">
        <v>32984.306300803641</v>
      </c>
      <c r="K1982" s="868">
        <f t="shared" si="106"/>
        <v>3298431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869" customFormat="1" ht="15.75" customHeight="1">
      <c r="A1983" s="202" t="str">
        <f>IF(B1983&lt;&gt;"",IF(AND(B1983&gt;=_TM1,B1983&lt;=_TM2,OR(TH!L1983="1111",TH!M1983="1111")),TH!D1983,""),"")</f>
        <v/>
      </c>
      <c r="B1983" s="865">
        <f t="shared" si="102"/>
        <v>12</v>
      </c>
      <c r="C1983" s="48">
        <f t="shared" si="105"/>
        <v>42004</v>
      </c>
      <c r="D1983" s="866" t="s">
        <v>1349</v>
      </c>
      <c r="E1983" s="48">
        <v>42004</v>
      </c>
      <c r="F1983" s="889" t="s">
        <v>859</v>
      </c>
      <c r="G1983" s="49" t="s">
        <v>856</v>
      </c>
      <c r="H1983" s="871" t="s">
        <v>1342</v>
      </c>
      <c r="I1983" s="244">
        <v>100</v>
      </c>
      <c r="J1983" s="244">
        <v>34300.388347718501</v>
      </c>
      <c r="K1983" s="868">
        <f t="shared" si="106"/>
        <v>3430039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869" customFormat="1" ht="15.75" customHeight="1">
      <c r="A1984" s="202" t="str">
        <f>IF(B1984&lt;&gt;"",IF(AND(B1984&gt;=_TM1,B1984&lt;=_TM2,OR(TH!L1984="1111",TH!M1984="1111")),TH!D1984,""),"")</f>
        <v/>
      </c>
      <c r="B1984" s="865">
        <f t="shared" si="102"/>
        <v>12</v>
      </c>
      <c r="C1984" s="48">
        <f t="shared" si="105"/>
        <v>42004</v>
      </c>
      <c r="D1984" s="866" t="s">
        <v>1349</v>
      </c>
      <c r="E1984" s="48">
        <v>42004</v>
      </c>
      <c r="F1984" s="867" t="s">
        <v>860</v>
      </c>
      <c r="G1984" s="888" t="s">
        <v>856</v>
      </c>
      <c r="H1984" s="871" t="s">
        <v>1342</v>
      </c>
      <c r="I1984" s="244">
        <v>150</v>
      </c>
      <c r="J1984" s="244">
        <v>28871.549904194708</v>
      </c>
      <c r="K1984" s="868">
        <f t="shared" si="106"/>
        <v>4330732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869" customFormat="1" ht="15.75" customHeight="1">
      <c r="A1985" s="202" t="str">
        <f>IF(B1985&lt;&gt;"",IF(AND(B1985&gt;=_TM1,B1985&lt;=_TM2,OR(TH!L1985="1111",TH!M1985="1111")),TH!D1985,""),"")</f>
        <v/>
      </c>
      <c r="B1985" s="865">
        <f t="shared" si="102"/>
        <v>12</v>
      </c>
      <c r="C1985" s="48">
        <f t="shared" si="105"/>
        <v>42004</v>
      </c>
      <c r="D1985" s="866" t="s">
        <v>1349</v>
      </c>
      <c r="E1985" s="48">
        <v>42004</v>
      </c>
      <c r="F1985" s="867" t="s">
        <v>861</v>
      </c>
      <c r="G1985" s="888" t="s">
        <v>862</v>
      </c>
      <c r="H1985" s="871" t="s">
        <v>1342</v>
      </c>
      <c r="I1985" s="244">
        <v>1280</v>
      </c>
      <c r="J1985" s="244">
        <v>13489.840980877299</v>
      </c>
      <c r="K1985" s="868">
        <f t="shared" si="106"/>
        <v>17266996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809" customFormat="1" ht="15.75" customHeight="1">
      <c r="A1986" s="202" t="str">
        <f>IF(B1986&lt;&gt;"",IF(AND(B1986&gt;=_TM1,B1986&lt;=_TM2,OR(TH!L1986="1111",TH!M1986="1111")),TH!D1986,""),"")</f>
        <v/>
      </c>
      <c r="B1986" s="798">
        <f t="shared" si="102"/>
        <v>1</v>
      </c>
      <c r="C1986" s="885">
        <f t="shared" si="105"/>
        <v>41645</v>
      </c>
      <c r="D1986" s="885" t="s">
        <v>1350</v>
      </c>
      <c r="E1986" s="885">
        <v>41645</v>
      </c>
      <c r="F1986" s="810" t="s">
        <v>388</v>
      </c>
      <c r="G1986" s="811" t="s">
        <v>389</v>
      </c>
      <c r="H1986" s="803" t="s">
        <v>1343</v>
      </c>
      <c r="I1986" s="804">
        <v>2110</v>
      </c>
      <c r="J1986" s="804">
        <v>5680.7204068749725</v>
      </c>
      <c r="K1986" s="805">
        <f t="shared" si="106"/>
        <v>11986320</v>
      </c>
      <c r="L1986" s="886" t="s">
        <v>175</v>
      </c>
      <c r="M1986" s="886" t="s">
        <v>169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ref="B1987:B2050" si="107">IF(C1987&lt;&gt;"",MONTH(C1987),"")</f>
        <v>1</v>
      </c>
      <c r="C1987" s="37">
        <f t="shared" si="105"/>
        <v>41645</v>
      </c>
      <c r="D1987" s="37" t="s">
        <v>1350</v>
      </c>
      <c r="E1987" s="37">
        <v>41645</v>
      </c>
      <c r="F1987" s="190" t="s">
        <v>392</v>
      </c>
      <c r="G1987" s="458" t="s">
        <v>393</v>
      </c>
      <c r="H1987" s="7" t="s">
        <v>1343</v>
      </c>
      <c r="I1987" s="246">
        <v>500</v>
      </c>
      <c r="J1987" s="246">
        <v>13025.593459007674</v>
      </c>
      <c r="K1987" s="558">
        <f t="shared" ref="K1987:K2050" si="108">ROUND(I1987*J1987,0)</f>
        <v>6512797</v>
      </c>
      <c r="L1987" s="192" t="s">
        <v>175</v>
      </c>
      <c r="M1987" s="192" t="s">
        <v>169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07"/>
        <v>1</v>
      </c>
      <c r="C1988" s="37">
        <f t="shared" ref="C1988:C2051" si="109">E1988</f>
        <v>41645</v>
      </c>
      <c r="D1988" s="37" t="s">
        <v>1350</v>
      </c>
      <c r="E1988" s="37">
        <v>41645</v>
      </c>
      <c r="F1988" s="190" t="s">
        <v>416</v>
      </c>
      <c r="G1988" s="458" t="s">
        <v>393</v>
      </c>
      <c r="H1988" s="7" t="s">
        <v>1343</v>
      </c>
      <c r="I1988" s="246">
        <v>1000</v>
      </c>
      <c r="J1988" s="246">
        <v>3577.5434590076748</v>
      </c>
      <c r="K1988" s="558">
        <f t="shared" si="108"/>
        <v>3577543</v>
      </c>
      <c r="L1988" s="192" t="s">
        <v>175</v>
      </c>
      <c r="M1988" s="192" t="s">
        <v>169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07"/>
        <v>1</v>
      </c>
      <c r="C1989" s="37">
        <f t="shared" si="109"/>
        <v>41664</v>
      </c>
      <c r="D1989" s="37" t="s">
        <v>1350</v>
      </c>
      <c r="E1989" s="37">
        <v>41664</v>
      </c>
      <c r="F1989" s="190" t="s">
        <v>394</v>
      </c>
      <c r="G1989" s="458" t="s">
        <v>395</v>
      </c>
      <c r="H1989" s="7" t="s">
        <v>1343</v>
      </c>
      <c r="I1989" s="246">
        <v>510</v>
      </c>
      <c r="J1989" s="246">
        <v>9972.2724001841434</v>
      </c>
      <c r="K1989" s="558">
        <f t="shared" si="108"/>
        <v>5085859</v>
      </c>
      <c r="L1989" s="192" t="s">
        <v>175</v>
      </c>
      <c r="M1989" s="192" t="s">
        <v>169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07"/>
        <v>1</v>
      </c>
      <c r="C1990" s="37">
        <f t="shared" si="109"/>
        <v>41664</v>
      </c>
      <c r="D1990" s="37" t="s">
        <v>1350</v>
      </c>
      <c r="E1990" s="37">
        <v>41664</v>
      </c>
      <c r="F1990" s="190" t="s">
        <v>397</v>
      </c>
      <c r="G1990" s="458" t="s">
        <v>398</v>
      </c>
      <c r="H1990" s="7" t="s">
        <v>1343</v>
      </c>
      <c r="I1990" s="246">
        <v>563</v>
      </c>
      <c r="J1990" s="246">
        <v>10837.503828457053</v>
      </c>
      <c r="K1990" s="558">
        <f t="shared" si="108"/>
        <v>6101515</v>
      </c>
      <c r="L1990" s="192" t="s">
        <v>175</v>
      </c>
      <c r="M1990" s="192" t="s">
        <v>169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07"/>
        <v>1</v>
      </c>
      <c r="C1991" s="37">
        <f t="shared" si="109"/>
        <v>41664</v>
      </c>
      <c r="D1991" s="37" t="s">
        <v>1350</v>
      </c>
      <c r="E1991" s="37">
        <v>41664</v>
      </c>
      <c r="F1991" s="190" t="s">
        <v>399</v>
      </c>
      <c r="G1991" s="458" t="s">
        <v>398</v>
      </c>
      <c r="H1991" s="7" t="s">
        <v>1343</v>
      </c>
      <c r="I1991" s="246">
        <v>234</v>
      </c>
      <c r="J1991" s="246">
        <v>10412.910911999126</v>
      </c>
      <c r="K1991" s="558">
        <f t="shared" si="108"/>
        <v>2436621</v>
      </c>
      <c r="L1991" s="192" t="s">
        <v>175</v>
      </c>
      <c r="M1991" s="192" t="s">
        <v>169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07"/>
        <v>1</v>
      </c>
      <c r="C1992" s="37">
        <f t="shared" si="109"/>
        <v>41664</v>
      </c>
      <c r="D1992" s="37" t="s">
        <v>1350</v>
      </c>
      <c r="E1992" s="37">
        <v>41664</v>
      </c>
      <c r="F1992" s="190" t="s">
        <v>400</v>
      </c>
      <c r="G1992" s="458" t="s">
        <v>398</v>
      </c>
      <c r="H1992" s="7" t="s">
        <v>1343</v>
      </c>
      <c r="I1992" s="246">
        <v>233</v>
      </c>
      <c r="J1992" s="246">
        <v>6855.1984289647553</v>
      </c>
      <c r="K1992" s="558">
        <f t="shared" si="108"/>
        <v>1597261</v>
      </c>
      <c r="L1992" s="192" t="s">
        <v>175</v>
      </c>
      <c r="M1992" s="192" t="s">
        <v>169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07"/>
        <v>1</v>
      </c>
      <c r="C1993" s="37">
        <f t="shared" si="109"/>
        <v>41664</v>
      </c>
      <c r="D1993" s="37" t="s">
        <v>1350</v>
      </c>
      <c r="E1993" s="37">
        <v>41664</v>
      </c>
      <c r="F1993" s="190" t="s">
        <v>401</v>
      </c>
      <c r="G1993" s="458" t="s">
        <v>398</v>
      </c>
      <c r="H1993" s="7" t="s">
        <v>1343</v>
      </c>
      <c r="I1993" s="246">
        <v>308</v>
      </c>
      <c r="J1993" s="246">
        <v>9159.919459007675</v>
      </c>
      <c r="K1993" s="558">
        <f t="shared" si="108"/>
        <v>2821255</v>
      </c>
      <c r="L1993" s="192" t="s">
        <v>175</v>
      </c>
      <c r="M1993" s="192" t="s">
        <v>169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07"/>
        <v>1</v>
      </c>
      <c r="C1994" s="37">
        <f t="shared" si="109"/>
        <v>41664</v>
      </c>
      <c r="D1994" s="37" t="s">
        <v>1350</v>
      </c>
      <c r="E1994" s="37">
        <v>41664</v>
      </c>
      <c r="F1994" s="190" t="s">
        <v>402</v>
      </c>
      <c r="G1994" s="458" t="s">
        <v>403</v>
      </c>
      <c r="H1994" s="7" t="s">
        <v>1343</v>
      </c>
      <c r="I1994" s="246">
        <v>1038</v>
      </c>
      <c r="J1994" s="246">
        <v>11549.3992277938</v>
      </c>
      <c r="K1994" s="558">
        <f t="shared" si="108"/>
        <v>11988276</v>
      </c>
      <c r="L1994" s="192" t="s">
        <v>175</v>
      </c>
      <c r="M1994" s="192" t="s">
        <v>169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07"/>
        <v>1</v>
      </c>
      <c r="C1995" s="37">
        <f t="shared" si="109"/>
        <v>41664</v>
      </c>
      <c r="D1995" s="37" t="s">
        <v>1350</v>
      </c>
      <c r="E1995" s="37">
        <v>41664</v>
      </c>
      <c r="F1995" s="190" t="s">
        <v>404</v>
      </c>
      <c r="G1995" s="458" t="s">
        <v>405</v>
      </c>
      <c r="H1995" s="7" t="s">
        <v>1343</v>
      </c>
      <c r="I1995" s="246">
        <v>200</v>
      </c>
      <c r="J1995" s="246">
        <v>13565.829459007673</v>
      </c>
      <c r="K1995" s="558">
        <f t="shared" si="108"/>
        <v>2713166</v>
      </c>
      <c r="L1995" s="192" t="s">
        <v>175</v>
      </c>
      <c r="M1995" s="192" t="s">
        <v>169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07"/>
        <v>2</v>
      </c>
      <c r="C1996" s="37">
        <f t="shared" si="109"/>
        <v>41684</v>
      </c>
      <c r="D1996" s="37" t="s">
        <v>1350</v>
      </c>
      <c r="E1996" s="37">
        <v>41684</v>
      </c>
      <c r="F1996" s="190" t="s">
        <v>407</v>
      </c>
      <c r="G1996" s="458" t="s">
        <v>408</v>
      </c>
      <c r="H1996" s="7" t="s">
        <v>1343</v>
      </c>
      <c r="I1996" s="246">
        <v>588</v>
      </c>
      <c r="J1996" s="246">
        <v>9650.7885066267208</v>
      </c>
      <c r="K1996" s="558">
        <f t="shared" si="108"/>
        <v>5674664</v>
      </c>
      <c r="L1996" s="192" t="s">
        <v>175</v>
      </c>
      <c r="M1996" s="192" t="s">
        <v>169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07"/>
        <v>2</v>
      </c>
      <c r="C1997" s="37">
        <f t="shared" si="109"/>
        <v>41684</v>
      </c>
      <c r="D1997" s="37" t="s">
        <v>1350</v>
      </c>
      <c r="E1997" s="37">
        <v>41684</v>
      </c>
      <c r="F1997" s="190" t="s">
        <v>407</v>
      </c>
      <c r="G1997" s="458" t="s">
        <v>408</v>
      </c>
      <c r="H1997" s="7" t="s">
        <v>1343</v>
      </c>
      <c r="I1997" s="246">
        <v>598</v>
      </c>
      <c r="J1997" s="246">
        <v>9008.9077533220534</v>
      </c>
      <c r="K1997" s="558">
        <f t="shared" si="108"/>
        <v>5387327</v>
      </c>
      <c r="L1997" s="192" t="s">
        <v>175</v>
      </c>
      <c r="M1997" s="192" t="s">
        <v>169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07"/>
        <v>2</v>
      </c>
      <c r="C1998" s="37">
        <f t="shared" si="109"/>
        <v>41689</v>
      </c>
      <c r="D1998" s="37" t="s">
        <v>1350</v>
      </c>
      <c r="E1998" s="189">
        <v>41689</v>
      </c>
      <c r="F1998" s="190" t="s">
        <v>410</v>
      </c>
      <c r="G1998" s="458" t="s">
        <v>411</v>
      </c>
      <c r="H1998" s="7" t="s">
        <v>1343</v>
      </c>
      <c r="I1998" s="246">
        <v>160</v>
      </c>
      <c r="J1998" s="246">
        <v>16891.169459007673</v>
      </c>
      <c r="K1998" s="558">
        <f t="shared" si="108"/>
        <v>2702587</v>
      </c>
      <c r="L1998" s="192" t="s">
        <v>175</v>
      </c>
      <c r="M1998" s="192" t="s">
        <v>169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07"/>
        <v>2</v>
      </c>
      <c r="C1999" s="37">
        <f t="shared" si="109"/>
        <v>41690</v>
      </c>
      <c r="D1999" s="37" t="s">
        <v>1350</v>
      </c>
      <c r="E1999" s="189">
        <v>41690</v>
      </c>
      <c r="F1999" s="190" t="s">
        <v>394</v>
      </c>
      <c r="G1999" s="458" t="s">
        <v>413</v>
      </c>
      <c r="H1999" s="7" t="s">
        <v>1343</v>
      </c>
      <c r="I1999" s="246">
        <v>500</v>
      </c>
      <c r="J1999" s="246">
        <v>10971.519459007675</v>
      </c>
      <c r="K1999" s="558">
        <f t="shared" si="108"/>
        <v>5485760</v>
      </c>
      <c r="L1999" s="192" t="s">
        <v>175</v>
      </c>
      <c r="M1999" s="192" t="s">
        <v>169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07"/>
        <v>2</v>
      </c>
      <c r="C2000" s="37">
        <f t="shared" si="109"/>
        <v>41691</v>
      </c>
      <c r="D2000" s="37" t="s">
        <v>1350</v>
      </c>
      <c r="E2000" s="189">
        <v>41691</v>
      </c>
      <c r="F2000" s="190" t="s">
        <v>407</v>
      </c>
      <c r="G2000" s="458" t="s">
        <v>414</v>
      </c>
      <c r="H2000" s="7" t="s">
        <v>1343</v>
      </c>
      <c r="I2000" s="246">
        <v>608</v>
      </c>
      <c r="J2000" s="246">
        <v>9390.7829458497781</v>
      </c>
      <c r="K2000" s="558">
        <f t="shared" si="108"/>
        <v>5709596</v>
      </c>
      <c r="L2000" s="192" t="s">
        <v>175</v>
      </c>
      <c r="M2000" s="192" t="s">
        <v>169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07"/>
        <v>2</v>
      </c>
      <c r="C2001" s="37">
        <f t="shared" si="109"/>
        <v>41691</v>
      </c>
      <c r="D2001" s="37" t="s">
        <v>1350</v>
      </c>
      <c r="E2001" s="189">
        <v>41691</v>
      </c>
      <c r="F2001" s="190" t="s">
        <v>407</v>
      </c>
      <c r="G2001" s="458" t="s">
        <v>414</v>
      </c>
      <c r="H2001" s="7" t="s">
        <v>1343</v>
      </c>
      <c r="I2001" s="246">
        <v>633</v>
      </c>
      <c r="J2001" s="246">
        <v>10034.349158849696</v>
      </c>
      <c r="K2001" s="558">
        <f t="shared" si="108"/>
        <v>6351743</v>
      </c>
      <c r="L2001" s="192" t="s">
        <v>175</v>
      </c>
      <c r="M2001" s="192" t="s">
        <v>169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07"/>
        <v>2</v>
      </c>
      <c r="C2002" s="37">
        <f t="shared" si="109"/>
        <v>41694</v>
      </c>
      <c r="D2002" s="37" t="s">
        <v>1350</v>
      </c>
      <c r="E2002" s="189">
        <v>41694</v>
      </c>
      <c r="F2002" s="190" t="s">
        <v>392</v>
      </c>
      <c r="G2002" s="458" t="s">
        <v>415</v>
      </c>
      <c r="H2002" s="7" t="s">
        <v>1343</v>
      </c>
      <c r="I2002" s="246">
        <v>490</v>
      </c>
      <c r="J2002" s="246">
        <v>15685.93986717094</v>
      </c>
      <c r="K2002" s="558">
        <f t="shared" si="108"/>
        <v>7686111</v>
      </c>
      <c r="L2002" s="192" t="s">
        <v>175</v>
      </c>
      <c r="M2002" s="192" t="s">
        <v>169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07"/>
        <v>2</v>
      </c>
      <c r="C2003" s="37">
        <f t="shared" si="109"/>
        <v>41694</v>
      </c>
      <c r="D2003" s="37" t="s">
        <v>1350</v>
      </c>
      <c r="E2003" s="189">
        <v>41694</v>
      </c>
      <c r="F2003" s="190" t="s">
        <v>416</v>
      </c>
      <c r="G2003" s="458" t="s">
        <v>415</v>
      </c>
      <c r="H2003" s="7" t="s">
        <v>1343</v>
      </c>
      <c r="I2003" s="246">
        <v>980</v>
      </c>
      <c r="J2003" s="246">
        <v>3001.7561937015516</v>
      </c>
      <c r="K2003" s="558">
        <f t="shared" si="108"/>
        <v>2941721</v>
      </c>
      <c r="L2003" s="192" t="s">
        <v>175</v>
      </c>
      <c r="M2003" s="192" t="s">
        <v>169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07"/>
        <v>2</v>
      </c>
      <c r="C2004" s="37">
        <f t="shared" si="109"/>
        <v>41697</v>
      </c>
      <c r="D2004" s="37" t="s">
        <v>1350</v>
      </c>
      <c r="E2004" s="189">
        <v>41697</v>
      </c>
      <c r="F2004" s="190" t="s">
        <v>417</v>
      </c>
      <c r="G2004" s="458" t="s">
        <v>418</v>
      </c>
      <c r="H2004" s="7" t="s">
        <v>1343</v>
      </c>
      <c r="I2004" s="246">
        <v>2500</v>
      </c>
      <c r="J2004" s="246">
        <v>5003.919459007674</v>
      </c>
      <c r="K2004" s="558">
        <f t="shared" si="108"/>
        <v>12509799</v>
      </c>
      <c r="L2004" s="192" t="s">
        <v>175</v>
      </c>
      <c r="M2004" s="192" t="s">
        <v>169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07"/>
        <v>2</v>
      </c>
      <c r="C2005" s="37">
        <f t="shared" si="109"/>
        <v>41698</v>
      </c>
      <c r="D2005" s="37" t="s">
        <v>1350</v>
      </c>
      <c r="E2005" s="189">
        <v>41698</v>
      </c>
      <c r="F2005" s="190" t="s">
        <v>419</v>
      </c>
      <c r="G2005" s="458" t="s">
        <v>420</v>
      </c>
      <c r="H2005" s="7" t="s">
        <v>1343</v>
      </c>
      <c r="I2005" s="246">
        <v>313</v>
      </c>
      <c r="J2005" s="246">
        <v>7422.4593951099105</v>
      </c>
      <c r="K2005" s="558">
        <f t="shared" si="108"/>
        <v>2323230</v>
      </c>
      <c r="L2005" s="192" t="s">
        <v>175</v>
      </c>
      <c r="M2005" s="192" t="s">
        <v>169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07"/>
        <v>2</v>
      </c>
      <c r="C2006" s="37">
        <f t="shared" si="109"/>
        <v>41698</v>
      </c>
      <c r="D2006" s="37" t="s">
        <v>1350</v>
      </c>
      <c r="E2006" s="189">
        <v>41698</v>
      </c>
      <c r="F2006" s="190" t="s">
        <v>401</v>
      </c>
      <c r="G2006" s="458" t="s">
        <v>420</v>
      </c>
      <c r="H2006" s="7" t="s">
        <v>1343</v>
      </c>
      <c r="I2006" s="246">
        <v>586</v>
      </c>
      <c r="J2006" s="246">
        <v>8975.8716774377081</v>
      </c>
      <c r="K2006" s="558">
        <f t="shared" si="108"/>
        <v>5259861</v>
      </c>
      <c r="L2006" s="192" t="s">
        <v>175</v>
      </c>
      <c r="M2006" s="192" t="s">
        <v>169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07"/>
        <v>2</v>
      </c>
      <c r="C2007" s="37">
        <f t="shared" si="109"/>
        <v>41698</v>
      </c>
      <c r="D2007" s="37" t="s">
        <v>1350</v>
      </c>
      <c r="E2007" s="189">
        <v>41698</v>
      </c>
      <c r="F2007" s="190" t="s">
        <v>421</v>
      </c>
      <c r="G2007" s="458" t="s">
        <v>420</v>
      </c>
      <c r="H2007" s="7" t="s">
        <v>1343</v>
      </c>
      <c r="I2007" s="246">
        <v>310</v>
      </c>
      <c r="J2007" s="246">
        <v>13042.958168685092</v>
      </c>
      <c r="K2007" s="558">
        <f t="shared" si="108"/>
        <v>4043317</v>
      </c>
      <c r="L2007" s="192" t="s">
        <v>175</v>
      </c>
      <c r="M2007" s="192" t="s">
        <v>169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07"/>
        <v>2</v>
      </c>
      <c r="C2008" s="37">
        <f t="shared" si="109"/>
        <v>41698</v>
      </c>
      <c r="D2008" s="37" t="s">
        <v>1350</v>
      </c>
      <c r="E2008" s="189">
        <v>41698</v>
      </c>
      <c r="F2008" s="190" t="s">
        <v>422</v>
      </c>
      <c r="G2008" s="458" t="s">
        <v>420</v>
      </c>
      <c r="H2008" s="7" t="s">
        <v>1343</v>
      </c>
      <c r="I2008" s="246">
        <v>200</v>
      </c>
      <c r="J2008" s="246">
        <v>9206.669459007675</v>
      </c>
      <c r="K2008" s="558">
        <f t="shared" si="108"/>
        <v>1841334</v>
      </c>
      <c r="L2008" s="192" t="s">
        <v>175</v>
      </c>
      <c r="M2008" s="192" t="s">
        <v>169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07"/>
        <v>2</v>
      </c>
      <c r="C2009" s="37">
        <f t="shared" si="109"/>
        <v>41698</v>
      </c>
      <c r="D2009" s="37" t="s">
        <v>1350</v>
      </c>
      <c r="E2009" s="37">
        <v>41698</v>
      </c>
      <c r="F2009" s="286" t="s">
        <v>423</v>
      </c>
      <c r="G2009" s="40" t="s">
        <v>424</v>
      </c>
      <c r="H2009" s="7" t="s">
        <v>1343</v>
      </c>
      <c r="I2009" s="246">
        <v>210</v>
      </c>
      <c r="J2009" s="246">
        <v>12999.919459007671</v>
      </c>
      <c r="K2009" s="558">
        <f t="shared" si="108"/>
        <v>2729983</v>
      </c>
      <c r="L2009" s="192" t="s">
        <v>175</v>
      </c>
      <c r="M2009" s="192" t="s">
        <v>169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07"/>
        <v>2</v>
      </c>
      <c r="C2010" s="37">
        <f t="shared" si="109"/>
        <v>41698</v>
      </c>
      <c r="D2010" s="37" t="s">
        <v>1350</v>
      </c>
      <c r="E2010" s="37">
        <v>41698</v>
      </c>
      <c r="F2010" s="286" t="s">
        <v>426</v>
      </c>
      <c r="G2010" s="40" t="s">
        <v>424</v>
      </c>
      <c r="H2010" s="7" t="s">
        <v>1343</v>
      </c>
      <c r="I2010" s="246">
        <v>250</v>
      </c>
      <c r="J2010" s="246">
        <v>11940.847459007675</v>
      </c>
      <c r="K2010" s="558">
        <f t="shared" si="108"/>
        <v>2985212</v>
      </c>
      <c r="L2010" s="192" t="s">
        <v>175</v>
      </c>
      <c r="M2010" s="192" t="s">
        <v>169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07"/>
        <v>2</v>
      </c>
      <c r="C2011" s="37">
        <f t="shared" si="109"/>
        <v>41698</v>
      </c>
      <c r="D2011" s="37" t="s">
        <v>1350</v>
      </c>
      <c r="E2011" s="37">
        <v>41698</v>
      </c>
      <c r="F2011" s="286" t="s">
        <v>427</v>
      </c>
      <c r="G2011" s="40" t="s">
        <v>424</v>
      </c>
      <c r="H2011" s="7" t="s">
        <v>1343</v>
      </c>
      <c r="I2011" s="246">
        <v>100</v>
      </c>
      <c r="J2011" s="246">
        <v>9496.5394590076739</v>
      </c>
      <c r="K2011" s="558">
        <f t="shared" si="108"/>
        <v>949654</v>
      </c>
      <c r="L2011" s="192" t="s">
        <v>175</v>
      </c>
      <c r="M2011" s="192" t="s">
        <v>169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07"/>
        <v>2</v>
      </c>
      <c r="C2012" s="37">
        <f t="shared" si="109"/>
        <v>41698</v>
      </c>
      <c r="D2012" s="37" t="s">
        <v>1350</v>
      </c>
      <c r="E2012" s="37">
        <v>41698</v>
      </c>
      <c r="F2012" s="286" t="s">
        <v>417</v>
      </c>
      <c r="G2012" s="40" t="s">
        <v>428</v>
      </c>
      <c r="H2012" s="7" t="s">
        <v>1343</v>
      </c>
      <c r="I2012" s="246">
        <v>500</v>
      </c>
      <c r="J2012" s="246">
        <v>7080.5194590076744</v>
      </c>
      <c r="K2012" s="558">
        <f t="shared" si="108"/>
        <v>3540260</v>
      </c>
      <c r="L2012" s="192" t="s">
        <v>175</v>
      </c>
      <c r="M2012" s="192" t="s">
        <v>169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07"/>
        <v>3</v>
      </c>
      <c r="C2013" s="37">
        <f t="shared" si="109"/>
        <v>41702</v>
      </c>
      <c r="D2013" s="37" t="s">
        <v>1350</v>
      </c>
      <c r="E2013" s="37">
        <v>41702</v>
      </c>
      <c r="F2013" s="190" t="s">
        <v>430</v>
      </c>
      <c r="G2013" s="40" t="s">
        <v>431</v>
      </c>
      <c r="H2013" s="7" t="s">
        <v>1343</v>
      </c>
      <c r="I2013" s="246">
        <v>1115</v>
      </c>
      <c r="J2013" s="246">
        <v>9170.6817908462381</v>
      </c>
      <c r="K2013" s="558">
        <f t="shared" si="108"/>
        <v>10225310</v>
      </c>
      <c r="L2013" s="192" t="s">
        <v>175</v>
      </c>
      <c r="M2013" s="192" t="s">
        <v>169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07"/>
        <v>3</v>
      </c>
      <c r="C2014" s="37">
        <f t="shared" si="109"/>
        <v>41704</v>
      </c>
      <c r="D2014" s="37" t="s">
        <v>1350</v>
      </c>
      <c r="E2014" s="37">
        <v>41704</v>
      </c>
      <c r="F2014" s="286" t="s">
        <v>394</v>
      </c>
      <c r="G2014" s="40" t="s">
        <v>433</v>
      </c>
      <c r="H2014" s="7" t="s">
        <v>1343</v>
      </c>
      <c r="I2014" s="246">
        <v>505</v>
      </c>
      <c r="J2014" s="246">
        <v>10767.840251086884</v>
      </c>
      <c r="K2014" s="558">
        <f t="shared" si="108"/>
        <v>5437759</v>
      </c>
      <c r="L2014" s="192" t="s">
        <v>175</v>
      </c>
      <c r="M2014" s="192" t="s">
        <v>169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07"/>
        <v>3</v>
      </c>
      <c r="C2015" s="37">
        <f t="shared" si="109"/>
        <v>41704</v>
      </c>
      <c r="D2015" s="37" t="s">
        <v>1350</v>
      </c>
      <c r="E2015" s="37">
        <v>41704</v>
      </c>
      <c r="F2015" s="286" t="s">
        <v>434</v>
      </c>
      <c r="G2015" s="40" t="s">
        <v>433</v>
      </c>
      <c r="H2015" s="7" t="s">
        <v>1343</v>
      </c>
      <c r="I2015" s="246">
        <v>520</v>
      </c>
      <c r="J2015" s="246">
        <v>12576.842535930751</v>
      </c>
      <c r="K2015" s="558">
        <f t="shared" si="108"/>
        <v>6539958</v>
      </c>
      <c r="L2015" s="192" t="s">
        <v>175</v>
      </c>
      <c r="M2015" s="192" t="s">
        <v>169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07"/>
        <v>3</v>
      </c>
      <c r="C2016" s="37">
        <f t="shared" si="109"/>
        <v>41704</v>
      </c>
      <c r="D2016" s="37" t="s">
        <v>1350</v>
      </c>
      <c r="E2016" s="37">
        <v>41704</v>
      </c>
      <c r="F2016" s="286" t="s">
        <v>417</v>
      </c>
      <c r="G2016" s="40" t="s">
        <v>435</v>
      </c>
      <c r="H2016" s="7" t="s">
        <v>1343</v>
      </c>
      <c r="I2016" s="246">
        <v>1139</v>
      </c>
      <c r="J2016" s="246">
        <v>4787.0063773571028</v>
      </c>
      <c r="K2016" s="558">
        <f t="shared" si="108"/>
        <v>5452400</v>
      </c>
      <c r="L2016" s="192" t="s">
        <v>175</v>
      </c>
      <c r="M2016" s="192" t="s">
        <v>169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07"/>
        <v>3</v>
      </c>
      <c r="C2017" s="37">
        <f t="shared" si="109"/>
        <v>41710</v>
      </c>
      <c r="D2017" s="37" t="s">
        <v>1350</v>
      </c>
      <c r="E2017" s="37">
        <v>41710</v>
      </c>
      <c r="F2017" s="286" t="s">
        <v>437</v>
      </c>
      <c r="G2017" s="40" t="s">
        <v>438</v>
      </c>
      <c r="H2017" s="7" t="s">
        <v>1343</v>
      </c>
      <c r="I2017" s="246">
        <v>1638</v>
      </c>
      <c r="J2017" s="246">
        <v>5423.7485188367345</v>
      </c>
      <c r="K2017" s="558">
        <f t="shared" si="108"/>
        <v>8884100</v>
      </c>
      <c r="L2017" s="192" t="s">
        <v>175</v>
      </c>
      <c r="M2017" s="192" t="s">
        <v>169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07"/>
        <v>3</v>
      </c>
      <c r="C2018" s="37">
        <f t="shared" si="109"/>
        <v>41718</v>
      </c>
      <c r="D2018" s="37" t="s">
        <v>1350</v>
      </c>
      <c r="E2018" s="37">
        <v>41718</v>
      </c>
      <c r="F2018" s="286" t="s">
        <v>417</v>
      </c>
      <c r="G2018" s="40" t="s">
        <v>439</v>
      </c>
      <c r="H2018" s="7" t="s">
        <v>1343</v>
      </c>
      <c r="I2018" s="246">
        <v>110</v>
      </c>
      <c r="J2018" s="246">
        <v>13019.119459007674</v>
      </c>
      <c r="K2018" s="558">
        <f t="shared" si="108"/>
        <v>1432103</v>
      </c>
      <c r="L2018" s="192" t="s">
        <v>175</v>
      </c>
      <c r="M2018" s="192" t="s">
        <v>169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07"/>
        <v>3</v>
      </c>
      <c r="C2019" s="37">
        <f t="shared" si="109"/>
        <v>41718</v>
      </c>
      <c r="D2019" s="37" t="s">
        <v>1350</v>
      </c>
      <c r="E2019" s="37">
        <v>41718</v>
      </c>
      <c r="F2019" s="190" t="s">
        <v>441</v>
      </c>
      <c r="G2019" s="458" t="s">
        <v>439</v>
      </c>
      <c r="H2019" s="7" t="s">
        <v>1343</v>
      </c>
      <c r="I2019" s="246">
        <v>880</v>
      </c>
      <c r="J2019" s="246">
        <v>5071.339913553129</v>
      </c>
      <c r="K2019" s="558">
        <f t="shared" si="108"/>
        <v>4462779</v>
      </c>
      <c r="L2019" s="192" t="s">
        <v>175</v>
      </c>
      <c r="M2019" s="192" t="s">
        <v>169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07"/>
        <v>3</v>
      </c>
      <c r="C2020" s="37">
        <f t="shared" si="109"/>
        <v>41720</v>
      </c>
      <c r="D2020" s="37" t="s">
        <v>1350</v>
      </c>
      <c r="E2020" s="37">
        <v>41720</v>
      </c>
      <c r="F2020" s="190" t="s">
        <v>417</v>
      </c>
      <c r="G2020" s="458" t="s">
        <v>442</v>
      </c>
      <c r="H2020" s="7" t="s">
        <v>1343</v>
      </c>
      <c r="I2020" s="246">
        <v>214</v>
      </c>
      <c r="J2020" s="246">
        <v>19833.797963680572</v>
      </c>
      <c r="K2020" s="558">
        <f t="shared" si="108"/>
        <v>4244433</v>
      </c>
      <c r="L2020" s="192" t="s">
        <v>175</v>
      </c>
      <c r="M2020" s="192" t="s">
        <v>169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07"/>
        <v>3</v>
      </c>
      <c r="C2021" s="37">
        <f t="shared" si="109"/>
        <v>41724</v>
      </c>
      <c r="D2021" s="37" t="s">
        <v>1350</v>
      </c>
      <c r="E2021" s="37">
        <v>41724</v>
      </c>
      <c r="F2021" s="190" t="s">
        <v>444</v>
      </c>
      <c r="G2021" s="458" t="s">
        <v>445</v>
      </c>
      <c r="H2021" s="7" t="s">
        <v>1343</v>
      </c>
      <c r="I2021" s="246">
        <v>1029</v>
      </c>
      <c r="J2021" s="246">
        <v>12279.93889535364</v>
      </c>
      <c r="K2021" s="558">
        <f t="shared" si="108"/>
        <v>12636057</v>
      </c>
      <c r="L2021" s="192" t="s">
        <v>175</v>
      </c>
      <c r="M2021" s="192" t="s">
        <v>169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07"/>
        <v>3</v>
      </c>
      <c r="C2022" s="37">
        <f t="shared" si="109"/>
        <v>41728</v>
      </c>
      <c r="D2022" s="37" t="s">
        <v>1350</v>
      </c>
      <c r="E2022" s="37">
        <v>41728</v>
      </c>
      <c r="F2022" s="190" t="s">
        <v>446</v>
      </c>
      <c r="G2022" s="458" t="s">
        <v>447</v>
      </c>
      <c r="H2022" s="7" t="s">
        <v>1343</v>
      </c>
      <c r="I2022" s="246">
        <v>400</v>
      </c>
      <c r="J2022" s="246">
        <v>3532.3194590076732</v>
      </c>
      <c r="K2022" s="558">
        <f t="shared" si="108"/>
        <v>1412928</v>
      </c>
      <c r="L2022" s="192" t="s">
        <v>175</v>
      </c>
      <c r="M2022" s="192" t="s">
        <v>169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07"/>
        <v>3</v>
      </c>
      <c r="C2023" s="37">
        <f t="shared" si="109"/>
        <v>41728</v>
      </c>
      <c r="D2023" s="37" t="s">
        <v>1350</v>
      </c>
      <c r="E2023" s="37">
        <v>41728</v>
      </c>
      <c r="F2023" s="190" t="s">
        <v>449</v>
      </c>
      <c r="G2023" s="458" t="s">
        <v>447</v>
      </c>
      <c r="H2023" s="7" t="s">
        <v>1343</v>
      </c>
      <c r="I2023" s="246">
        <v>600</v>
      </c>
      <c r="J2023" s="246">
        <v>3532.3194590076741</v>
      </c>
      <c r="K2023" s="558">
        <f t="shared" si="108"/>
        <v>2119392</v>
      </c>
      <c r="L2023" s="192" t="s">
        <v>175</v>
      </c>
      <c r="M2023" s="192" t="s">
        <v>169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07"/>
        <v>3</v>
      </c>
      <c r="C2024" s="37">
        <f t="shared" si="109"/>
        <v>41728</v>
      </c>
      <c r="D2024" s="37" t="s">
        <v>1350</v>
      </c>
      <c r="E2024" s="37">
        <v>41728</v>
      </c>
      <c r="F2024" s="190" t="s">
        <v>450</v>
      </c>
      <c r="G2024" s="458" t="s">
        <v>447</v>
      </c>
      <c r="H2024" s="7" t="s">
        <v>1343</v>
      </c>
      <c r="I2024" s="246">
        <v>400</v>
      </c>
      <c r="J2024" s="246">
        <v>3065.8394590076741</v>
      </c>
      <c r="K2024" s="558">
        <f t="shared" si="108"/>
        <v>1226336</v>
      </c>
      <c r="L2024" s="192" t="s">
        <v>175</v>
      </c>
      <c r="M2024" s="192" t="s">
        <v>169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07"/>
        <v>3</v>
      </c>
      <c r="C2025" s="37">
        <f t="shared" si="109"/>
        <v>41728</v>
      </c>
      <c r="D2025" s="37" t="s">
        <v>1350</v>
      </c>
      <c r="E2025" s="37">
        <v>41728</v>
      </c>
      <c r="F2025" s="190" t="s">
        <v>451</v>
      </c>
      <c r="G2025" s="458" t="s">
        <v>447</v>
      </c>
      <c r="H2025" s="7" t="s">
        <v>1343</v>
      </c>
      <c r="I2025" s="246">
        <v>50</v>
      </c>
      <c r="J2025" s="246">
        <v>13019.119459007674</v>
      </c>
      <c r="K2025" s="558">
        <f t="shared" si="108"/>
        <v>650956</v>
      </c>
      <c r="L2025" s="192" t="s">
        <v>175</v>
      </c>
      <c r="M2025" s="192" t="s">
        <v>169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07"/>
        <v>3</v>
      </c>
      <c r="C2026" s="37">
        <f t="shared" si="109"/>
        <v>41728</v>
      </c>
      <c r="D2026" s="37" t="s">
        <v>1350</v>
      </c>
      <c r="E2026" s="37">
        <v>41728</v>
      </c>
      <c r="F2026" s="190" t="s">
        <v>452</v>
      </c>
      <c r="G2026" s="458" t="s">
        <v>453</v>
      </c>
      <c r="H2026" s="7" t="s">
        <v>1343</v>
      </c>
      <c r="I2026" s="246">
        <v>500</v>
      </c>
      <c r="J2026" s="246">
        <v>16600.119459007674</v>
      </c>
      <c r="K2026" s="558">
        <f t="shared" si="108"/>
        <v>8300060</v>
      </c>
      <c r="L2026" s="192" t="s">
        <v>175</v>
      </c>
      <c r="M2026" s="192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07"/>
        <v>3</v>
      </c>
      <c r="C2027" s="37">
        <f t="shared" si="109"/>
        <v>41728</v>
      </c>
      <c r="D2027" s="37" t="s">
        <v>1350</v>
      </c>
      <c r="E2027" s="37">
        <v>41728</v>
      </c>
      <c r="F2027" s="190" t="s">
        <v>416</v>
      </c>
      <c r="G2027" s="458" t="s">
        <v>453</v>
      </c>
      <c r="H2027" s="7" t="s">
        <v>1343</v>
      </c>
      <c r="I2027" s="246">
        <v>1000</v>
      </c>
      <c r="J2027" s="246">
        <v>2993.2394590076738</v>
      </c>
      <c r="K2027" s="558">
        <f t="shared" si="108"/>
        <v>2993239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809" customFormat="1" ht="15.75" customHeight="1">
      <c r="A2028" s="202" t="str">
        <f>IF(B2028&lt;&gt;"",IF(AND(B2028&gt;=_TM1,B2028&lt;=_TM2,OR(TH!L2028="1111",TH!M2028="1111")),TH!D2028,""),"")</f>
        <v/>
      </c>
      <c r="B2028" s="798">
        <f t="shared" si="107"/>
        <v>4</v>
      </c>
      <c r="C2028" s="885">
        <f t="shared" si="109"/>
        <v>41730</v>
      </c>
      <c r="D2028" s="37" t="s">
        <v>1350</v>
      </c>
      <c r="E2028" s="885">
        <v>41730</v>
      </c>
      <c r="F2028" s="810" t="s">
        <v>454</v>
      </c>
      <c r="G2028" s="811" t="s">
        <v>455</v>
      </c>
      <c r="H2028" s="803" t="s">
        <v>1343</v>
      </c>
      <c r="I2028" s="804">
        <v>302</v>
      </c>
      <c r="J2028" s="804">
        <v>12611.745371492716</v>
      </c>
      <c r="K2028" s="805">
        <f t="shared" si="108"/>
        <v>3808747</v>
      </c>
      <c r="L2028" s="886" t="s">
        <v>175</v>
      </c>
      <c r="M2028" s="886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07"/>
        <v>4</v>
      </c>
      <c r="C2029" s="37">
        <f t="shared" si="109"/>
        <v>41730</v>
      </c>
      <c r="D2029" s="37" t="s">
        <v>1350</v>
      </c>
      <c r="E2029" s="189">
        <v>41730</v>
      </c>
      <c r="F2029" s="190" t="s">
        <v>456</v>
      </c>
      <c r="G2029" s="458" t="s">
        <v>455</v>
      </c>
      <c r="H2029" s="7" t="s">
        <v>1343</v>
      </c>
      <c r="I2029" s="246">
        <v>300</v>
      </c>
      <c r="J2029" s="246">
        <v>6589.9341132145682</v>
      </c>
      <c r="K2029" s="558">
        <f t="shared" si="108"/>
        <v>1976980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07"/>
        <v>4</v>
      </c>
      <c r="C2030" s="37">
        <f t="shared" si="109"/>
        <v>41730</v>
      </c>
      <c r="D2030" s="37" t="s">
        <v>1350</v>
      </c>
      <c r="E2030" s="189">
        <v>41730</v>
      </c>
      <c r="F2030" s="190" t="s">
        <v>457</v>
      </c>
      <c r="G2030" s="458" t="s">
        <v>455</v>
      </c>
      <c r="H2030" s="7" t="s">
        <v>1343</v>
      </c>
      <c r="I2030" s="246">
        <v>402</v>
      </c>
      <c r="J2030" s="246">
        <v>9672.7375958016328</v>
      </c>
      <c r="K2030" s="558">
        <f t="shared" si="108"/>
        <v>3888441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07"/>
        <v>4</v>
      </c>
      <c r="C2031" s="37">
        <f t="shared" si="109"/>
        <v>41730</v>
      </c>
      <c r="D2031" s="37" t="s">
        <v>1350</v>
      </c>
      <c r="E2031" s="189">
        <v>41730</v>
      </c>
      <c r="F2031" s="190" t="s">
        <v>458</v>
      </c>
      <c r="G2031" s="458" t="s">
        <v>455</v>
      </c>
      <c r="H2031" s="7" t="s">
        <v>1343</v>
      </c>
      <c r="I2031" s="246">
        <v>550</v>
      </c>
      <c r="J2031" s="246">
        <v>6743.2522950327502</v>
      </c>
      <c r="K2031" s="558">
        <f t="shared" si="108"/>
        <v>3708789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07"/>
        <v>4</v>
      </c>
      <c r="C2032" s="37">
        <f t="shared" si="109"/>
        <v>41730</v>
      </c>
      <c r="D2032" s="37" t="s">
        <v>1350</v>
      </c>
      <c r="E2032" s="189">
        <v>41730</v>
      </c>
      <c r="F2032" s="190" t="s">
        <v>459</v>
      </c>
      <c r="G2032" s="458" t="s">
        <v>460</v>
      </c>
      <c r="H2032" s="7" t="s">
        <v>1343</v>
      </c>
      <c r="I2032" s="246">
        <v>260</v>
      </c>
      <c r="J2032" s="246">
        <v>13772.645651676105</v>
      </c>
      <c r="K2032" s="558">
        <f t="shared" si="108"/>
        <v>3580888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07"/>
        <v>4</v>
      </c>
      <c r="C2033" s="37">
        <f t="shared" si="109"/>
        <v>41730</v>
      </c>
      <c r="D2033" s="37" t="s">
        <v>1350</v>
      </c>
      <c r="E2033" s="189">
        <v>41730</v>
      </c>
      <c r="F2033" s="190" t="s">
        <v>462</v>
      </c>
      <c r="G2033" s="458" t="s">
        <v>460</v>
      </c>
      <c r="H2033" s="7" t="s">
        <v>1343</v>
      </c>
      <c r="I2033" s="246">
        <v>2100</v>
      </c>
      <c r="J2033" s="246">
        <v>2758.2674465479013</v>
      </c>
      <c r="K2033" s="558">
        <f t="shared" si="108"/>
        <v>5792362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07"/>
        <v>4</v>
      </c>
      <c r="C2034" s="37">
        <f t="shared" si="109"/>
        <v>41733</v>
      </c>
      <c r="D2034" s="37" t="s">
        <v>1350</v>
      </c>
      <c r="E2034" s="189">
        <v>41733</v>
      </c>
      <c r="F2034" s="190" t="s">
        <v>463</v>
      </c>
      <c r="G2034" s="458" t="s">
        <v>464</v>
      </c>
      <c r="H2034" s="7" t="s">
        <v>1343</v>
      </c>
      <c r="I2034" s="246">
        <v>325</v>
      </c>
      <c r="J2034" s="246">
        <v>7671.5418055222617</v>
      </c>
      <c r="K2034" s="558">
        <f t="shared" si="108"/>
        <v>2493251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07"/>
        <v>4</v>
      </c>
      <c r="C2035" s="37">
        <f t="shared" si="109"/>
        <v>41733</v>
      </c>
      <c r="D2035" s="37" t="s">
        <v>1350</v>
      </c>
      <c r="E2035" s="189">
        <v>41733</v>
      </c>
      <c r="F2035" s="190" t="s">
        <v>465</v>
      </c>
      <c r="G2035" s="458" t="s">
        <v>464</v>
      </c>
      <c r="H2035" s="7" t="s">
        <v>1343</v>
      </c>
      <c r="I2035" s="246">
        <v>577</v>
      </c>
      <c r="J2035" s="246">
        <v>7336.2070768194199</v>
      </c>
      <c r="K2035" s="558">
        <f t="shared" si="108"/>
        <v>4232991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07"/>
        <v>4</v>
      </c>
      <c r="C2036" s="37">
        <f t="shared" si="109"/>
        <v>41740</v>
      </c>
      <c r="D2036" s="37" t="s">
        <v>1350</v>
      </c>
      <c r="E2036" s="189">
        <v>41740</v>
      </c>
      <c r="F2036" s="190" t="s">
        <v>407</v>
      </c>
      <c r="G2036" s="458" t="s">
        <v>466</v>
      </c>
      <c r="H2036" s="7" t="s">
        <v>1343</v>
      </c>
      <c r="I2036" s="246">
        <v>720</v>
      </c>
      <c r="J2036" s="246">
        <v>10494.434113214567</v>
      </c>
      <c r="K2036" s="558">
        <f t="shared" si="108"/>
        <v>7555993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07"/>
        <v>4</v>
      </c>
      <c r="C2037" s="37">
        <f t="shared" si="109"/>
        <v>41740</v>
      </c>
      <c r="D2037" s="37" t="s">
        <v>1350</v>
      </c>
      <c r="E2037" s="189">
        <v>41740</v>
      </c>
      <c r="F2037" s="190" t="s">
        <v>467</v>
      </c>
      <c r="G2037" s="458" t="s">
        <v>466</v>
      </c>
      <c r="H2037" s="7" t="s">
        <v>1343</v>
      </c>
      <c r="I2037" s="246">
        <v>340</v>
      </c>
      <c r="J2037" s="246">
        <v>8638.4694073322153</v>
      </c>
      <c r="K2037" s="558">
        <f t="shared" si="108"/>
        <v>2937080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07"/>
        <v>4</v>
      </c>
      <c r="C2038" s="37">
        <f t="shared" si="109"/>
        <v>41744</v>
      </c>
      <c r="D2038" s="37" t="s">
        <v>1350</v>
      </c>
      <c r="E2038" s="37">
        <v>41744</v>
      </c>
      <c r="F2038" s="286" t="s">
        <v>468</v>
      </c>
      <c r="G2038" s="40" t="s">
        <v>469</v>
      </c>
      <c r="H2038" s="7" t="s">
        <v>1343</v>
      </c>
      <c r="I2038" s="246">
        <v>100</v>
      </c>
      <c r="J2038" s="246">
        <v>8822.4341132145673</v>
      </c>
      <c r="K2038" s="558">
        <f t="shared" si="108"/>
        <v>882243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07"/>
        <v>4</v>
      </c>
      <c r="C2039" s="37">
        <f t="shared" si="109"/>
        <v>41746</v>
      </c>
      <c r="D2039" s="37" t="s">
        <v>1350</v>
      </c>
      <c r="E2039" s="37">
        <v>41746</v>
      </c>
      <c r="F2039" s="286" t="s">
        <v>430</v>
      </c>
      <c r="G2039" s="40" t="s">
        <v>470</v>
      </c>
      <c r="H2039" s="7" t="s">
        <v>1343</v>
      </c>
      <c r="I2039" s="246">
        <v>1015</v>
      </c>
      <c r="J2039" s="246">
        <v>8276.4883004066851</v>
      </c>
      <c r="K2039" s="558">
        <f t="shared" si="108"/>
        <v>8400636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07"/>
        <v>4</v>
      </c>
      <c r="C2040" s="37">
        <f t="shared" si="109"/>
        <v>41746</v>
      </c>
      <c r="D2040" s="37" t="s">
        <v>1350</v>
      </c>
      <c r="E2040" s="37">
        <v>41746</v>
      </c>
      <c r="F2040" s="286" t="s">
        <v>471</v>
      </c>
      <c r="G2040" s="40" t="s">
        <v>472</v>
      </c>
      <c r="H2040" s="7" t="s">
        <v>1343</v>
      </c>
      <c r="I2040" s="246">
        <v>436</v>
      </c>
      <c r="J2040" s="246">
        <v>5425.5212691778706</v>
      </c>
      <c r="K2040" s="558">
        <f t="shared" si="108"/>
        <v>2365527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07"/>
        <v>4</v>
      </c>
      <c r="C2041" s="37">
        <f t="shared" si="109"/>
        <v>41746</v>
      </c>
      <c r="D2041" s="37" t="s">
        <v>1350</v>
      </c>
      <c r="E2041" s="37">
        <v>41746</v>
      </c>
      <c r="F2041" s="286" t="s">
        <v>474</v>
      </c>
      <c r="G2041" s="40" t="s">
        <v>472</v>
      </c>
      <c r="H2041" s="7" t="s">
        <v>1343</v>
      </c>
      <c r="I2041" s="246">
        <v>302</v>
      </c>
      <c r="J2041" s="246">
        <v>4051.5798085788065</v>
      </c>
      <c r="K2041" s="558">
        <f t="shared" si="108"/>
        <v>1223577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07"/>
        <v>4</v>
      </c>
      <c r="C2042" s="37">
        <f t="shared" si="109"/>
        <v>41746</v>
      </c>
      <c r="D2042" s="37" t="s">
        <v>1350</v>
      </c>
      <c r="E2042" s="37">
        <v>41746</v>
      </c>
      <c r="F2042" s="286" t="s">
        <v>475</v>
      </c>
      <c r="G2042" s="40" t="s">
        <v>472</v>
      </c>
      <c r="H2042" s="7" t="s">
        <v>1343</v>
      </c>
      <c r="I2042" s="246">
        <v>303</v>
      </c>
      <c r="J2042" s="246">
        <v>6169.0776775710046</v>
      </c>
      <c r="K2042" s="558">
        <f t="shared" si="108"/>
        <v>1869231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07"/>
        <v>4</v>
      </c>
      <c r="C2043" s="37">
        <f t="shared" si="109"/>
        <v>41746</v>
      </c>
      <c r="D2043" s="37" t="s">
        <v>1350</v>
      </c>
      <c r="E2043" s="37">
        <v>41746</v>
      </c>
      <c r="F2043" s="286" t="s">
        <v>377</v>
      </c>
      <c r="G2043" s="40" t="s">
        <v>472</v>
      </c>
      <c r="H2043" s="7" t="s">
        <v>1343</v>
      </c>
      <c r="I2043" s="246">
        <v>200</v>
      </c>
      <c r="J2043" s="246">
        <v>6415.4341132145673</v>
      </c>
      <c r="K2043" s="558">
        <f t="shared" si="108"/>
        <v>1283087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07"/>
        <v>4</v>
      </c>
      <c r="C2044" s="37">
        <f t="shared" si="109"/>
        <v>41748</v>
      </c>
      <c r="D2044" s="37" t="s">
        <v>1350</v>
      </c>
      <c r="E2044" s="37">
        <v>41748</v>
      </c>
      <c r="F2044" s="286" t="s">
        <v>388</v>
      </c>
      <c r="G2044" s="40" t="s">
        <v>476</v>
      </c>
      <c r="H2044" s="7" t="s">
        <v>1343</v>
      </c>
      <c r="I2044" s="246">
        <v>1856</v>
      </c>
      <c r="J2044" s="246">
        <v>4725.9448890766371</v>
      </c>
      <c r="K2044" s="558">
        <f t="shared" si="108"/>
        <v>8771354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07"/>
        <v>4</v>
      </c>
      <c r="C2045" s="37">
        <f t="shared" si="109"/>
        <v>41750</v>
      </c>
      <c r="D2045" s="37" t="s">
        <v>1350</v>
      </c>
      <c r="E2045" s="37">
        <v>41750</v>
      </c>
      <c r="F2045" s="286" t="s">
        <v>392</v>
      </c>
      <c r="G2045" s="40" t="s">
        <v>477</v>
      </c>
      <c r="H2045" s="7" t="s">
        <v>1343</v>
      </c>
      <c r="I2045" s="246">
        <v>500</v>
      </c>
      <c r="J2045" s="246">
        <v>16293.434113214569</v>
      </c>
      <c r="K2045" s="558">
        <f t="shared" si="108"/>
        <v>8146717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07"/>
        <v>4</v>
      </c>
      <c r="C2046" s="37">
        <f t="shared" si="109"/>
        <v>41750</v>
      </c>
      <c r="D2046" s="37" t="s">
        <v>1350</v>
      </c>
      <c r="E2046" s="37">
        <v>41750</v>
      </c>
      <c r="F2046" s="190" t="s">
        <v>416</v>
      </c>
      <c r="G2046" s="458" t="s">
        <v>477</v>
      </c>
      <c r="H2046" s="7" t="s">
        <v>1343</v>
      </c>
      <c r="I2046" s="246">
        <v>1000</v>
      </c>
      <c r="J2046" s="246">
        <v>1608.2641132145682</v>
      </c>
      <c r="K2046" s="558">
        <f t="shared" si="108"/>
        <v>1608264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07"/>
        <v>4</v>
      </c>
      <c r="C2047" s="37">
        <f t="shared" si="109"/>
        <v>41752</v>
      </c>
      <c r="D2047" s="37" t="s">
        <v>1350</v>
      </c>
      <c r="E2047" s="37">
        <v>41752</v>
      </c>
      <c r="F2047" s="190" t="s">
        <v>394</v>
      </c>
      <c r="G2047" s="458" t="s">
        <v>478</v>
      </c>
      <c r="H2047" s="7" t="s">
        <v>1343</v>
      </c>
      <c r="I2047" s="246">
        <v>500</v>
      </c>
      <c r="J2047" s="246">
        <v>7133.3761132145682</v>
      </c>
      <c r="K2047" s="558">
        <f t="shared" si="108"/>
        <v>3566688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07"/>
        <v>4</v>
      </c>
      <c r="C2048" s="37">
        <f t="shared" si="109"/>
        <v>41752</v>
      </c>
      <c r="D2048" s="37" t="s">
        <v>1350</v>
      </c>
      <c r="E2048" s="37">
        <v>41752</v>
      </c>
      <c r="F2048" s="190" t="s">
        <v>394</v>
      </c>
      <c r="G2048" s="458" t="s">
        <v>478</v>
      </c>
      <c r="H2048" s="7" t="s">
        <v>1343</v>
      </c>
      <c r="I2048" s="246">
        <v>504</v>
      </c>
      <c r="J2048" s="246">
        <v>9158.8309386113942</v>
      </c>
      <c r="K2048" s="558">
        <f t="shared" si="108"/>
        <v>4616051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07"/>
        <v>4</v>
      </c>
      <c r="C2049" s="37">
        <f t="shared" si="109"/>
        <v>41755</v>
      </c>
      <c r="D2049" s="37" t="s">
        <v>1350</v>
      </c>
      <c r="E2049" s="37">
        <v>41755</v>
      </c>
      <c r="F2049" s="190" t="s">
        <v>479</v>
      </c>
      <c r="G2049" s="458" t="s">
        <v>480</v>
      </c>
      <c r="H2049" s="7" t="s">
        <v>1343</v>
      </c>
      <c r="I2049" s="246">
        <v>305</v>
      </c>
      <c r="J2049" s="246">
        <v>9357.2046050178469</v>
      </c>
      <c r="K2049" s="558">
        <f t="shared" si="108"/>
        <v>2853947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07"/>
        <v>4</v>
      </c>
      <c r="C2050" s="37">
        <f t="shared" si="109"/>
        <v>41755</v>
      </c>
      <c r="D2050" s="37" t="s">
        <v>1350</v>
      </c>
      <c r="E2050" s="37">
        <v>41755</v>
      </c>
      <c r="F2050" s="190" t="s">
        <v>465</v>
      </c>
      <c r="G2050" s="458" t="s">
        <v>480</v>
      </c>
      <c r="H2050" s="7" t="s">
        <v>1343</v>
      </c>
      <c r="I2050" s="246">
        <v>530</v>
      </c>
      <c r="J2050" s="246">
        <v>7378.3963773655105</v>
      </c>
      <c r="K2050" s="558">
        <f t="shared" si="108"/>
        <v>3910550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ref="B2051:B2114" si="110">IF(C2051&lt;&gt;"",MONTH(C2051),"")</f>
        <v>5</v>
      </c>
      <c r="C2051" s="37">
        <f t="shared" si="109"/>
        <v>41762</v>
      </c>
      <c r="D2051" s="37" t="s">
        <v>1350</v>
      </c>
      <c r="E2051" s="37">
        <v>41762</v>
      </c>
      <c r="F2051" s="190" t="s">
        <v>392</v>
      </c>
      <c r="G2051" s="458" t="s">
        <v>481</v>
      </c>
      <c r="H2051" s="7" t="s">
        <v>1343</v>
      </c>
      <c r="I2051" s="246">
        <v>500</v>
      </c>
      <c r="J2051" s="246">
        <v>16117.434113214569</v>
      </c>
      <c r="K2051" s="558">
        <f t="shared" ref="K2051:K2114" si="111">ROUND(I2051*J2051,0)</f>
        <v>8058717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0"/>
        <v>5</v>
      </c>
      <c r="C2052" s="37">
        <f t="shared" ref="C2052:C2115" si="112">E2052</f>
        <v>41762</v>
      </c>
      <c r="D2052" s="37" t="s">
        <v>1350</v>
      </c>
      <c r="E2052" s="37">
        <v>41762</v>
      </c>
      <c r="F2052" s="190" t="s">
        <v>416</v>
      </c>
      <c r="G2052" s="458" t="s">
        <v>481</v>
      </c>
      <c r="H2052" s="7" t="s">
        <v>1343</v>
      </c>
      <c r="I2052" s="246">
        <v>1000</v>
      </c>
      <c r="J2052" s="246">
        <v>2982.0591132145682</v>
      </c>
      <c r="K2052" s="558">
        <f t="shared" si="111"/>
        <v>2982059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10"/>
        <v>5</v>
      </c>
      <c r="C2053" s="37">
        <f t="shared" si="112"/>
        <v>41765</v>
      </c>
      <c r="D2053" s="37" t="s">
        <v>1350</v>
      </c>
      <c r="E2053" s="37">
        <v>41765</v>
      </c>
      <c r="F2053" s="190" t="s">
        <v>465</v>
      </c>
      <c r="G2053" s="458" t="s">
        <v>482</v>
      </c>
      <c r="H2053" s="7" t="s">
        <v>1343</v>
      </c>
      <c r="I2053" s="246">
        <v>500</v>
      </c>
      <c r="J2053" s="246">
        <v>7394.7341132145684</v>
      </c>
      <c r="K2053" s="558">
        <f t="shared" si="111"/>
        <v>3697367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10"/>
        <v>5</v>
      </c>
      <c r="C2054" s="37">
        <f t="shared" si="112"/>
        <v>41765</v>
      </c>
      <c r="D2054" s="37" t="s">
        <v>1350</v>
      </c>
      <c r="E2054" s="189">
        <v>41765</v>
      </c>
      <c r="F2054" s="190" t="s">
        <v>483</v>
      </c>
      <c r="G2054" s="458" t="s">
        <v>482</v>
      </c>
      <c r="H2054" s="7" t="s">
        <v>1343</v>
      </c>
      <c r="I2054" s="246">
        <v>200</v>
      </c>
      <c r="J2054" s="246">
        <v>6683.9341132145673</v>
      </c>
      <c r="K2054" s="558">
        <f t="shared" si="111"/>
        <v>1336787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10"/>
        <v>5</v>
      </c>
      <c r="C2055" s="37">
        <f t="shared" si="112"/>
        <v>41772</v>
      </c>
      <c r="D2055" s="37" t="s">
        <v>1350</v>
      </c>
      <c r="E2055" s="189">
        <v>41772</v>
      </c>
      <c r="F2055" s="190" t="s">
        <v>417</v>
      </c>
      <c r="G2055" s="458" t="s">
        <v>484</v>
      </c>
      <c r="H2055" s="7" t="s">
        <v>1343</v>
      </c>
      <c r="I2055" s="246">
        <v>200</v>
      </c>
      <c r="J2055" s="246">
        <v>19536.434113214567</v>
      </c>
      <c r="K2055" s="558">
        <f t="shared" si="111"/>
        <v>3907287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10"/>
        <v>5</v>
      </c>
      <c r="C2056" s="37">
        <f t="shared" si="112"/>
        <v>41774</v>
      </c>
      <c r="D2056" s="37" t="s">
        <v>1350</v>
      </c>
      <c r="E2056" s="189">
        <v>41774</v>
      </c>
      <c r="F2056" s="190" t="s">
        <v>407</v>
      </c>
      <c r="G2056" s="458" t="s">
        <v>485</v>
      </c>
      <c r="H2056" s="7" t="s">
        <v>1343</v>
      </c>
      <c r="I2056" s="246">
        <v>300</v>
      </c>
      <c r="J2056" s="246">
        <v>9829.717446547902</v>
      </c>
      <c r="K2056" s="558">
        <f t="shared" si="111"/>
        <v>2948915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10"/>
        <v>5</v>
      </c>
      <c r="C2057" s="37">
        <f t="shared" si="112"/>
        <v>41774</v>
      </c>
      <c r="D2057" s="37" t="s">
        <v>1350</v>
      </c>
      <c r="E2057" s="37">
        <v>41774</v>
      </c>
      <c r="F2057" s="286" t="s">
        <v>486</v>
      </c>
      <c r="G2057" s="40" t="s">
        <v>487</v>
      </c>
      <c r="H2057" s="7" t="s">
        <v>1343</v>
      </c>
      <c r="I2057" s="246">
        <v>987</v>
      </c>
      <c r="J2057" s="246">
        <v>10962.613444521559</v>
      </c>
      <c r="K2057" s="558">
        <f t="shared" si="111"/>
        <v>10820099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10"/>
        <v>5</v>
      </c>
      <c r="C2058" s="37">
        <f t="shared" si="112"/>
        <v>41774</v>
      </c>
      <c r="D2058" s="37" t="s">
        <v>1350</v>
      </c>
      <c r="E2058" s="37">
        <v>41774</v>
      </c>
      <c r="F2058" s="286" t="s">
        <v>488</v>
      </c>
      <c r="G2058" s="40" t="s">
        <v>489</v>
      </c>
      <c r="H2058" s="7" t="s">
        <v>1343</v>
      </c>
      <c r="I2058" s="246">
        <v>995</v>
      </c>
      <c r="J2058" s="246">
        <v>10885.192907184417</v>
      </c>
      <c r="K2058" s="558">
        <f t="shared" si="111"/>
        <v>10830767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10"/>
        <v>5</v>
      </c>
      <c r="C2059" s="37">
        <f t="shared" si="112"/>
        <v>41774</v>
      </c>
      <c r="D2059" s="37" t="s">
        <v>1350</v>
      </c>
      <c r="E2059" s="37">
        <v>41774</v>
      </c>
      <c r="F2059" s="190" t="s">
        <v>490</v>
      </c>
      <c r="G2059" s="458" t="s">
        <v>489</v>
      </c>
      <c r="H2059" s="7" t="s">
        <v>1343</v>
      </c>
      <c r="I2059" s="246">
        <v>497</v>
      </c>
      <c r="J2059" s="246">
        <v>9661.452221866477</v>
      </c>
      <c r="K2059" s="558">
        <f t="shared" si="111"/>
        <v>4801742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10"/>
        <v>5</v>
      </c>
      <c r="C2060" s="37">
        <f t="shared" si="112"/>
        <v>41778</v>
      </c>
      <c r="D2060" s="37" t="s">
        <v>1350</v>
      </c>
      <c r="E2060" s="37">
        <v>41778</v>
      </c>
      <c r="F2060" s="190" t="s">
        <v>454</v>
      </c>
      <c r="G2060" s="458" t="s">
        <v>491</v>
      </c>
      <c r="H2060" s="7" t="s">
        <v>1343</v>
      </c>
      <c r="I2060" s="246">
        <v>205</v>
      </c>
      <c r="J2060" s="246">
        <v>12034.434113214566</v>
      </c>
      <c r="K2060" s="558">
        <f t="shared" si="111"/>
        <v>2467059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10"/>
        <v>5</v>
      </c>
      <c r="C2061" s="37">
        <f t="shared" si="112"/>
        <v>41778</v>
      </c>
      <c r="D2061" s="37" t="s">
        <v>1350</v>
      </c>
      <c r="E2061" s="182">
        <v>41778</v>
      </c>
      <c r="F2061" s="187" t="s">
        <v>458</v>
      </c>
      <c r="G2061" s="560" t="s">
        <v>491</v>
      </c>
      <c r="H2061" s="7" t="s">
        <v>1343</v>
      </c>
      <c r="I2061" s="246">
        <v>297</v>
      </c>
      <c r="J2061" s="246">
        <v>5303.8044835849387</v>
      </c>
      <c r="K2061" s="558">
        <f t="shared" si="111"/>
        <v>1575230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10"/>
        <v>5</v>
      </c>
      <c r="C2062" s="37">
        <f t="shared" si="112"/>
        <v>41778</v>
      </c>
      <c r="D2062" s="37" t="s">
        <v>1350</v>
      </c>
      <c r="E2062" s="182">
        <v>41778</v>
      </c>
      <c r="F2062" s="187" t="s">
        <v>457</v>
      </c>
      <c r="G2062" s="560" t="s">
        <v>491</v>
      </c>
      <c r="H2062" s="7" t="s">
        <v>1343</v>
      </c>
      <c r="I2062" s="246">
        <v>374</v>
      </c>
      <c r="J2062" s="246">
        <v>9083.9688725728556</v>
      </c>
      <c r="K2062" s="558">
        <f t="shared" si="111"/>
        <v>3397404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10"/>
        <v>5</v>
      </c>
      <c r="C2063" s="37">
        <f t="shared" si="112"/>
        <v>41778</v>
      </c>
      <c r="D2063" s="37" t="s">
        <v>1350</v>
      </c>
      <c r="E2063" s="189">
        <v>41778</v>
      </c>
      <c r="F2063" s="190" t="s">
        <v>465</v>
      </c>
      <c r="G2063" s="458" t="s">
        <v>491</v>
      </c>
      <c r="H2063" s="7" t="s">
        <v>1343</v>
      </c>
      <c r="I2063" s="246">
        <v>399</v>
      </c>
      <c r="J2063" s="246">
        <v>8595.7499026882524</v>
      </c>
      <c r="K2063" s="558">
        <f t="shared" si="111"/>
        <v>3429704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10"/>
        <v>5</v>
      </c>
      <c r="C2064" s="37">
        <f t="shared" si="112"/>
        <v>41779</v>
      </c>
      <c r="D2064" s="37" t="s">
        <v>1350</v>
      </c>
      <c r="E2064" s="189">
        <v>41779</v>
      </c>
      <c r="F2064" s="190" t="s">
        <v>492</v>
      </c>
      <c r="G2064" s="458" t="s">
        <v>493</v>
      </c>
      <c r="H2064" s="7" t="s">
        <v>1343</v>
      </c>
      <c r="I2064" s="246">
        <v>150</v>
      </c>
      <c r="J2064" s="246">
        <v>5271.4341132145682</v>
      </c>
      <c r="K2064" s="558">
        <f t="shared" si="111"/>
        <v>790715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10"/>
        <v>5</v>
      </c>
      <c r="C2065" s="37">
        <f t="shared" si="112"/>
        <v>41779</v>
      </c>
      <c r="D2065" s="37" t="s">
        <v>1350</v>
      </c>
      <c r="E2065" s="189">
        <v>41779</v>
      </c>
      <c r="F2065" s="187" t="s">
        <v>494</v>
      </c>
      <c r="G2065" s="560" t="s">
        <v>493</v>
      </c>
      <c r="H2065" s="7" t="s">
        <v>1343</v>
      </c>
      <c r="I2065" s="246">
        <v>1250</v>
      </c>
      <c r="J2065" s="246">
        <v>4743.8341132145679</v>
      </c>
      <c r="K2065" s="558">
        <f t="shared" si="111"/>
        <v>5929793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10"/>
        <v>5</v>
      </c>
      <c r="C2066" s="37">
        <f t="shared" si="112"/>
        <v>41780</v>
      </c>
      <c r="D2066" s="37" t="s">
        <v>1350</v>
      </c>
      <c r="E2066" s="189">
        <v>41780</v>
      </c>
      <c r="F2066" s="187" t="s">
        <v>495</v>
      </c>
      <c r="G2066" s="560" t="s">
        <v>496</v>
      </c>
      <c r="H2066" s="7" t="s">
        <v>1343</v>
      </c>
      <c r="I2066" s="246">
        <v>1200</v>
      </c>
      <c r="J2066" s="246">
        <v>1577.7274465479013</v>
      </c>
      <c r="K2066" s="558">
        <f t="shared" si="111"/>
        <v>1893273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10"/>
        <v>5</v>
      </c>
      <c r="C2067" s="37">
        <f t="shared" si="112"/>
        <v>41780</v>
      </c>
      <c r="D2067" s="37" t="s">
        <v>1350</v>
      </c>
      <c r="E2067" s="189">
        <v>41780</v>
      </c>
      <c r="F2067" s="187" t="s">
        <v>437</v>
      </c>
      <c r="G2067" s="560" t="s">
        <v>497</v>
      </c>
      <c r="H2067" s="7" t="s">
        <v>1343</v>
      </c>
      <c r="I2067" s="246">
        <v>1305</v>
      </c>
      <c r="J2067" s="246">
        <v>4986.9973316053729</v>
      </c>
      <c r="K2067" s="558">
        <f t="shared" si="111"/>
        <v>6508032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10"/>
        <v>5</v>
      </c>
      <c r="C2068" s="37">
        <f t="shared" si="112"/>
        <v>41781</v>
      </c>
      <c r="D2068" s="37" t="s">
        <v>1350</v>
      </c>
      <c r="E2068" s="189">
        <v>41781</v>
      </c>
      <c r="F2068" s="187" t="s">
        <v>498</v>
      </c>
      <c r="G2068" s="458" t="s">
        <v>499</v>
      </c>
      <c r="H2068" s="7" t="s">
        <v>1343</v>
      </c>
      <c r="I2068" s="246">
        <v>497</v>
      </c>
      <c r="J2068" s="246">
        <v>16401.844575991225</v>
      </c>
      <c r="K2068" s="558">
        <f t="shared" si="111"/>
        <v>8151717</v>
      </c>
      <c r="L2068" s="192" t="s">
        <v>175</v>
      </c>
      <c r="M2068" s="192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10"/>
        <v>5</v>
      </c>
      <c r="C2069" s="37">
        <f t="shared" si="112"/>
        <v>41786</v>
      </c>
      <c r="D2069" s="37" t="s">
        <v>1350</v>
      </c>
      <c r="E2069" s="189">
        <v>41786</v>
      </c>
      <c r="F2069" s="187" t="s">
        <v>434</v>
      </c>
      <c r="G2069" s="458" t="s">
        <v>500</v>
      </c>
      <c r="H2069" s="7" t="s">
        <v>1343</v>
      </c>
      <c r="I2069" s="246">
        <v>998</v>
      </c>
      <c r="J2069" s="246">
        <v>11584.937119226593</v>
      </c>
      <c r="K2069" s="558">
        <f t="shared" si="111"/>
        <v>11561767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10"/>
        <v>5</v>
      </c>
      <c r="C2070" s="37">
        <f t="shared" si="112"/>
        <v>41788</v>
      </c>
      <c r="D2070" s="37" t="s">
        <v>1350</v>
      </c>
      <c r="E2070" s="189">
        <v>41788</v>
      </c>
      <c r="F2070" s="190" t="s">
        <v>407</v>
      </c>
      <c r="G2070" s="458" t="s">
        <v>501</v>
      </c>
      <c r="H2070" s="7" t="s">
        <v>1343</v>
      </c>
      <c r="I2070" s="246">
        <v>496</v>
      </c>
      <c r="J2070" s="246">
        <v>9623.2526616016639</v>
      </c>
      <c r="K2070" s="558">
        <f t="shared" si="111"/>
        <v>4773133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10"/>
        <v>5</v>
      </c>
      <c r="C2071" s="37">
        <f t="shared" si="112"/>
        <v>41788</v>
      </c>
      <c r="D2071" s="37" t="s">
        <v>1350</v>
      </c>
      <c r="E2071" s="689">
        <v>41788</v>
      </c>
      <c r="F2071" s="433" t="s">
        <v>479</v>
      </c>
      <c r="G2071" s="40" t="s">
        <v>502</v>
      </c>
      <c r="H2071" s="7" t="s">
        <v>1343</v>
      </c>
      <c r="I2071" s="246">
        <v>304</v>
      </c>
      <c r="J2071" s="246">
        <v>9048.8946395303574</v>
      </c>
      <c r="K2071" s="558">
        <f t="shared" si="111"/>
        <v>2750864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10"/>
        <v>5</v>
      </c>
      <c r="C2072" s="37">
        <f t="shared" si="112"/>
        <v>41788</v>
      </c>
      <c r="D2072" s="37" t="s">
        <v>1350</v>
      </c>
      <c r="E2072" s="189">
        <v>41788</v>
      </c>
      <c r="F2072" s="190" t="s">
        <v>503</v>
      </c>
      <c r="G2072" s="458" t="s">
        <v>502</v>
      </c>
      <c r="H2072" s="7" t="s">
        <v>1343</v>
      </c>
      <c r="I2072" s="246">
        <v>154</v>
      </c>
      <c r="J2072" s="246">
        <v>11562.005541785997</v>
      </c>
      <c r="K2072" s="558">
        <f t="shared" si="111"/>
        <v>1780549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10"/>
        <v>5</v>
      </c>
      <c r="C2073" s="37">
        <f t="shared" si="112"/>
        <v>41788</v>
      </c>
      <c r="D2073" s="37" t="s">
        <v>1350</v>
      </c>
      <c r="E2073" s="189">
        <v>41788</v>
      </c>
      <c r="F2073" s="190" t="s">
        <v>465</v>
      </c>
      <c r="G2073" s="458" t="s">
        <v>502</v>
      </c>
      <c r="H2073" s="7" t="s">
        <v>1343</v>
      </c>
      <c r="I2073" s="246">
        <v>500</v>
      </c>
      <c r="J2073" s="246">
        <v>7342.2341132145684</v>
      </c>
      <c r="K2073" s="558">
        <f t="shared" si="111"/>
        <v>3671117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10"/>
        <v>5</v>
      </c>
      <c r="C2074" s="37">
        <f t="shared" si="112"/>
        <v>41788</v>
      </c>
      <c r="D2074" s="37" t="s">
        <v>1350</v>
      </c>
      <c r="E2074" s="189">
        <v>41788</v>
      </c>
      <c r="F2074" s="190" t="s">
        <v>504</v>
      </c>
      <c r="G2074" s="458" t="s">
        <v>505</v>
      </c>
      <c r="H2074" s="7" t="s">
        <v>1343</v>
      </c>
      <c r="I2074" s="246">
        <v>209</v>
      </c>
      <c r="J2074" s="246">
        <v>7190.3719122576304</v>
      </c>
      <c r="K2074" s="558">
        <f t="shared" si="111"/>
        <v>1502788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10"/>
        <v>5</v>
      </c>
      <c r="C2075" s="37">
        <f t="shared" si="112"/>
        <v>41789</v>
      </c>
      <c r="D2075" s="37" t="s">
        <v>1350</v>
      </c>
      <c r="E2075" s="189">
        <v>41789</v>
      </c>
      <c r="F2075" s="190" t="s">
        <v>388</v>
      </c>
      <c r="G2075" s="458" t="s">
        <v>507</v>
      </c>
      <c r="H2075" s="7" t="s">
        <v>1343</v>
      </c>
      <c r="I2075" s="246">
        <v>1983</v>
      </c>
      <c r="J2075" s="246">
        <v>5668.1996200224357</v>
      </c>
      <c r="K2075" s="558">
        <f t="shared" si="111"/>
        <v>11240040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10"/>
        <v>5</v>
      </c>
      <c r="C2076" s="37">
        <f t="shared" si="112"/>
        <v>41789</v>
      </c>
      <c r="D2076" s="37" t="s">
        <v>1350</v>
      </c>
      <c r="E2076" s="689">
        <v>41789</v>
      </c>
      <c r="F2076" s="187" t="s">
        <v>508</v>
      </c>
      <c r="G2076" s="40" t="s">
        <v>509</v>
      </c>
      <c r="H2076" s="7" t="s">
        <v>1343</v>
      </c>
      <c r="I2076" s="246">
        <v>548</v>
      </c>
      <c r="J2076" s="246">
        <v>12034.434113214567</v>
      </c>
      <c r="K2076" s="558">
        <f t="shared" si="111"/>
        <v>6594870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10"/>
        <v>6</v>
      </c>
      <c r="C2077" s="37">
        <f t="shared" si="112"/>
        <v>41792</v>
      </c>
      <c r="D2077" s="37" t="s">
        <v>1350</v>
      </c>
      <c r="E2077" s="689">
        <v>41792</v>
      </c>
      <c r="F2077" s="40" t="s">
        <v>392</v>
      </c>
      <c r="G2077" s="40" t="s">
        <v>510</v>
      </c>
      <c r="H2077" s="7" t="s">
        <v>1343</v>
      </c>
      <c r="I2077" s="246">
        <v>1000</v>
      </c>
      <c r="J2077" s="246">
        <v>16949.434113214567</v>
      </c>
      <c r="K2077" s="558">
        <f t="shared" si="111"/>
        <v>16949434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10"/>
        <v>6</v>
      </c>
      <c r="C2078" s="37">
        <f t="shared" si="112"/>
        <v>41792</v>
      </c>
      <c r="D2078" s="37" t="s">
        <v>1350</v>
      </c>
      <c r="E2078" s="689">
        <v>41792</v>
      </c>
      <c r="F2078" s="187" t="s">
        <v>511</v>
      </c>
      <c r="G2078" s="40" t="s">
        <v>512</v>
      </c>
      <c r="H2078" s="7" t="s">
        <v>1343</v>
      </c>
      <c r="I2078" s="246">
        <v>910</v>
      </c>
      <c r="J2078" s="246">
        <v>5484.9725747530301</v>
      </c>
      <c r="K2078" s="558">
        <f t="shared" si="111"/>
        <v>4991325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10"/>
        <v>6</v>
      </c>
      <c r="C2079" s="37">
        <f t="shared" si="112"/>
        <v>41792</v>
      </c>
      <c r="D2079" s="37" t="s">
        <v>1350</v>
      </c>
      <c r="E2079" s="689">
        <v>41792</v>
      </c>
      <c r="F2079" s="187" t="s">
        <v>416</v>
      </c>
      <c r="G2079" s="40" t="s">
        <v>513</v>
      </c>
      <c r="H2079" s="7" t="s">
        <v>1343</v>
      </c>
      <c r="I2079" s="246">
        <v>2000</v>
      </c>
      <c r="J2079" s="246">
        <v>1516.6541132145683</v>
      </c>
      <c r="K2079" s="558">
        <f t="shared" si="111"/>
        <v>3033308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10"/>
        <v>6</v>
      </c>
      <c r="C2080" s="37">
        <f t="shared" si="112"/>
        <v>41794</v>
      </c>
      <c r="D2080" s="37" t="s">
        <v>1350</v>
      </c>
      <c r="E2080" s="689">
        <v>41794</v>
      </c>
      <c r="F2080" s="187" t="s">
        <v>471</v>
      </c>
      <c r="G2080" s="40" t="s">
        <v>514</v>
      </c>
      <c r="H2080" s="7" t="s">
        <v>1343</v>
      </c>
      <c r="I2080" s="246">
        <v>500</v>
      </c>
      <c r="J2080" s="246">
        <v>6018.2341132145684</v>
      </c>
      <c r="K2080" s="558">
        <f t="shared" si="111"/>
        <v>3009117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10"/>
        <v>6</v>
      </c>
      <c r="C2081" s="37">
        <f t="shared" si="112"/>
        <v>41794</v>
      </c>
      <c r="D2081" s="37" t="s">
        <v>1350</v>
      </c>
      <c r="E2081" s="689">
        <v>41794</v>
      </c>
      <c r="F2081" s="40" t="s">
        <v>474</v>
      </c>
      <c r="G2081" s="40" t="s">
        <v>514</v>
      </c>
      <c r="H2081" s="7" t="s">
        <v>1343</v>
      </c>
      <c r="I2081" s="246">
        <v>397</v>
      </c>
      <c r="J2081" s="246">
        <v>7677.5147177485724</v>
      </c>
      <c r="K2081" s="558">
        <f t="shared" si="111"/>
        <v>3047973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10"/>
        <v>6</v>
      </c>
      <c r="C2082" s="37">
        <f t="shared" si="112"/>
        <v>41794</v>
      </c>
      <c r="D2082" s="37" t="s">
        <v>1350</v>
      </c>
      <c r="E2082" s="689">
        <v>41794</v>
      </c>
      <c r="F2082" s="40" t="s">
        <v>475</v>
      </c>
      <c r="G2082" s="40" t="s">
        <v>514</v>
      </c>
      <c r="H2082" s="7" t="s">
        <v>1343</v>
      </c>
      <c r="I2082" s="246">
        <v>200</v>
      </c>
      <c r="J2082" s="246">
        <v>6217.4341132145673</v>
      </c>
      <c r="K2082" s="558">
        <f t="shared" si="111"/>
        <v>1243487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10"/>
        <v>6</v>
      </c>
      <c r="C2083" s="37">
        <f t="shared" si="112"/>
        <v>41794</v>
      </c>
      <c r="D2083" s="37" t="s">
        <v>1350</v>
      </c>
      <c r="E2083" s="689">
        <v>41794</v>
      </c>
      <c r="F2083" s="187" t="s">
        <v>377</v>
      </c>
      <c r="G2083" s="40" t="s">
        <v>514</v>
      </c>
      <c r="H2083" s="7" t="s">
        <v>1343</v>
      </c>
      <c r="I2083" s="246">
        <v>200</v>
      </c>
      <c r="J2083" s="246">
        <v>6415.4341132145673</v>
      </c>
      <c r="K2083" s="558">
        <f t="shared" si="111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10"/>
        <v>6</v>
      </c>
      <c r="C2084" s="37">
        <f t="shared" si="112"/>
        <v>41795</v>
      </c>
      <c r="D2084" s="37" t="s">
        <v>1350</v>
      </c>
      <c r="E2084" s="689">
        <v>41795</v>
      </c>
      <c r="F2084" s="40" t="s">
        <v>515</v>
      </c>
      <c r="G2084" s="40" t="s">
        <v>516</v>
      </c>
      <c r="H2084" s="7" t="s">
        <v>1343</v>
      </c>
      <c r="I2084" s="246">
        <v>190</v>
      </c>
      <c r="J2084" s="246">
        <v>22154.434113214567</v>
      </c>
      <c r="K2084" s="558">
        <f t="shared" si="111"/>
        <v>4209342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10"/>
        <v>6</v>
      </c>
      <c r="C2085" s="37">
        <f t="shared" si="112"/>
        <v>41795</v>
      </c>
      <c r="D2085" s="37" t="s">
        <v>1350</v>
      </c>
      <c r="E2085" s="689">
        <v>41795</v>
      </c>
      <c r="F2085" s="190" t="s">
        <v>518</v>
      </c>
      <c r="G2085" s="458" t="s">
        <v>516</v>
      </c>
      <c r="H2085" s="7" t="s">
        <v>1343</v>
      </c>
      <c r="I2085" s="246">
        <v>190</v>
      </c>
      <c r="J2085" s="246">
        <v>25510.276218477724</v>
      </c>
      <c r="K2085" s="558">
        <f t="shared" si="111"/>
        <v>4846952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10"/>
        <v>6</v>
      </c>
      <c r="C2086" s="37">
        <f t="shared" si="112"/>
        <v>41795</v>
      </c>
      <c r="D2086" s="37" t="s">
        <v>1350</v>
      </c>
      <c r="E2086" s="189">
        <v>41795</v>
      </c>
      <c r="F2086" s="190" t="s">
        <v>519</v>
      </c>
      <c r="G2086" s="455" t="s">
        <v>520</v>
      </c>
      <c r="H2086" s="7" t="s">
        <v>1343</v>
      </c>
      <c r="I2086" s="246">
        <v>100</v>
      </c>
      <c r="J2086" s="246">
        <v>10480.434113214567</v>
      </c>
      <c r="K2086" s="558">
        <f t="shared" si="111"/>
        <v>1048043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10"/>
        <v>6</v>
      </c>
      <c r="C2087" s="37">
        <f t="shared" si="112"/>
        <v>41795</v>
      </c>
      <c r="D2087" s="37" t="s">
        <v>1350</v>
      </c>
      <c r="E2087" s="189">
        <v>41795</v>
      </c>
      <c r="F2087" s="190" t="s">
        <v>522</v>
      </c>
      <c r="G2087" s="455" t="s">
        <v>520</v>
      </c>
      <c r="H2087" s="7" t="s">
        <v>1343</v>
      </c>
      <c r="I2087" s="246">
        <v>200</v>
      </c>
      <c r="J2087" s="246">
        <v>5768.6341132145681</v>
      </c>
      <c r="K2087" s="558">
        <f t="shared" si="111"/>
        <v>1153727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10"/>
        <v>6</v>
      </c>
      <c r="C2088" s="37">
        <f t="shared" si="112"/>
        <v>41799</v>
      </c>
      <c r="D2088" s="37" t="s">
        <v>1350</v>
      </c>
      <c r="E2088" s="689">
        <v>41799</v>
      </c>
      <c r="F2088" s="187" t="s">
        <v>523</v>
      </c>
      <c r="G2088" s="40" t="s">
        <v>524</v>
      </c>
      <c r="H2088" s="7" t="s">
        <v>1343</v>
      </c>
      <c r="I2088" s="246">
        <v>150</v>
      </c>
      <c r="J2088" s="246">
        <v>11834.767446547901</v>
      </c>
      <c r="K2088" s="558">
        <f t="shared" si="111"/>
        <v>1775215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10"/>
        <v>6</v>
      </c>
      <c r="C2089" s="37">
        <f t="shared" si="112"/>
        <v>41806</v>
      </c>
      <c r="D2089" s="37" t="s">
        <v>1350</v>
      </c>
      <c r="E2089" s="689">
        <v>41806</v>
      </c>
      <c r="F2089" s="187" t="s">
        <v>525</v>
      </c>
      <c r="G2089" s="40" t="s">
        <v>526</v>
      </c>
      <c r="H2089" s="7" t="s">
        <v>1343</v>
      </c>
      <c r="I2089" s="246">
        <v>398</v>
      </c>
      <c r="J2089" s="246">
        <v>24151.524565475876</v>
      </c>
      <c r="K2089" s="558">
        <f t="shared" si="111"/>
        <v>9612307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10"/>
        <v>6</v>
      </c>
      <c r="C2090" s="37">
        <f t="shared" si="112"/>
        <v>41807</v>
      </c>
      <c r="D2090" s="37" t="s">
        <v>1350</v>
      </c>
      <c r="E2090" s="689">
        <v>41807</v>
      </c>
      <c r="F2090" s="40" t="s">
        <v>523</v>
      </c>
      <c r="G2090" s="40" t="s">
        <v>527</v>
      </c>
      <c r="H2090" s="7" t="s">
        <v>1343</v>
      </c>
      <c r="I2090" s="246">
        <v>150</v>
      </c>
      <c r="J2090" s="246">
        <v>10494.434113214569</v>
      </c>
      <c r="K2090" s="558">
        <f t="shared" si="111"/>
        <v>1574165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10"/>
        <v>6</v>
      </c>
      <c r="C2091" s="37">
        <f t="shared" si="112"/>
        <v>41810</v>
      </c>
      <c r="D2091" s="37" t="s">
        <v>1350</v>
      </c>
      <c r="E2091" s="689">
        <v>41810</v>
      </c>
      <c r="F2091" s="40" t="s">
        <v>465</v>
      </c>
      <c r="G2091" s="40" t="s">
        <v>528</v>
      </c>
      <c r="H2091" s="7" t="s">
        <v>1343</v>
      </c>
      <c r="I2091" s="246">
        <v>542</v>
      </c>
      <c r="J2091" s="246">
        <v>7404.319722070657</v>
      </c>
      <c r="K2091" s="558">
        <f t="shared" si="111"/>
        <v>4013141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10"/>
        <v>6</v>
      </c>
      <c r="C2092" s="37">
        <f t="shared" si="112"/>
        <v>41813</v>
      </c>
      <c r="D2092" s="37" t="s">
        <v>1350</v>
      </c>
      <c r="E2092" s="689">
        <v>41813</v>
      </c>
      <c r="F2092" s="433" t="s">
        <v>430</v>
      </c>
      <c r="G2092" s="40" t="s">
        <v>529</v>
      </c>
      <c r="H2092" s="7" t="s">
        <v>1343</v>
      </c>
      <c r="I2092" s="246">
        <v>984</v>
      </c>
      <c r="J2092" s="246">
        <v>7732.3162270357061</v>
      </c>
      <c r="K2092" s="558">
        <f t="shared" si="111"/>
        <v>7608599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10"/>
        <v>6</v>
      </c>
      <c r="C2093" s="37">
        <f t="shared" si="112"/>
        <v>41814</v>
      </c>
      <c r="D2093" s="37" t="s">
        <v>1350</v>
      </c>
      <c r="E2093" s="689">
        <v>41814</v>
      </c>
      <c r="F2093" s="187" t="s">
        <v>530</v>
      </c>
      <c r="G2093" s="40" t="s">
        <v>531</v>
      </c>
      <c r="H2093" s="7" t="s">
        <v>1343</v>
      </c>
      <c r="I2093" s="246">
        <v>396</v>
      </c>
      <c r="J2093" s="246">
        <v>16826.767446547903</v>
      </c>
      <c r="K2093" s="558">
        <f t="shared" si="111"/>
        <v>6663400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10"/>
        <v>6</v>
      </c>
      <c r="C2094" s="37">
        <f t="shared" si="112"/>
        <v>41814</v>
      </c>
      <c r="D2094" s="37" t="s">
        <v>1350</v>
      </c>
      <c r="E2094" s="689">
        <v>41814</v>
      </c>
      <c r="F2094" s="40" t="s">
        <v>533</v>
      </c>
      <c r="G2094" s="40" t="s">
        <v>531</v>
      </c>
      <c r="H2094" s="7" t="s">
        <v>1343</v>
      </c>
      <c r="I2094" s="246">
        <v>100</v>
      </c>
      <c r="J2094" s="246">
        <v>16117.434113214567</v>
      </c>
      <c r="K2094" s="558">
        <f t="shared" si="111"/>
        <v>1611743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10"/>
        <v>6</v>
      </c>
      <c r="C2095" s="37">
        <f t="shared" si="112"/>
        <v>41815</v>
      </c>
      <c r="D2095" s="37" t="s">
        <v>1350</v>
      </c>
      <c r="E2095" s="689">
        <v>41815</v>
      </c>
      <c r="F2095" s="187" t="s">
        <v>534</v>
      </c>
      <c r="G2095" s="40" t="s">
        <v>535</v>
      </c>
      <c r="H2095" s="7" t="s">
        <v>1343</v>
      </c>
      <c r="I2095" s="246">
        <v>541</v>
      </c>
      <c r="J2095" s="246">
        <v>12034.434113214569</v>
      </c>
      <c r="K2095" s="558">
        <f t="shared" si="111"/>
        <v>6510629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10"/>
        <v>6</v>
      </c>
      <c r="C2096" s="37">
        <f t="shared" si="112"/>
        <v>41818</v>
      </c>
      <c r="D2096" s="37" t="s">
        <v>1350</v>
      </c>
      <c r="E2096" s="689">
        <v>41818</v>
      </c>
      <c r="F2096" s="40" t="s">
        <v>388</v>
      </c>
      <c r="G2096" s="40" t="s">
        <v>536</v>
      </c>
      <c r="H2096" s="7" t="s">
        <v>1343</v>
      </c>
      <c r="I2096" s="246">
        <v>2917</v>
      </c>
      <c r="J2096" s="246">
        <v>6485.4738800983532</v>
      </c>
      <c r="K2096" s="558">
        <f t="shared" si="111"/>
        <v>18918127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10"/>
        <v>6</v>
      </c>
      <c r="C2097" s="37">
        <f t="shared" si="112"/>
        <v>41820</v>
      </c>
      <c r="D2097" s="37" t="s">
        <v>1350</v>
      </c>
      <c r="E2097" s="689">
        <v>41820</v>
      </c>
      <c r="F2097" s="40" t="s">
        <v>537</v>
      </c>
      <c r="G2097" s="40" t="s">
        <v>538</v>
      </c>
      <c r="H2097" s="7" t="s">
        <v>1343</v>
      </c>
      <c r="I2097" s="246">
        <v>550</v>
      </c>
      <c r="J2097" s="246">
        <v>10184.910476850931</v>
      </c>
      <c r="K2097" s="558">
        <f t="shared" si="111"/>
        <v>5601701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10"/>
        <v>6</v>
      </c>
      <c r="C2098" s="37">
        <f t="shared" si="112"/>
        <v>41820</v>
      </c>
      <c r="D2098" s="37" t="s">
        <v>1350</v>
      </c>
      <c r="E2098" s="689">
        <v>41820</v>
      </c>
      <c r="F2098" s="187" t="s">
        <v>407</v>
      </c>
      <c r="G2098" s="40" t="s">
        <v>538</v>
      </c>
      <c r="H2098" s="7" t="s">
        <v>1343</v>
      </c>
      <c r="I2098" s="246">
        <v>500</v>
      </c>
      <c r="J2098" s="246">
        <v>9464.4341132145692</v>
      </c>
      <c r="K2098" s="558">
        <f t="shared" si="111"/>
        <v>4732217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10"/>
        <v>6</v>
      </c>
      <c r="C2099" s="37">
        <f t="shared" si="112"/>
        <v>41820</v>
      </c>
      <c r="D2099" s="37" t="s">
        <v>1350</v>
      </c>
      <c r="E2099" s="689">
        <v>41820</v>
      </c>
      <c r="F2099" s="40" t="s">
        <v>539</v>
      </c>
      <c r="G2099" s="40" t="s">
        <v>540</v>
      </c>
      <c r="H2099" s="7" t="s">
        <v>1343</v>
      </c>
      <c r="I2099" s="246">
        <v>203</v>
      </c>
      <c r="J2099" s="246">
        <v>9845.2567733130909</v>
      </c>
      <c r="K2099" s="558">
        <f t="shared" si="111"/>
        <v>1998587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10"/>
        <v>6</v>
      </c>
      <c r="C2100" s="37">
        <f t="shared" si="112"/>
        <v>41820</v>
      </c>
      <c r="D2100" s="37" t="s">
        <v>1350</v>
      </c>
      <c r="E2100" s="689">
        <v>41820</v>
      </c>
      <c r="F2100" s="187" t="s">
        <v>458</v>
      </c>
      <c r="G2100" s="40" t="s">
        <v>540</v>
      </c>
      <c r="H2100" s="7" t="s">
        <v>1343</v>
      </c>
      <c r="I2100" s="246">
        <v>205</v>
      </c>
      <c r="J2100" s="246">
        <v>5660.4585034584707</v>
      </c>
      <c r="K2100" s="558">
        <f t="shared" si="111"/>
        <v>1160394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809" customFormat="1" ht="15.75" customHeight="1">
      <c r="A2101" s="202" t="str">
        <f>IF(B2101&lt;&gt;"",IF(AND(B2101&gt;=_TM1,B2101&lt;=_TM2,OR(TH!L2101="1111",TH!M2101="1111")),TH!D2101,""),"")</f>
        <v/>
      </c>
      <c r="B2101" s="798">
        <f t="shared" si="110"/>
        <v>7</v>
      </c>
      <c r="C2101" s="885">
        <f t="shared" si="112"/>
        <v>41831</v>
      </c>
      <c r="D2101" s="37" t="s">
        <v>1350</v>
      </c>
      <c r="E2101" s="890">
        <v>41831</v>
      </c>
      <c r="F2101" s="801" t="s">
        <v>486</v>
      </c>
      <c r="G2101" s="891" t="s">
        <v>541</v>
      </c>
      <c r="H2101" s="803" t="s">
        <v>1343</v>
      </c>
      <c r="I2101" s="804">
        <v>570</v>
      </c>
      <c r="J2101" s="804">
        <v>9387.4086014726599</v>
      </c>
      <c r="K2101" s="805">
        <f t="shared" si="111"/>
        <v>5350823</v>
      </c>
      <c r="L2101" s="886" t="s">
        <v>175</v>
      </c>
      <c r="M2101" s="886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10"/>
        <v>7</v>
      </c>
      <c r="C2102" s="37">
        <f t="shared" si="112"/>
        <v>41831</v>
      </c>
      <c r="D2102" s="37" t="s">
        <v>1350</v>
      </c>
      <c r="E2102" s="689">
        <v>41831</v>
      </c>
      <c r="F2102" s="187" t="s">
        <v>486</v>
      </c>
      <c r="G2102" s="40" t="s">
        <v>541</v>
      </c>
      <c r="H2102" s="7" t="s">
        <v>1343</v>
      </c>
      <c r="I2102" s="246">
        <v>564</v>
      </c>
      <c r="J2102" s="246">
        <v>9387.4086014726599</v>
      </c>
      <c r="K2102" s="558">
        <f t="shared" si="111"/>
        <v>5294498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10"/>
        <v>7</v>
      </c>
      <c r="C2103" s="37">
        <f t="shared" si="112"/>
        <v>41832</v>
      </c>
      <c r="D2103" s="37" t="s">
        <v>1350</v>
      </c>
      <c r="E2103" s="689">
        <v>41832</v>
      </c>
      <c r="F2103" s="40" t="s">
        <v>542</v>
      </c>
      <c r="G2103" s="40" t="s">
        <v>543</v>
      </c>
      <c r="H2103" s="7" t="s">
        <v>1343</v>
      </c>
      <c r="I2103" s="246">
        <v>393</v>
      </c>
      <c r="J2103" s="246">
        <v>6203.8526409732367</v>
      </c>
      <c r="K2103" s="558">
        <f t="shared" si="111"/>
        <v>2438114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10"/>
        <v>7</v>
      </c>
      <c r="C2104" s="37">
        <f t="shared" si="112"/>
        <v>41832</v>
      </c>
      <c r="D2104" s="37" t="s">
        <v>1350</v>
      </c>
      <c r="E2104" s="689">
        <v>41832</v>
      </c>
      <c r="F2104" s="187" t="s">
        <v>544</v>
      </c>
      <c r="G2104" s="40" t="s">
        <v>543</v>
      </c>
      <c r="H2104" s="7" t="s">
        <v>1343</v>
      </c>
      <c r="I2104" s="246">
        <v>480</v>
      </c>
      <c r="J2104" s="246">
        <v>9877.1864415494947</v>
      </c>
      <c r="K2104" s="558">
        <f t="shared" si="111"/>
        <v>4741049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10"/>
        <v>7</v>
      </c>
      <c r="C2105" s="37">
        <f t="shared" si="112"/>
        <v>41832</v>
      </c>
      <c r="D2105" s="37" t="s">
        <v>1350</v>
      </c>
      <c r="E2105" s="689">
        <v>41832</v>
      </c>
      <c r="F2105" s="187" t="s">
        <v>545</v>
      </c>
      <c r="G2105" s="40" t="s">
        <v>543</v>
      </c>
      <c r="H2105" s="7" t="s">
        <v>1343</v>
      </c>
      <c r="I2105" s="246">
        <v>219</v>
      </c>
      <c r="J2105" s="246">
        <v>9795.5568015366898</v>
      </c>
      <c r="K2105" s="558">
        <f t="shared" si="111"/>
        <v>2145227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10"/>
        <v>7</v>
      </c>
      <c r="C2106" s="37">
        <f t="shared" si="112"/>
        <v>41834</v>
      </c>
      <c r="D2106" s="37" t="s">
        <v>1350</v>
      </c>
      <c r="E2106" s="182">
        <v>41834</v>
      </c>
      <c r="F2106" s="187" t="s">
        <v>546</v>
      </c>
      <c r="G2106" s="560" t="s">
        <v>547</v>
      </c>
      <c r="H2106" s="7" t="s">
        <v>1343</v>
      </c>
      <c r="I2106" s="246">
        <v>300</v>
      </c>
      <c r="J2106" s="246">
        <v>8897.630761395827</v>
      </c>
      <c r="K2106" s="558">
        <f t="shared" si="111"/>
        <v>2669289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10"/>
        <v>7</v>
      </c>
      <c r="C2107" s="37">
        <f t="shared" si="112"/>
        <v>41834</v>
      </c>
      <c r="D2107" s="37" t="s">
        <v>1350</v>
      </c>
      <c r="E2107" s="182">
        <v>41834</v>
      </c>
      <c r="F2107" s="187" t="s">
        <v>548</v>
      </c>
      <c r="G2107" s="560" t="s">
        <v>547</v>
      </c>
      <c r="H2107" s="7" t="s">
        <v>1343</v>
      </c>
      <c r="I2107" s="246">
        <v>720</v>
      </c>
      <c r="J2107" s="246">
        <v>9224.1493214470484</v>
      </c>
      <c r="K2107" s="558">
        <f t="shared" si="111"/>
        <v>6641388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10"/>
        <v>7</v>
      </c>
      <c r="C2108" s="37">
        <f t="shared" si="112"/>
        <v>41834</v>
      </c>
      <c r="D2108" s="37" t="s">
        <v>1350</v>
      </c>
      <c r="E2108" s="189">
        <v>41834</v>
      </c>
      <c r="F2108" s="190" t="s">
        <v>407</v>
      </c>
      <c r="G2108" s="458" t="s">
        <v>549</v>
      </c>
      <c r="H2108" s="7" t="s">
        <v>1343</v>
      </c>
      <c r="I2108" s="246">
        <v>522</v>
      </c>
      <c r="J2108" s="246">
        <v>7754.8158012165459</v>
      </c>
      <c r="K2108" s="558">
        <f t="shared" si="111"/>
        <v>4048014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10"/>
        <v>7</v>
      </c>
      <c r="C2109" s="37">
        <f t="shared" si="112"/>
        <v>41834</v>
      </c>
      <c r="D2109" s="37" t="s">
        <v>1350</v>
      </c>
      <c r="E2109" s="189">
        <v>41834</v>
      </c>
      <c r="F2109" s="190" t="s">
        <v>545</v>
      </c>
      <c r="G2109" s="458" t="s">
        <v>549</v>
      </c>
      <c r="H2109" s="7" t="s">
        <v>1343</v>
      </c>
      <c r="I2109" s="246">
        <v>525</v>
      </c>
      <c r="J2109" s="246">
        <v>9795.5568015366898</v>
      </c>
      <c r="K2109" s="558">
        <f t="shared" si="111"/>
        <v>5142667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10"/>
        <v>7</v>
      </c>
      <c r="C2110" s="37">
        <f t="shared" si="112"/>
        <v>41834</v>
      </c>
      <c r="D2110" s="37" t="s">
        <v>1350</v>
      </c>
      <c r="E2110" s="189">
        <v>41834</v>
      </c>
      <c r="F2110" s="190" t="s">
        <v>479</v>
      </c>
      <c r="G2110" s="458" t="s">
        <v>550</v>
      </c>
      <c r="H2110" s="7" t="s">
        <v>1343</v>
      </c>
      <c r="I2110" s="246">
        <v>214</v>
      </c>
      <c r="J2110" s="246">
        <v>7673.1861612037401</v>
      </c>
      <c r="K2110" s="558">
        <f t="shared" si="111"/>
        <v>1642062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10"/>
        <v>7</v>
      </c>
      <c r="C2111" s="37">
        <f t="shared" si="112"/>
        <v>41834</v>
      </c>
      <c r="D2111" s="37" t="s">
        <v>1350</v>
      </c>
      <c r="E2111" s="189">
        <v>41834</v>
      </c>
      <c r="F2111" s="190" t="s">
        <v>457</v>
      </c>
      <c r="G2111" s="458" t="s">
        <v>550</v>
      </c>
      <c r="H2111" s="7" t="s">
        <v>1343</v>
      </c>
      <c r="I2111" s="246">
        <v>133</v>
      </c>
      <c r="J2111" s="246">
        <v>7265.037961139712</v>
      </c>
      <c r="K2111" s="558">
        <f t="shared" si="111"/>
        <v>966250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10"/>
        <v>7</v>
      </c>
      <c r="C2112" s="37">
        <f t="shared" si="112"/>
        <v>41837</v>
      </c>
      <c r="D2112" s="37" t="s">
        <v>1350</v>
      </c>
      <c r="E2112" s="189">
        <v>41837</v>
      </c>
      <c r="F2112" s="190" t="s">
        <v>551</v>
      </c>
      <c r="G2112" s="458" t="s">
        <v>552</v>
      </c>
      <c r="H2112" s="7" t="s">
        <v>1343</v>
      </c>
      <c r="I2112" s="246">
        <v>115</v>
      </c>
      <c r="J2112" s="246">
        <v>11183.260681754389</v>
      </c>
      <c r="K2112" s="558">
        <f t="shared" si="111"/>
        <v>1286075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10"/>
        <v>7</v>
      </c>
      <c r="C2113" s="37">
        <f t="shared" si="112"/>
        <v>41837</v>
      </c>
      <c r="D2113" s="37" t="s">
        <v>1350</v>
      </c>
      <c r="E2113" s="189">
        <v>41837</v>
      </c>
      <c r="F2113" s="190" t="s">
        <v>554</v>
      </c>
      <c r="G2113" s="458" t="s">
        <v>552</v>
      </c>
      <c r="H2113" s="7" t="s">
        <v>1343</v>
      </c>
      <c r="I2113" s="246">
        <v>15</v>
      </c>
      <c r="J2113" s="246">
        <v>14121.927722215394</v>
      </c>
      <c r="K2113" s="558">
        <f t="shared" si="111"/>
        <v>211829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10"/>
        <v>7</v>
      </c>
      <c r="C2114" s="37">
        <f t="shared" si="112"/>
        <v>41837</v>
      </c>
      <c r="D2114" s="37" t="s">
        <v>1350</v>
      </c>
      <c r="E2114" s="189">
        <v>41837</v>
      </c>
      <c r="F2114" s="190" t="s">
        <v>555</v>
      </c>
      <c r="G2114" s="458" t="s">
        <v>552</v>
      </c>
      <c r="H2114" s="7" t="s">
        <v>1343</v>
      </c>
      <c r="I2114" s="246">
        <v>40</v>
      </c>
      <c r="J2114" s="246">
        <v>8979.2604014086337</v>
      </c>
      <c r="K2114" s="558">
        <f t="shared" si="111"/>
        <v>359170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ref="B2115:B2178" si="113">IF(C2115&lt;&gt;"",MONTH(C2115),"")</f>
        <v>7</v>
      </c>
      <c r="C2115" s="37">
        <f t="shared" si="112"/>
        <v>41837</v>
      </c>
      <c r="D2115" s="37" t="s">
        <v>1350</v>
      </c>
      <c r="E2115" s="189">
        <v>41837</v>
      </c>
      <c r="F2115" s="190" t="s">
        <v>556</v>
      </c>
      <c r="G2115" s="458" t="s">
        <v>552</v>
      </c>
      <c r="H2115" s="7" t="s">
        <v>1343</v>
      </c>
      <c r="I2115" s="246">
        <v>720</v>
      </c>
      <c r="J2115" s="246">
        <v>11183.260681754389</v>
      </c>
      <c r="K2115" s="558">
        <f t="shared" ref="K2115:K2178" si="114">ROUND(I2115*J2115,0)</f>
        <v>8051948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13"/>
        <v>7</v>
      </c>
      <c r="C2116" s="37">
        <f t="shared" ref="C2116:C2179" si="115">E2116</f>
        <v>41837</v>
      </c>
      <c r="D2116" s="37" t="s">
        <v>1350</v>
      </c>
      <c r="E2116" s="189">
        <v>41837</v>
      </c>
      <c r="F2116" s="190" t="s">
        <v>557</v>
      </c>
      <c r="G2116" s="458" t="s">
        <v>552</v>
      </c>
      <c r="H2116" s="7" t="s">
        <v>1343</v>
      </c>
      <c r="I2116" s="246">
        <v>370</v>
      </c>
      <c r="J2116" s="246">
        <v>10122.075361587913</v>
      </c>
      <c r="K2116" s="558">
        <f t="shared" si="114"/>
        <v>3745168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13"/>
        <v>7</v>
      </c>
      <c r="C2117" s="37">
        <f t="shared" si="115"/>
        <v>41837</v>
      </c>
      <c r="D2117" s="37" t="s">
        <v>1350</v>
      </c>
      <c r="E2117" s="189">
        <v>41837</v>
      </c>
      <c r="F2117" s="190" t="s">
        <v>465</v>
      </c>
      <c r="G2117" s="458" t="s">
        <v>558</v>
      </c>
      <c r="H2117" s="7" t="s">
        <v>1343</v>
      </c>
      <c r="I2117" s="246">
        <v>500</v>
      </c>
      <c r="J2117" s="246">
        <v>7101.7786811141004</v>
      </c>
      <c r="K2117" s="558">
        <f t="shared" si="114"/>
        <v>3550889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13"/>
        <v>7</v>
      </c>
      <c r="C2118" s="37">
        <f t="shared" si="115"/>
        <v>41837</v>
      </c>
      <c r="D2118" s="37" t="s">
        <v>1350</v>
      </c>
      <c r="E2118" s="189">
        <v>41837</v>
      </c>
      <c r="F2118" s="190" t="s">
        <v>483</v>
      </c>
      <c r="G2118" s="458" t="s">
        <v>558</v>
      </c>
      <c r="H2118" s="7" t="s">
        <v>1343</v>
      </c>
      <c r="I2118" s="246">
        <v>410</v>
      </c>
      <c r="J2118" s="246">
        <v>5714.0748008964019</v>
      </c>
      <c r="K2118" s="558">
        <f t="shared" si="114"/>
        <v>2342771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13"/>
        <v>7</v>
      </c>
      <c r="C2119" s="37">
        <f t="shared" si="115"/>
        <v>41837</v>
      </c>
      <c r="D2119" s="37" t="s">
        <v>1350</v>
      </c>
      <c r="E2119" s="189">
        <v>41837</v>
      </c>
      <c r="F2119" s="190" t="s">
        <v>454</v>
      </c>
      <c r="G2119" s="458" t="s">
        <v>558</v>
      </c>
      <c r="H2119" s="7" t="s">
        <v>1343</v>
      </c>
      <c r="I2119" s="246">
        <v>280</v>
      </c>
      <c r="J2119" s="246">
        <v>10938.371761715971</v>
      </c>
      <c r="K2119" s="558">
        <f t="shared" si="114"/>
        <v>3062744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13"/>
        <v>7</v>
      </c>
      <c r="C2120" s="37">
        <f t="shared" si="115"/>
        <v>41842</v>
      </c>
      <c r="D2120" s="37" t="s">
        <v>1350</v>
      </c>
      <c r="E2120" s="189">
        <v>41842</v>
      </c>
      <c r="F2120" s="190" t="s">
        <v>392</v>
      </c>
      <c r="G2120" s="458" t="s">
        <v>559</v>
      </c>
      <c r="H2120" s="7" t="s">
        <v>1343</v>
      </c>
      <c r="I2120" s="246">
        <v>513</v>
      </c>
      <c r="J2120" s="246">
        <v>11836.297801856834</v>
      </c>
      <c r="K2120" s="558">
        <f t="shared" si="114"/>
        <v>6072021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13"/>
        <v>7</v>
      </c>
      <c r="C2121" s="37">
        <f t="shared" si="115"/>
        <v>41842</v>
      </c>
      <c r="D2121" s="37" t="s">
        <v>1350</v>
      </c>
      <c r="E2121" s="189">
        <v>41842</v>
      </c>
      <c r="F2121" s="190" t="s">
        <v>416</v>
      </c>
      <c r="G2121" s="458" t="s">
        <v>559</v>
      </c>
      <c r="H2121" s="7" t="s">
        <v>1343</v>
      </c>
      <c r="I2121" s="246">
        <v>1026</v>
      </c>
      <c r="J2121" s="246">
        <v>816.29640012805748</v>
      </c>
      <c r="K2121" s="558">
        <f t="shared" si="114"/>
        <v>837520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13"/>
        <v>7</v>
      </c>
      <c r="C2122" s="37">
        <f t="shared" si="115"/>
        <v>41842</v>
      </c>
      <c r="D2122" s="37" t="s">
        <v>1350</v>
      </c>
      <c r="E2122" s="189">
        <v>41842</v>
      </c>
      <c r="F2122" s="190" t="s">
        <v>451</v>
      </c>
      <c r="G2122" s="458" t="s">
        <v>560</v>
      </c>
      <c r="H2122" s="7" t="s">
        <v>1343</v>
      </c>
      <c r="I2122" s="246">
        <v>1600</v>
      </c>
      <c r="J2122" s="246">
        <v>5632.4451608835961</v>
      </c>
      <c r="K2122" s="558">
        <f t="shared" si="114"/>
        <v>9011912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13"/>
        <v>7</v>
      </c>
      <c r="C2123" s="37">
        <f t="shared" si="115"/>
        <v>41843</v>
      </c>
      <c r="D2123" s="37" t="s">
        <v>1350</v>
      </c>
      <c r="E2123" s="189">
        <v>41843</v>
      </c>
      <c r="F2123" s="190" t="s">
        <v>471</v>
      </c>
      <c r="G2123" s="458" t="s">
        <v>561</v>
      </c>
      <c r="H2123" s="7" t="s">
        <v>1343</v>
      </c>
      <c r="I2123" s="246">
        <v>563</v>
      </c>
      <c r="J2123" s="246">
        <v>6856.8897610756831</v>
      </c>
      <c r="K2123" s="558">
        <f t="shared" si="114"/>
        <v>3860429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13"/>
        <v>7</v>
      </c>
      <c r="C2124" s="37">
        <f t="shared" si="115"/>
        <v>41843</v>
      </c>
      <c r="D2124" s="37" t="s">
        <v>1350</v>
      </c>
      <c r="E2124" s="189">
        <v>41843</v>
      </c>
      <c r="F2124" s="190" t="s">
        <v>474</v>
      </c>
      <c r="G2124" s="458" t="s">
        <v>561</v>
      </c>
      <c r="H2124" s="7" t="s">
        <v>1343</v>
      </c>
      <c r="I2124" s="246">
        <v>212</v>
      </c>
      <c r="J2124" s="246">
        <v>7346.6676011525178</v>
      </c>
      <c r="K2124" s="558">
        <f t="shared" si="114"/>
        <v>1557494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13"/>
        <v>7</v>
      </c>
      <c r="C2125" s="37">
        <f t="shared" si="115"/>
        <v>41843</v>
      </c>
      <c r="D2125" s="37" t="s">
        <v>1350</v>
      </c>
      <c r="E2125" s="689">
        <v>41843</v>
      </c>
      <c r="F2125" s="433" t="s">
        <v>377</v>
      </c>
      <c r="G2125" s="40" t="s">
        <v>561</v>
      </c>
      <c r="H2125" s="7" t="s">
        <v>1343</v>
      </c>
      <c r="I2125" s="246">
        <v>197</v>
      </c>
      <c r="J2125" s="246">
        <v>8081.3343612677691</v>
      </c>
      <c r="K2125" s="558">
        <f t="shared" si="114"/>
        <v>1592023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13"/>
        <v>7</v>
      </c>
      <c r="C2126" s="37">
        <f t="shared" si="115"/>
        <v>41843</v>
      </c>
      <c r="D2126" s="37" t="s">
        <v>1350</v>
      </c>
      <c r="E2126" s="689">
        <v>41843</v>
      </c>
      <c r="F2126" s="40" t="s">
        <v>475</v>
      </c>
      <c r="G2126" s="40" t="s">
        <v>561</v>
      </c>
      <c r="H2126" s="7" t="s">
        <v>1343</v>
      </c>
      <c r="I2126" s="246">
        <v>216</v>
      </c>
      <c r="J2126" s="246">
        <v>7754.8158012165459</v>
      </c>
      <c r="K2126" s="558">
        <f t="shared" si="114"/>
        <v>1675040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13"/>
        <v>7</v>
      </c>
      <c r="C2127" s="37">
        <f t="shared" si="115"/>
        <v>41843</v>
      </c>
      <c r="D2127" s="37" t="s">
        <v>1350</v>
      </c>
      <c r="E2127" s="689">
        <v>41843</v>
      </c>
      <c r="F2127" s="40" t="s">
        <v>562</v>
      </c>
      <c r="G2127" s="40" t="s">
        <v>563</v>
      </c>
      <c r="H2127" s="7" t="s">
        <v>1343</v>
      </c>
      <c r="I2127" s="246">
        <v>413</v>
      </c>
      <c r="J2127" s="246">
        <v>17305.483682714821</v>
      </c>
      <c r="K2127" s="558">
        <f t="shared" si="114"/>
        <v>7147165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13"/>
        <v>7</v>
      </c>
      <c r="C2128" s="37">
        <f t="shared" si="115"/>
        <v>41843</v>
      </c>
      <c r="D2128" s="37" t="s">
        <v>1350</v>
      </c>
      <c r="E2128" s="689">
        <v>41843</v>
      </c>
      <c r="F2128" s="40" t="s">
        <v>564</v>
      </c>
      <c r="G2128" s="40" t="s">
        <v>565</v>
      </c>
      <c r="H2128" s="7" t="s">
        <v>1343</v>
      </c>
      <c r="I2128" s="246">
        <v>190</v>
      </c>
      <c r="J2128" s="246">
        <v>24407.262363828919</v>
      </c>
      <c r="K2128" s="558">
        <f t="shared" si="114"/>
        <v>4637380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13"/>
        <v>7</v>
      </c>
      <c r="C2129" s="37">
        <f t="shared" si="115"/>
        <v>41843</v>
      </c>
      <c r="D2129" s="37" t="s">
        <v>1350</v>
      </c>
      <c r="E2129" s="689">
        <v>41843</v>
      </c>
      <c r="F2129" s="40" t="s">
        <v>566</v>
      </c>
      <c r="G2129" s="40" t="s">
        <v>567</v>
      </c>
      <c r="H2129" s="7" t="s">
        <v>1343</v>
      </c>
      <c r="I2129" s="246">
        <v>202</v>
      </c>
      <c r="J2129" s="246">
        <v>7428.2972411653236</v>
      </c>
      <c r="K2129" s="558">
        <f t="shared" si="114"/>
        <v>1500516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13"/>
        <v>7</v>
      </c>
      <c r="C2130" s="37">
        <f t="shared" si="115"/>
        <v>41843</v>
      </c>
      <c r="D2130" s="37" t="s">
        <v>1350</v>
      </c>
      <c r="E2130" s="689">
        <v>41843</v>
      </c>
      <c r="F2130" s="40" t="s">
        <v>568</v>
      </c>
      <c r="G2130" s="40" t="s">
        <v>567</v>
      </c>
      <c r="H2130" s="7" t="s">
        <v>1343</v>
      </c>
      <c r="I2130" s="246">
        <v>103</v>
      </c>
      <c r="J2130" s="246">
        <v>16652.446562612375</v>
      </c>
      <c r="K2130" s="558">
        <f t="shared" si="114"/>
        <v>1715202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13"/>
        <v>7</v>
      </c>
      <c r="C2131" s="37">
        <f t="shared" si="115"/>
        <v>41845</v>
      </c>
      <c r="D2131" s="37" t="s">
        <v>1350</v>
      </c>
      <c r="E2131" s="689">
        <v>41845</v>
      </c>
      <c r="F2131" s="40" t="s">
        <v>569</v>
      </c>
      <c r="G2131" s="40" t="s">
        <v>570</v>
      </c>
      <c r="H2131" s="7" t="s">
        <v>1343</v>
      </c>
      <c r="I2131" s="246">
        <v>100</v>
      </c>
      <c r="J2131" s="246">
        <v>5469.1858808579855</v>
      </c>
      <c r="K2131" s="558">
        <f t="shared" si="114"/>
        <v>546919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13"/>
        <v>7</v>
      </c>
      <c r="C2132" s="37">
        <f t="shared" si="115"/>
        <v>41845</v>
      </c>
      <c r="D2132" s="37" t="s">
        <v>1350</v>
      </c>
      <c r="E2132" s="689">
        <v>41845</v>
      </c>
      <c r="F2132" s="40" t="s">
        <v>571</v>
      </c>
      <c r="G2132" s="40" t="s">
        <v>572</v>
      </c>
      <c r="H2132" s="7" t="s">
        <v>1343</v>
      </c>
      <c r="I2132" s="246">
        <v>371</v>
      </c>
      <c r="J2132" s="246">
        <v>10366.964281626329</v>
      </c>
      <c r="K2132" s="558">
        <f t="shared" si="114"/>
        <v>3846144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13"/>
        <v>7</v>
      </c>
      <c r="C2133" s="37">
        <f t="shared" si="115"/>
        <v>41845</v>
      </c>
      <c r="D2133" s="37" t="s">
        <v>1350</v>
      </c>
      <c r="E2133" s="689">
        <v>41845</v>
      </c>
      <c r="F2133" s="40" t="s">
        <v>574</v>
      </c>
      <c r="G2133" s="40" t="s">
        <v>572</v>
      </c>
      <c r="H2133" s="7" t="s">
        <v>1343</v>
      </c>
      <c r="I2133" s="246">
        <v>156</v>
      </c>
      <c r="J2133" s="246">
        <v>9469.0382414854666</v>
      </c>
      <c r="K2133" s="558">
        <f t="shared" si="114"/>
        <v>1477170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13"/>
        <v>7</v>
      </c>
      <c r="C2134" s="37">
        <f t="shared" si="115"/>
        <v>41845</v>
      </c>
      <c r="D2134" s="37" t="s">
        <v>1350</v>
      </c>
      <c r="E2134" s="689">
        <v>41845</v>
      </c>
      <c r="F2134" s="40" t="s">
        <v>594</v>
      </c>
      <c r="G2134" s="40" t="s">
        <v>572</v>
      </c>
      <c r="H2134" s="7" t="s">
        <v>1343</v>
      </c>
      <c r="I2134" s="246">
        <v>1400</v>
      </c>
      <c r="J2134" s="246">
        <v>489.77784007683448</v>
      </c>
      <c r="K2134" s="558">
        <f t="shared" si="114"/>
        <v>685689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13"/>
        <v>7</v>
      </c>
      <c r="C2135" s="37">
        <f t="shared" si="115"/>
        <v>41845</v>
      </c>
      <c r="D2135" s="37" t="s">
        <v>1350</v>
      </c>
      <c r="E2135" s="689">
        <v>41845</v>
      </c>
      <c r="F2135" s="40" t="s">
        <v>575</v>
      </c>
      <c r="G2135" s="40" t="s">
        <v>576</v>
      </c>
      <c r="H2135" s="7" t="s">
        <v>1343</v>
      </c>
      <c r="I2135" s="246">
        <v>97</v>
      </c>
      <c r="J2135" s="246">
        <v>8734.3714813702154</v>
      </c>
      <c r="K2135" s="558">
        <f t="shared" si="114"/>
        <v>847234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13"/>
        <v>7</v>
      </c>
      <c r="C2136" s="37">
        <f t="shared" si="115"/>
        <v>41849</v>
      </c>
      <c r="D2136" s="37" t="s">
        <v>1350</v>
      </c>
      <c r="E2136" s="689">
        <v>41849</v>
      </c>
      <c r="F2136" s="40" t="s">
        <v>577</v>
      </c>
      <c r="G2136" s="40" t="s">
        <v>578</v>
      </c>
      <c r="H2136" s="7" t="s">
        <v>1343</v>
      </c>
      <c r="I2136" s="246">
        <v>1920</v>
      </c>
      <c r="J2136" s="246">
        <v>9713.9271615238831</v>
      </c>
      <c r="K2136" s="558">
        <f t="shared" si="114"/>
        <v>18650740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13"/>
        <v>7</v>
      </c>
      <c r="C2137" s="37">
        <f t="shared" si="115"/>
        <v>41849</v>
      </c>
      <c r="D2137" s="37" t="s">
        <v>1350</v>
      </c>
      <c r="E2137" s="689">
        <v>41849</v>
      </c>
      <c r="F2137" s="40" t="s">
        <v>579</v>
      </c>
      <c r="G2137" s="40" t="s">
        <v>578</v>
      </c>
      <c r="H2137" s="7" t="s">
        <v>1343</v>
      </c>
      <c r="I2137" s="246">
        <v>560</v>
      </c>
      <c r="J2137" s="246">
        <v>12570.964561972085</v>
      </c>
      <c r="K2137" s="558">
        <f t="shared" si="114"/>
        <v>7039740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13"/>
        <v>7</v>
      </c>
      <c r="C2138" s="37">
        <f t="shared" si="115"/>
        <v>41849</v>
      </c>
      <c r="D2138" s="37" t="s">
        <v>1350</v>
      </c>
      <c r="E2138" s="689">
        <v>41849</v>
      </c>
      <c r="F2138" s="40" t="s">
        <v>537</v>
      </c>
      <c r="G2138" s="40" t="s">
        <v>580</v>
      </c>
      <c r="H2138" s="7" t="s">
        <v>1343</v>
      </c>
      <c r="I2138" s="246">
        <v>515</v>
      </c>
      <c r="J2138" s="246">
        <v>7918.0750812421575</v>
      </c>
      <c r="K2138" s="558">
        <f t="shared" si="114"/>
        <v>4077809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13"/>
        <v>7</v>
      </c>
      <c r="C2139" s="37">
        <f t="shared" si="115"/>
        <v>41849</v>
      </c>
      <c r="D2139" s="37" t="s">
        <v>1350</v>
      </c>
      <c r="E2139" s="689">
        <v>41849</v>
      </c>
      <c r="F2139" s="40" t="s">
        <v>581</v>
      </c>
      <c r="G2139" s="40" t="s">
        <v>580</v>
      </c>
      <c r="H2139" s="7" t="s">
        <v>1343</v>
      </c>
      <c r="I2139" s="246">
        <v>500</v>
      </c>
      <c r="J2139" s="246">
        <v>5061.0376807939565</v>
      </c>
      <c r="K2139" s="558">
        <f t="shared" si="114"/>
        <v>2530519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13"/>
        <v>7</v>
      </c>
      <c r="C2140" s="37">
        <f t="shared" si="115"/>
        <v>41850</v>
      </c>
      <c r="D2140" s="37" t="s">
        <v>1350</v>
      </c>
      <c r="E2140" s="689">
        <v>41850</v>
      </c>
      <c r="F2140" s="40" t="s">
        <v>388</v>
      </c>
      <c r="G2140" s="40" t="s">
        <v>582</v>
      </c>
      <c r="H2140" s="7" t="s">
        <v>1343</v>
      </c>
      <c r="I2140" s="246">
        <v>2554</v>
      </c>
      <c r="J2140" s="246">
        <v>5469.1858808579855</v>
      </c>
      <c r="K2140" s="558">
        <f t="shared" si="114"/>
        <v>13968301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07"/>
    </row>
    <row r="2141" spans="1:27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13"/>
        <v>7</v>
      </c>
      <c r="C2141" s="37">
        <f t="shared" si="115"/>
        <v>41850</v>
      </c>
      <c r="D2141" s="37" t="s">
        <v>1350</v>
      </c>
      <c r="E2141" s="689">
        <v>41850</v>
      </c>
      <c r="F2141" s="190" t="s">
        <v>583</v>
      </c>
      <c r="G2141" s="458" t="s">
        <v>582</v>
      </c>
      <c r="H2141" s="7" t="s">
        <v>1343</v>
      </c>
      <c r="I2141" s="246">
        <v>330</v>
      </c>
      <c r="J2141" s="246">
        <v>4326.3709206787053</v>
      </c>
      <c r="K2141" s="558">
        <f t="shared" si="114"/>
        <v>1427702</v>
      </c>
      <c r="L2141" s="192" t="s">
        <v>175</v>
      </c>
      <c r="M2141" s="192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13"/>
        <v>8</v>
      </c>
      <c r="C2142" s="37">
        <f t="shared" si="115"/>
        <v>41857</v>
      </c>
      <c r="D2142" s="37" t="s">
        <v>1350</v>
      </c>
      <c r="E2142" s="689">
        <v>41857</v>
      </c>
      <c r="F2142" s="190" t="s">
        <v>392</v>
      </c>
      <c r="G2142" s="458" t="s">
        <v>584</v>
      </c>
      <c r="H2142" s="7" t="s">
        <v>1343</v>
      </c>
      <c r="I2142" s="246">
        <v>500</v>
      </c>
      <c r="J2142" s="246">
        <v>11836.297801856834</v>
      </c>
      <c r="K2142" s="558">
        <f t="shared" si="114"/>
        <v>5918149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13"/>
        <v>8</v>
      </c>
      <c r="C2143" s="37">
        <f t="shared" si="115"/>
        <v>41858</v>
      </c>
      <c r="D2143" s="37" t="s">
        <v>1350</v>
      </c>
      <c r="E2143" s="689">
        <v>41858</v>
      </c>
      <c r="F2143" s="190" t="s">
        <v>416</v>
      </c>
      <c r="G2143" s="458" t="s">
        <v>584</v>
      </c>
      <c r="H2143" s="7" t="s">
        <v>1343</v>
      </c>
      <c r="I2143" s="246">
        <v>1000</v>
      </c>
      <c r="J2143" s="246">
        <v>816.29640012805748</v>
      </c>
      <c r="K2143" s="558">
        <f t="shared" si="114"/>
        <v>816296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13"/>
        <v>8</v>
      </c>
      <c r="C2144" s="37">
        <f t="shared" si="115"/>
        <v>41859</v>
      </c>
      <c r="D2144" s="37" t="s">
        <v>1350</v>
      </c>
      <c r="E2144" s="689">
        <v>41859</v>
      </c>
      <c r="F2144" s="190" t="s">
        <v>465</v>
      </c>
      <c r="G2144" s="458" t="s">
        <v>585</v>
      </c>
      <c r="H2144" s="7" t="s">
        <v>1343</v>
      </c>
      <c r="I2144" s="246">
        <v>300</v>
      </c>
      <c r="J2144" s="246">
        <v>7101.7786811141004</v>
      </c>
      <c r="K2144" s="558">
        <f t="shared" si="114"/>
        <v>2130534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13"/>
        <v>8</v>
      </c>
      <c r="C2145" s="37">
        <f t="shared" si="115"/>
        <v>41859</v>
      </c>
      <c r="D2145" s="37" t="s">
        <v>1350</v>
      </c>
      <c r="E2145" s="689">
        <v>41859</v>
      </c>
      <c r="F2145" s="190" t="s">
        <v>586</v>
      </c>
      <c r="G2145" s="458" t="s">
        <v>587</v>
      </c>
      <c r="H2145" s="7" t="s">
        <v>1343</v>
      </c>
      <c r="I2145" s="246">
        <v>393</v>
      </c>
      <c r="J2145" s="246">
        <v>5550.8155208707913</v>
      </c>
      <c r="K2145" s="558">
        <f t="shared" si="114"/>
        <v>2181470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13"/>
        <v>8</v>
      </c>
      <c r="C2146" s="37">
        <f t="shared" si="115"/>
        <v>41859</v>
      </c>
      <c r="D2146" s="37" t="s">
        <v>1350</v>
      </c>
      <c r="E2146" s="689">
        <v>41859</v>
      </c>
      <c r="F2146" s="190" t="s">
        <v>589</v>
      </c>
      <c r="G2146" s="458" t="s">
        <v>590</v>
      </c>
      <c r="H2146" s="7" t="s">
        <v>1343</v>
      </c>
      <c r="I2146" s="246">
        <v>198</v>
      </c>
      <c r="J2146" s="246">
        <v>14366.816642253812</v>
      </c>
      <c r="K2146" s="558">
        <f t="shared" si="114"/>
        <v>2844630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13"/>
        <v>8</v>
      </c>
      <c r="C2147" s="37">
        <f t="shared" si="115"/>
        <v>41859</v>
      </c>
      <c r="D2147" s="37" t="s">
        <v>1350</v>
      </c>
      <c r="E2147" s="689">
        <v>41859</v>
      </c>
      <c r="F2147" s="190" t="s">
        <v>591</v>
      </c>
      <c r="G2147" s="458" t="s">
        <v>590</v>
      </c>
      <c r="H2147" s="7" t="s">
        <v>1343</v>
      </c>
      <c r="I2147" s="246">
        <v>996</v>
      </c>
      <c r="J2147" s="246">
        <v>8081.3343612677691</v>
      </c>
      <c r="K2147" s="558">
        <f t="shared" si="114"/>
        <v>8049009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13"/>
        <v>8</v>
      </c>
      <c r="C2148" s="37">
        <f t="shared" si="115"/>
        <v>41859</v>
      </c>
      <c r="D2148" s="37" t="s">
        <v>1350</v>
      </c>
      <c r="E2148" s="689">
        <v>41859</v>
      </c>
      <c r="F2148" s="190" t="s">
        <v>592</v>
      </c>
      <c r="G2148" s="458" t="s">
        <v>590</v>
      </c>
      <c r="H2148" s="7" t="s">
        <v>1343</v>
      </c>
      <c r="I2148" s="246">
        <v>650</v>
      </c>
      <c r="J2148" s="246">
        <v>13713.779522151366</v>
      </c>
      <c r="K2148" s="558">
        <f t="shared" si="114"/>
        <v>8913957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13"/>
        <v>8</v>
      </c>
      <c r="C2149" s="37">
        <f t="shared" si="115"/>
        <v>41859</v>
      </c>
      <c r="D2149" s="37" t="s">
        <v>1350</v>
      </c>
      <c r="E2149" s="689">
        <v>41859</v>
      </c>
      <c r="F2149" s="190" t="s">
        <v>593</v>
      </c>
      <c r="G2149" s="458" t="s">
        <v>590</v>
      </c>
      <c r="H2149" s="7" t="s">
        <v>1343</v>
      </c>
      <c r="I2149" s="246">
        <v>1440</v>
      </c>
      <c r="J2149" s="246">
        <v>9224.1493214470484</v>
      </c>
      <c r="K2149" s="558">
        <f t="shared" si="114"/>
        <v>13282775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13"/>
        <v>8</v>
      </c>
      <c r="C2150" s="37">
        <f t="shared" si="115"/>
        <v>41859</v>
      </c>
      <c r="D2150" s="37" t="s">
        <v>1350</v>
      </c>
      <c r="E2150" s="689">
        <v>41859</v>
      </c>
      <c r="F2150" s="190" t="s">
        <v>571</v>
      </c>
      <c r="G2150" s="458" t="s">
        <v>590</v>
      </c>
      <c r="H2150" s="7" t="s">
        <v>1343</v>
      </c>
      <c r="I2150" s="246">
        <v>160</v>
      </c>
      <c r="J2150" s="246">
        <v>10366.964281626329</v>
      </c>
      <c r="K2150" s="558">
        <f t="shared" si="114"/>
        <v>1658714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13"/>
        <v>8</v>
      </c>
      <c r="C2151" s="37">
        <f t="shared" si="115"/>
        <v>41859</v>
      </c>
      <c r="D2151" s="37" t="s">
        <v>1350</v>
      </c>
      <c r="E2151" s="689">
        <v>41859</v>
      </c>
      <c r="F2151" s="190" t="s">
        <v>594</v>
      </c>
      <c r="G2151" s="458" t="s">
        <v>590</v>
      </c>
      <c r="H2151" s="7" t="s">
        <v>1343</v>
      </c>
      <c r="I2151" s="246">
        <v>4400</v>
      </c>
      <c r="J2151" s="246">
        <v>489.77784007683448</v>
      </c>
      <c r="K2151" s="558">
        <f t="shared" si="114"/>
        <v>2155022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13"/>
        <v>8</v>
      </c>
      <c r="C2152" s="37">
        <f t="shared" si="115"/>
        <v>41863</v>
      </c>
      <c r="D2152" s="37" t="s">
        <v>1350</v>
      </c>
      <c r="E2152" s="689">
        <v>41863</v>
      </c>
      <c r="F2152" s="190" t="s">
        <v>430</v>
      </c>
      <c r="G2152" s="458" t="s">
        <v>595</v>
      </c>
      <c r="H2152" s="7" t="s">
        <v>1343</v>
      </c>
      <c r="I2152" s="246">
        <v>1043</v>
      </c>
      <c r="J2152" s="246">
        <v>7509.9268811781294</v>
      </c>
      <c r="K2152" s="558">
        <f t="shared" si="114"/>
        <v>7832854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13"/>
        <v>8</v>
      </c>
      <c r="C2153" s="37">
        <f t="shared" si="115"/>
        <v>41864</v>
      </c>
      <c r="D2153" s="37" t="s">
        <v>1350</v>
      </c>
      <c r="E2153" s="689">
        <v>41864</v>
      </c>
      <c r="F2153" s="190" t="s">
        <v>407</v>
      </c>
      <c r="G2153" s="458" t="s">
        <v>596</v>
      </c>
      <c r="H2153" s="7" t="s">
        <v>1343</v>
      </c>
      <c r="I2153" s="246">
        <v>650</v>
      </c>
      <c r="J2153" s="246">
        <v>7754.8158012165459</v>
      </c>
      <c r="K2153" s="558">
        <f t="shared" si="114"/>
        <v>5040630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13"/>
        <v>8</v>
      </c>
      <c r="C2154" s="37">
        <f t="shared" si="115"/>
        <v>41865</v>
      </c>
      <c r="D2154" s="37" t="s">
        <v>1350</v>
      </c>
      <c r="E2154" s="689">
        <v>41865</v>
      </c>
      <c r="F2154" s="190" t="s">
        <v>465</v>
      </c>
      <c r="G2154" s="458" t="s">
        <v>597</v>
      </c>
      <c r="H2154" s="7" t="s">
        <v>1343</v>
      </c>
      <c r="I2154" s="246">
        <v>208</v>
      </c>
      <c r="J2154" s="246">
        <v>7101.7786811141004</v>
      </c>
      <c r="K2154" s="558">
        <f t="shared" si="114"/>
        <v>1477170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13"/>
        <v>8</v>
      </c>
      <c r="C2155" s="37">
        <f t="shared" si="115"/>
        <v>41865</v>
      </c>
      <c r="D2155" s="37" t="s">
        <v>1350</v>
      </c>
      <c r="E2155" s="689">
        <v>41865</v>
      </c>
      <c r="F2155" s="190" t="s">
        <v>483</v>
      </c>
      <c r="G2155" s="458" t="s">
        <v>597</v>
      </c>
      <c r="H2155" s="7" t="s">
        <v>1343</v>
      </c>
      <c r="I2155" s="246">
        <v>320</v>
      </c>
      <c r="J2155" s="246">
        <v>5714.0748008964019</v>
      </c>
      <c r="K2155" s="558">
        <f t="shared" si="114"/>
        <v>1828504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13"/>
        <v>8</v>
      </c>
      <c r="C2156" s="37">
        <f t="shared" si="115"/>
        <v>41865</v>
      </c>
      <c r="D2156" s="37" t="s">
        <v>1350</v>
      </c>
      <c r="E2156" s="689">
        <v>41865</v>
      </c>
      <c r="F2156" s="190" t="s">
        <v>557</v>
      </c>
      <c r="G2156" s="458" t="s">
        <v>598</v>
      </c>
      <c r="H2156" s="7" t="s">
        <v>1343</v>
      </c>
      <c r="I2156" s="246">
        <v>740</v>
      </c>
      <c r="J2156" s="246">
        <v>10122.075361587913</v>
      </c>
      <c r="K2156" s="558">
        <f t="shared" si="114"/>
        <v>7490336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13"/>
        <v>8</v>
      </c>
      <c r="C2157" s="37">
        <f t="shared" si="115"/>
        <v>41866</v>
      </c>
      <c r="D2157" s="37" t="s">
        <v>1350</v>
      </c>
      <c r="E2157" s="689">
        <v>41866</v>
      </c>
      <c r="F2157" s="187" t="s">
        <v>599</v>
      </c>
      <c r="G2157" s="40" t="s">
        <v>600</v>
      </c>
      <c r="H2157" s="7" t="s">
        <v>1343</v>
      </c>
      <c r="I2157" s="246">
        <v>100</v>
      </c>
      <c r="J2157" s="246">
        <v>4897.7784007683449</v>
      </c>
      <c r="K2157" s="558">
        <f t="shared" si="114"/>
        <v>489778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13"/>
        <v>8</v>
      </c>
      <c r="C2158" s="37">
        <f t="shared" si="115"/>
        <v>41866</v>
      </c>
      <c r="D2158" s="37" t="s">
        <v>1350</v>
      </c>
      <c r="E2158" s="689">
        <v>41866</v>
      </c>
      <c r="F2158" s="40" t="s">
        <v>494</v>
      </c>
      <c r="G2158" s="40" t="s">
        <v>600</v>
      </c>
      <c r="H2158" s="7" t="s">
        <v>1343</v>
      </c>
      <c r="I2158" s="246">
        <v>120</v>
      </c>
      <c r="J2158" s="246">
        <v>4979.4080407811507</v>
      </c>
      <c r="K2158" s="558">
        <f t="shared" si="114"/>
        <v>597529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13"/>
        <v>8</v>
      </c>
      <c r="C2159" s="37">
        <f t="shared" si="115"/>
        <v>41866</v>
      </c>
      <c r="D2159" s="37" t="s">
        <v>1350</v>
      </c>
      <c r="E2159" s="689">
        <v>41866</v>
      </c>
      <c r="F2159" s="40" t="s">
        <v>601</v>
      </c>
      <c r="G2159" s="40" t="s">
        <v>600</v>
      </c>
      <c r="H2159" s="7" t="s">
        <v>1343</v>
      </c>
      <c r="I2159" s="246">
        <v>470</v>
      </c>
      <c r="J2159" s="246">
        <v>3591.7041605634531</v>
      </c>
      <c r="K2159" s="558">
        <f t="shared" si="114"/>
        <v>1688101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13"/>
        <v>8</v>
      </c>
      <c r="C2160" s="37">
        <f t="shared" si="115"/>
        <v>41866</v>
      </c>
      <c r="D2160" s="37" t="s">
        <v>1350</v>
      </c>
      <c r="E2160" s="689">
        <v>41866</v>
      </c>
      <c r="F2160" s="433" t="s">
        <v>602</v>
      </c>
      <c r="G2160" s="40" t="s">
        <v>600</v>
      </c>
      <c r="H2160" s="7" t="s">
        <v>1343</v>
      </c>
      <c r="I2160" s="246">
        <v>350</v>
      </c>
      <c r="J2160" s="246">
        <v>3836.59308060187</v>
      </c>
      <c r="K2160" s="558">
        <f t="shared" si="114"/>
        <v>1342808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13"/>
        <v>8</v>
      </c>
      <c r="C2161" s="37">
        <f t="shared" si="115"/>
        <v>41866</v>
      </c>
      <c r="D2161" s="37" t="s">
        <v>1350</v>
      </c>
      <c r="E2161" s="689">
        <v>41866</v>
      </c>
      <c r="F2161" s="40" t="s">
        <v>603</v>
      </c>
      <c r="G2161" s="40" t="s">
        <v>600</v>
      </c>
      <c r="H2161" s="7" t="s">
        <v>1343</v>
      </c>
      <c r="I2161" s="246">
        <v>330</v>
      </c>
      <c r="J2161" s="246">
        <v>6285.4822809860425</v>
      </c>
      <c r="K2161" s="558">
        <f t="shared" si="114"/>
        <v>2074209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13"/>
        <v>8</v>
      </c>
      <c r="C2162" s="37">
        <f t="shared" si="115"/>
        <v>41866</v>
      </c>
      <c r="D2162" s="37" t="s">
        <v>1350</v>
      </c>
      <c r="E2162" s="689">
        <v>41866</v>
      </c>
      <c r="F2162" s="40" t="s">
        <v>394</v>
      </c>
      <c r="G2162" s="40" t="s">
        <v>604</v>
      </c>
      <c r="H2162" s="7" t="s">
        <v>1343</v>
      </c>
      <c r="I2162" s="246">
        <v>488</v>
      </c>
      <c r="J2162" s="246">
        <v>7918.0750812421575</v>
      </c>
      <c r="K2162" s="558">
        <f t="shared" si="114"/>
        <v>3864021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13"/>
        <v>8</v>
      </c>
      <c r="C2163" s="37">
        <f t="shared" si="115"/>
        <v>41869</v>
      </c>
      <c r="D2163" s="37" t="s">
        <v>1350</v>
      </c>
      <c r="E2163" s="689">
        <v>41869</v>
      </c>
      <c r="F2163" s="40" t="s">
        <v>605</v>
      </c>
      <c r="G2163" s="40" t="s">
        <v>606</v>
      </c>
      <c r="H2163" s="7" t="s">
        <v>1343</v>
      </c>
      <c r="I2163" s="246">
        <v>200</v>
      </c>
      <c r="J2163" s="246">
        <v>5714.0748008964019</v>
      </c>
      <c r="K2163" s="558">
        <f t="shared" si="114"/>
        <v>1142815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13"/>
        <v>8</v>
      </c>
      <c r="C2164" s="37">
        <f t="shared" si="115"/>
        <v>41871</v>
      </c>
      <c r="D2164" s="37" t="s">
        <v>1350</v>
      </c>
      <c r="E2164" s="689">
        <v>41871</v>
      </c>
      <c r="F2164" s="286" t="s">
        <v>557</v>
      </c>
      <c r="G2164" s="40" t="s">
        <v>607</v>
      </c>
      <c r="H2164" s="7" t="s">
        <v>1343</v>
      </c>
      <c r="I2164" s="246">
        <v>350</v>
      </c>
      <c r="J2164" s="246">
        <v>10122.075361587913</v>
      </c>
      <c r="K2164" s="558">
        <f t="shared" si="114"/>
        <v>3542726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13"/>
        <v>8</v>
      </c>
      <c r="C2165" s="37">
        <f t="shared" si="115"/>
        <v>41871</v>
      </c>
      <c r="D2165" s="37" t="s">
        <v>1350</v>
      </c>
      <c r="E2165" s="689">
        <v>41871</v>
      </c>
      <c r="F2165" s="187" t="s">
        <v>608</v>
      </c>
      <c r="G2165" s="40" t="s">
        <v>609</v>
      </c>
      <c r="H2165" s="7" t="s">
        <v>1343</v>
      </c>
      <c r="I2165" s="246">
        <v>500</v>
      </c>
      <c r="J2165" s="246">
        <v>8816.0011213830221</v>
      </c>
      <c r="K2165" s="558">
        <f t="shared" si="114"/>
        <v>4408001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13"/>
        <v>8</v>
      </c>
      <c r="C2166" s="37">
        <f t="shared" si="115"/>
        <v>41871</v>
      </c>
      <c r="D2166" s="37" t="s">
        <v>1350</v>
      </c>
      <c r="E2166" s="189">
        <v>41871</v>
      </c>
      <c r="F2166" s="190" t="s">
        <v>610</v>
      </c>
      <c r="G2166" s="458" t="s">
        <v>611</v>
      </c>
      <c r="H2166" s="7" t="s">
        <v>1343</v>
      </c>
      <c r="I2166" s="246">
        <v>550</v>
      </c>
      <c r="J2166" s="246">
        <v>4163.1116406530937</v>
      </c>
      <c r="K2166" s="558">
        <f t="shared" si="114"/>
        <v>2289711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13"/>
        <v>8</v>
      </c>
      <c r="C2167" s="37">
        <f t="shared" si="115"/>
        <v>41872</v>
      </c>
      <c r="D2167" s="37" t="s">
        <v>1350</v>
      </c>
      <c r="E2167" s="189">
        <v>41872</v>
      </c>
      <c r="F2167" s="190" t="s">
        <v>454</v>
      </c>
      <c r="G2167" s="458" t="s">
        <v>613</v>
      </c>
      <c r="H2167" s="7" t="s">
        <v>1343</v>
      </c>
      <c r="I2167" s="246">
        <v>196</v>
      </c>
      <c r="J2167" s="246">
        <v>10938.371761715971</v>
      </c>
      <c r="K2167" s="558">
        <f t="shared" si="114"/>
        <v>2143921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13"/>
        <v>8</v>
      </c>
      <c r="C2168" s="37">
        <f t="shared" si="115"/>
        <v>41872</v>
      </c>
      <c r="D2168" s="37" t="s">
        <v>1350</v>
      </c>
      <c r="E2168" s="189">
        <v>41872</v>
      </c>
      <c r="F2168" s="190" t="s">
        <v>539</v>
      </c>
      <c r="G2168" s="458" t="s">
        <v>613</v>
      </c>
      <c r="H2168" s="7" t="s">
        <v>1343</v>
      </c>
      <c r="I2168" s="246">
        <v>200</v>
      </c>
      <c r="J2168" s="246">
        <v>7918.0750812421575</v>
      </c>
      <c r="K2168" s="558">
        <f t="shared" si="114"/>
        <v>1583615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13"/>
        <v>8</v>
      </c>
      <c r="C2169" s="37">
        <f t="shared" si="115"/>
        <v>41873</v>
      </c>
      <c r="D2169" s="37" t="s">
        <v>1350</v>
      </c>
      <c r="E2169" s="189">
        <v>41873</v>
      </c>
      <c r="F2169" s="190" t="s">
        <v>437</v>
      </c>
      <c r="G2169" s="458" t="s">
        <v>614</v>
      </c>
      <c r="H2169" s="7" t="s">
        <v>1343</v>
      </c>
      <c r="I2169" s="246">
        <v>1480</v>
      </c>
      <c r="J2169" s="246">
        <v>4244.7412806658995</v>
      </c>
      <c r="K2169" s="558">
        <f t="shared" si="114"/>
        <v>6282217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13"/>
        <v>8</v>
      </c>
      <c r="C2170" s="37">
        <f t="shared" si="115"/>
        <v>41873</v>
      </c>
      <c r="D2170" s="37" t="s">
        <v>1350</v>
      </c>
      <c r="E2170" s="189">
        <v>41873</v>
      </c>
      <c r="F2170" s="190" t="s">
        <v>615</v>
      </c>
      <c r="G2170" s="458" t="s">
        <v>616</v>
      </c>
      <c r="H2170" s="7" t="s">
        <v>1343</v>
      </c>
      <c r="I2170" s="246">
        <v>498</v>
      </c>
      <c r="J2170" s="246">
        <v>23590.965963700863</v>
      </c>
      <c r="K2170" s="558">
        <f t="shared" si="114"/>
        <v>11748301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13"/>
        <v>8</v>
      </c>
      <c r="C2171" s="37">
        <f t="shared" si="115"/>
        <v>41873</v>
      </c>
      <c r="D2171" s="37" t="s">
        <v>1350</v>
      </c>
      <c r="E2171" s="189">
        <v>41873</v>
      </c>
      <c r="F2171" s="190" t="s">
        <v>618</v>
      </c>
      <c r="G2171" s="458" t="s">
        <v>616</v>
      </c>
      <c r="H2171" s="7" t="s">
        <v>1343</v>
      </c>
      <c r="I2171" s="246">
        <v>690</v>
      </c>
      <c r="J2171" s="246">
        <v>22693.039923559998</v>
      </c>
      <c r="K2171" s="558">
        <f t="shared" si="114"/>
        <v>15658198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13"/>
        <v>8</v>
      </c>
      <c r="C2172" s="37">
        <f t="shared" si="115"/>
        <v>41873</v>
      </c>
      <c r="D2172" s="37" t="s">
        <v>1350</v>
      </c>
      <c r="E2172" s="189">
        <v>41873</v>
      </c>
      <c r="F2172" s="190" t="s">
        <v>618</v>
      </c>
      <c r="G2172" s="458" t="s">
        <v>616</v>
      </c>
      <c r="H2172" s="7" t="s">
        <v>1343</v>
      </c>
      <c r="I2172" s="246">
        <v>130</v>
      </c>
      <c r="J2172" s="246">
        <v>22693.039923559998</v>
      </c>
      <c r="K2172" s="558">
        <f t="shared" si="114"/>
        <v>2950095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13"/>
        <v>8</v>
      </c>
      <c r="C2173" s="37">
        <f t="shared" si="115"/>
        <v>41873</v>
      </c>
      <c r="D2173" s="37" t="s">
        <v>1350</v>
      </c>
      <c r="E2173" s="189">
        <v>41873</v>
      </c>
      <c r="F2173" s="190" t="s">
        <v>619</v>
      </c>
      <c r="G2173" s="458" t="s">
        <v>616</v>
      </c>
      <c r="H2173" s="7" t="s">
        <v>1343</v>
      </c>
      <c r="I2173" s="246">
        <v>1000</v>
      </c>
      <c r="J2173" s="246">
        <v>14121.927722215394</v>
      </c>
      <c r="K2173" s="558">
        <f t="shared" si="114"/>
        <v>14121928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13"/>
        <v>8</v>
      </c>
      <c r="C2174" s="37">
        <f t="shared" si="115"/>
        <v>41873</v>
      </c>
      <c r="D2174" s="37" t="s">
        <v>1350</v>
      </c>
      <c r="E2174" s="189">
        <v>41873</v>
      </c>
      <c r="F2174" s="190" t="s">
        <v>620</v>
      </c>
      <c r="G2174" s="458" t="s">
        <v>616</v>
      </c>
      <c r="H2174" s="7" t="s">
        <v>1343</v>
      </c>
      <c r="I2174" s="246">
        <v>425</v>
      </c>
      <c r="J2174" s="246">
        <v>22774.669563572803</v>
      </c>
      <c r="K2174" s="558">
        <f t="shared" si="114"/>
        <v>9679235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13"/>
        <v>8</v>
      </c>
      <c r="C2175" s="37">
        <f t="shared" si="115"/>
        <v>41873</v>
      </c>
      <c r="D2175" s="37" t="s">
        <v>1350</v>
      </c>
      <c r="E2175" s="189">
        <v>41873</v>
      </c>
      <c r="F2175" s="190" t="s">
        <v>620</v>
      </c>
      <c r="G2175" s="458" t="s">
        <v>616</v>
      </c>
      <c r="H2175" s="7" t="s">
        <v>1343</v>
      </c>
      <c r="I2175" s="246">
        <v>322</v>
      </c>
      <c r="J2175" s="246">
        <v>22774.669563572803</v>
      </c>
      <c r="K2175" s="558">
        <f t="shared" si="114"/>
        <v>7333444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13"/>
        <v>8</v>
      </c>
      <c r="C2176" s="37">
        <f t="shared" si="115"/>
        <v>41876</v>
      </c>
      <c r="D2176" s="37" t="s">
        <v>1350</v>
      </c>
      <c r="E2176" s="189">
        <v>41876</v>
      </c>
      <c r="F2176" s="190" t="s">
        <v>1177</v>
      </c>
      <c r="G2176" s="458" t="s">
        <v>622</v>
      </c>
      <c r="H2176" s="7" t="s">
        <v>1343</v>
      </c>
      <c r="I2176" s="246">
        <v>600</v>
      </c>
      <c r="J2176" s="246">
        <v>9305.7789614598551</v>
      </c>
      <c r="K2176" s="558">
        <f t="shared" si="114"/>
        <v>5583467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13"/>
        <v>8</v>
      </c>
      <c r="C2177" s="37">
        <f t="shared" si="115"/>
        <v>41876</v>
      </c>
      <c r="D2177" s="37" t="s">
        <v>1350</v>
      </c>
      <c r="E2177" s="189">
        <v>41876</v>
      </c>
      <c r="F2177" s="190" t="s">
        <v>416</v>
      </c>
      <c r="G2177" s="458" t="s">
        <v>622</v>
      </c>
      <c r="H2177" s="7" t="s">
        <v>1343</v>
      </c>
      <c r="I2177" s="246">
        <v>1200</v>
      </c>
      <c r="J2177" s="246">
        <v>816.29640012805748</v>
      </c>
      <c r="K2177" s="558">
        <f t="shared" si="114"/>
        <v>979556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13"/>
        <v>8</v>
      </c>
      <c r="C2178" s="37">
        <f t="shared" si="115"/>
        <v>41876</v>
      </c>
      <c r="D2178" s="37" t="s">
        <v>1350</v>
      </c>
      <c r="E2178" s="189">
        <v>41876</v>
      </c>
      <c r="F2178" s="190" t="s">
        <v>623</v>
      </c>
      <c r="G2178" s="458" t="s">
        <v>624</v>
      </c>
      <c r="H2178" s="7" t="s">
        <v>1343</v>
      </c>
      <c r="I2178" s="246">
        <v>8160</v>
      </c>
      <c r="J2178" s="246">
        <v>6040.5933609476251</v>
      </c>
      <c r="K2178" s="558">
        <f t="shared" si="114"/>
        <v>49291242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ref="B2179:B2242" si="116">IF(C2179&lt;&gt;"",MONTH(C2179),"")</f>
        <v>8</v>
      </c>
      <c r="C2179" s="37">
        <f t="shared" si="115"/>
        <v>41876</v>
      </c>
      <c r="D2179" s="37" t="s">
        <v>1350</v>
      </c>
      <c r="E2179" s="189">
        <v>41876</v>
      </c>
      <c r="F2179" s="190" t="s">
        <v>626</v>
      </c>
      <c r="G2179" s="458" t="s">
        <v>627</v>
      </c>
      <c r="H2179" s="7" t="s">
        <v>1343</v>
      </c>
      <c r="I2179" s="246">
        <v>626</v>
      </c>
      <c r="J2179" s="246">
        <v>11264.890321767192</v>
      </c>
      <c r="K2179" s="558">
        <f t="shared" ref="K2179:K2242" si="117">ROUND(I2179*J2179,0)</f>
        <v>7051821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16"/>
        <v>8</v>
      </c>
      <c r="C2180" s="37">
        <f t="shared" ref="C2180:C2243" si="118">E2180</f>
        <v>41876</v>
      </c>
      <c r="D2180" s="37" t="s">
        <v>1350</v>
      </c>
      <c r="E2180" s="189">
        <v>41876</v>
      </c>
      <c r="F2180" s="190" t="s">
        <v>628</v>
      </c>
      <c r="G2180" s="458" t="s">
        <v>627</v>
      </c>
      <c r="H2180" s="7" t="s">
        <v>1343</v>
      </c>
      <c r="I2180" s="246">
        <v>160</v>
      </c>
      <c r="J2180" s="246">
        <v>8244.5936412933806</v>
      </c>
      <c r="K2180" s="558">
        <f t="shared" si="117"/>
        <v>1319135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16"/>
        <v>8</v>
      </c>
      <c r="C2181" s="37">
        <f t="shared" si="118"/>
        <v>41876</v>
      </c>
      <c r="D2181" s="37" t="s">
        <v>1350</v>
      </c>
      <c r="E2181" s="189">
        <v>41876</v>
      </c>
      <c r="F2181" s="190" t="s">
        <v>594</v>
      </c>
      <c r="G2181" s="458" t="s">
        <v>627</v>
      </c>
      <c r="H2181" s="7" t="s">
        <v>1343</v>
      </c>
      <c r="I2181" s="246">
        <v>1900</v>
      </c>
      <c r="J2181" s="246">
        <v>489.77784007683448</v>
      </c>
      <c r="K2181" s="558">
        <f t="shared" si="117"/>
        <v>930578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16"/>
        <v>8</v>
      </c>
      <c r="C2182" s="37">
        <f t="shared" si="118"/>
        <v>41877</v>
      </c>
      <c r="D2182" s="37" t="s">
        <v>1350</v>
      </c>
      <c r="E2182" s="189">
        <v>41877</v>
      </c>
      <c r="F2182" s="190" t="s">
        <v>571</v>
      </c>
      <c r="G2182" s="458" t="s">
        <v>629</v>
      </c>
      <c r="H2182" s="7" t="s">
        <v>1343</v>
      </c>
      <c r="I2182" s="246">
        <v>612</v>
      </c>
      <c r="J2182" s="246">
        <v>10366.964281626329</v>
      </c>
      <c r="K2182" s="558">
        <f t="shared" si="117"/>
        <v>6344582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16"/>
        <v>8</v>
      </c>
      <c r="C2183" s="37">
        <f t="shared" si="118"/>
        <v>41877</v>
      </c>
      <c r="D2183" s="37" t="s">
        <v>1350</v>
      </c>
      <c r="E2183" s="189">
        <v>41877</v>
      </c>
      <c r="F2183" s="190" t="s">
        <v>574</v>
      </c>
      <c r="G2183" s="458" t="s">
        <v>629</v>
      </c>
      <c r="H2183" s="7" t="s">
        <v>1343</v>
      </c>
      <c r="I2183" s="246">
        <v>267</v>
      </c>
      <c r="J2183" s="246">
        <v>9469.0382414854666</v>
      </c>
      <c r="K2183" s="558">
        <f t="shared" si="117"/>
        <v>2528233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16"/>
        <v>8</v>
      </c>
      <c r="C2184" s="37">
        <f t="shared" si="118"/>
        <v>41877</v>
      </c>
      <c r="D2184" s="37" t="s">
        <v>1350</v>
      </c>
      <c r="E2184" s="189">
        <v>41877</v>
      </c>
      <c r="F2184" s="190" t="s">
        <v>571</v>
      </c>
      <c r="G2184" s="458" t="s">
        <v>629</v>
      </c>
      <c r="H2184" s="7" t="s">
        <v>1343</v>
      </c>
      <c r="I2184" s="246">
        <v>77</v>
      </c>
      <c r="J2184" s="246">
        <v>10366.964281626329</v>
      </c>
      <c r="K2184" s="558">
        <f t="shared" si="117"/>
        <v>798256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16"/>
        <v>8</v>
      </c>
      <c r="C2185" s="37">
        <f t="shared" si="118"/>
        <v>41877</v>
      </c>
      <c r="D2185" s="37" t="s">
        <v>1350</v>
      </c>
      <c r="E2185" s="689">
        <v>41877</v>
      </c>
      <c r="F2185" s="40" t="s">
        <v>594</v>
      </c>
      <c r="G2185" s="40" t="s">
        <v>629</v>
      </c>
      <c r="H2185" s="7" t="s">
        <v>1343</v>
      </c>
      <c r="I2185" s="246">
        <v>2400</v>
      </c>
      <c r="J2185" s="246">
        <v>489.77784007683448</v>
      </c>
      <c r="K2185" s="558">
        <f t="shared" si="117"/>
        <v>1175467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16"/>
        <v>8</v>
      </c>
      <c r="C2186" s="37">
        <f t="shared" si="118"/>
        <v>41878</v>
      </c>
      <c r="D2186" s="37" t="s">
        <v>1350</v>
      </c>
      <c r="E2186" s="689">
        <v>41878</v>
      </c>
      <c r="F2186" s="40" t="s">
        <v>486</v>
      </c>
      <c r="G2186" s="40" t="s">
        <v>630</v>
      </c>
      <c r="H2186" s="7" t="s">
        <v>1343</v>
      </c>
      <c r="I2186" s="246">
        <v>981</v>
      </c>
      <c r="J2186" s="246">
        <v>9387.4086014726599</v>
      </c>
      <c r="K2186" s="558">
        <f t="shared" si="117"/>
        <v>9209048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16"/>
        <v>8</v>
      </c>
      <c r="C2187" s="37">
        <f t="shared" si="118"/>
        <v>41879</v>
      </c>
      <c r="D2187" s="37" t="s">
        <v>1350</v>
      </c>
      <c r="E2187" s="689">
        <v>41879</v>
      </c>
      <c r="F2187" s="40" t="s">
        <v>1170</v>
      </c>
      <c r="G2187" s="40" t="s">
        <v>631</v>
      </c>
      <c r="H2187" s="7" t="s">
        <v>1343</v>
      </c>
      <c r="I2187" s="246">
        <v>1200</v>
      </c>
      <c r="J2187" s="246">
        <v>1306.074240204892</v>
      </c>
      <c r="K2187" s="558">
        <f t="shared" si="117"/>
        <v>1567289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16"/>
        <v>8</v>
      </c>
      <c r="C2188" s="37">
        <f t="shared" si="118"/>
        <v>41879</v>
      </c>
      <c r="D2188" s="37" t="s">
        <v>1350</v>
      </c>
      <c r="E2188" s="689">
        <v>41879</v>
      </c>
      <c r="F2188" s="40" t="s">
        <v>1171</v>
      </c>
      <c r="G2188" s="40" t="s">
        <v>631</v>
      </c>
      <c r="H2188" s="7" t="s">
        <v>1343</v>
      </c>
      <c r="I2188" s="246">
        <v>400</v>
      </c>
      <c r="J2188" s="246">
        <v>3836.59308060187</v>
      </c>
      <c r="K2188" s="558">
        <f t="shared" si="117"/>
        <v>1534637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16"/>
        <v>9</v>
      </c>
      <c r="C2189" s="37">
        <f t="shared" si="118"/>
        <v>41883</v>
      </c>
      <c r="D2189" s="37" t="s">
        <v>1350</v>
      </c>
      <c r="E2189" s="689">
        <v>41883</v>
      </c>
      <c r="F2189" s="40" t="s">
        <v>635</v>
      </c>
      <c r="G2189" s="40" t="s">
        <v>636</v>
      </c>
      <c r="H2189" s="7" t="s">
        <v>1343</v>
      </c>
      <c r="I2189" s="246">
        <v>509</v>
      </c>
      <c r="J2189" s="246">
        <v>6367.1119209988483</v>
      </c>
      <c r="K2189" s="558">
        <f t="shared" si="117"/>
        <v>3240860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16"/>
        <v>9</v>
      </c>
      <c r="C2190" s="37">
        <f t="shared" si="118"/>
        <v>41883</v>
      </c>
      <c r="D2190" s="37" t="s">
        <v>1350</v>
      </c>
      <c r="E2190" s="689">
        <v>41883</v>
      </c>
      <c r="F2190" s="40" t="s">
        <v>637</v>
      </c>
      <c r="G2190" s="40" t="s">
        <v>636</v>
      </c>
      <c r="H2190" s="7" t="s">
        <v>1343</v>
      </c>
      <c r="I2190" s="246">
        <v>210</v>
      </c>
      <c r="J2190" s="246">
        <v>6040.5933609476251</v>
      </c>
      <c r="K2190" s="558">
        <f t="shared" si="117"/>
        <v>1268525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16"/>
        <v>9</v>
      </c>
      <c r="C2191" s="37">
        <f t="shared" si="118"/>
        <v>41883</v>
      </c>
      <c r="D2191" s="37" t="s">
        <v>1350</v>
      </c>
      <c r="E2191" s="689">
        <v>41883</v>
      </c>
      <c r="F2191" s="40" t="s">
        <v>571</v>
      </c>
      <c r="G2191" s="40" t="s">
        <v>638</v>
      </c>
      <c r="H2191" s="7" t="s">
        <v>1343</v>
      </c>
      <c r="I2191" s="246">
        <v>1116</v>
      </c>
      <c r="J2191" s="246">
        <v>10366.964281626329</v>
      </c>
      <c r="K2191" s="558">
        <f t="shared" si="117"/>
        <v>11569532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16"/>
        <v>9</v>
      </c>
      <c r="C2192" s="37">
        <f t="shared" si="118"/>
        <v>41883</v>
      </c>
      <c r="D2192" s="37" t="s">
        <v>1350</v>
      </c>
      <c r="E2192" s="689">
        <v>41883</v>
      </c>
      <c r="F2192" s="40" t="s">
        <v>633</v>
      </c>
      <c r="G2192" s="40" t="s">
        <v>638</v>
      </c>
      <c r="H2192" s="7" t="s">
        <v>1343</v>
      </c>
      <c r="I2192" s="246">
        <v>1273</v>
      </c>
      <c r="J2192" s="246">
        <v>7836.4454412293517</v>
      </c>
      <c r="K2192" s="558">
        <f t="shared" si="117"/>
        <v>9975795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16"/>
        <v>9</v>
      </c>
      <c r="C2193" s="37">
        <f t="shared" si="118"/>
        <v>41883</v>
      </c>
      <c r="D2193" s="37" t="s">
        <v>1350</v>
      </c>
      <c r="E2193" s="689">
        <v>41883</v>
      </c>
      <c r="F2193" s="40" t="s">
        <v>574</v>
      </c>
      <c r="G2193" s="40" t="s">
        <v>638</v>
      </c>
      <c r="H2193" s="7" t="s">
        <v>1343</v>
      </c>
      <c r="I2193" s="246">
        <v>373</v>
      </c>
      <c r="J2193" s="246">
        <v>9469.0382414854666</v>
      </c>
      <c r="K2193" s="558">
        <f t="shared" si="117"/>
        <v>3531951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16"/>
        <v>9</v>
      </c>
      <c r="C2194" s="37">
        <f t="shared" si="118"/>
        <v>41883</v>
      </c>
      <c r="D2194" s="37" t="s">
        <v>1350</v>
      </c>
      <c r="E2194" s="689">
        <v>41883</v>
      </c>
      <c r="F2194" s="40" t="s">
        <v>634</v>
      </c>
      <c r="G2194" s="40" t="s">
        <v>638</v>
      </c>
      <c r="H2194" s="7" t="s">
        <v>1343</v>
      </c>
      <c r="I2194" s="246">
        <v>176</v>
      </c>
      <c r="J2194" s="246">
        <v>10856.742121703164</v>
      </c>
      <c r="K2194" s="558">
        <f t="shared" si="117"/>
        <v>1910787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16"/>
        <v>9</v>
      </c>
      <c r="C2195" s="37">
        <f t="shared" si="118"/>
        <v>41883</v>
      </c>
      <c r="D2195" s="37" t="s">
        <v>1350</v>
      </c>
      <c r="E2195" s="689">
        <v>41883</v>
      </c>
      <c r="F2195" s="40" t="s">
        <v>594</v>
      </c>
      <c r="G2195" s="40" t="s">
        <v>638</v>
      </c>
      <c r="H2195" s="7" t="s">
        <v>1343</v>
      </c>
      <c r="I2195" s="246">
        <v>4500</v>
      </c>
      <c r="J2195" s="246">
        <v>489.77784007683448</v>
      </c>
      <c r="K2195" s="558">
        <f t="shared" si="117"/>
        <v>2204000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16"/>
        <v>9</v>
      </c>
      <c r="C2196" s="37">
        <f t="shared" si="118"/>
        <v>41883</v>
      </c>
      <c r="D2196" s="37" t="s">
        <v>1350</v>
      </c>
      <c r="E2196" s="689">
        <v>41883</v>
      </c>
      <c r="F2196" s="40" t="s">
        <v>639</v>
      </c>
      <c r="G2196" s="40" t="s">
        <v>640</v>
      </c>
      <c r="H2196" s="7" t="s">
        <v>1343</v>
      </c>
      <c r="I2196" s="246">
        <v>500</v>
      </c>
      <c r="J2196" s="246">
        <v>5550.8155208707913</v>
      </c>
      <c r="K2196" s="558">
        <f t="shared" si="117"/>
        <v>2775408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16"/>
        <v>9</v>
      </c>
      <c r="C2197" s="37">
        <f t="shared" si="118"/>
        <v>41886</v>
      </c>
      <c r="D2197" s="37" t="s">
        <v>1350</v>
      </c>
      <c r="E2197" s="689">
        <v>41886</v>
      </c>
      <c r="F2197" s="40" t="s">
        <v>641</v>
      </c>
      <c r="G2197" s="40" t="s">
        <v>642</v>
      </c>
      <c r="H2197" s="7" t="s">
        <v>1343</v>
      </c>
      <c r="I2197" s="246">
        <v>711</v>
      </c>
      <c r="J2197" s="246">
        <v>7346.6676011525178</v>
      </c>
      <c r="K2197" s="558">
        <f t="shared" si="117"/>
        <v>5223481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16"/>
        <v>9</v>
      </c>
      <c r="C2198" s="37">
        <f t="shared" si="118"/>
        <v>41886</v>
      </c>
      <c r="D2198" s="37" t="s">
        <v>1350</v>
      </c>
      <c r="E2198" s="689">
        <v>41886</v>
      </c>
      <c r="F2198" s="40" t="s">
        <v>454</v>
      </c>
      <c r="G2198" s="40" t="s">
        <v>644</v>
      </c>
      <c r="H2198" s="7" t="s">
        <v>1343</v>
      </c>
      <c r="I2198" s="246">
        <v>197</v>
      </c>
      <c r="J2198" s="246">
        <v>10938.371761715971</v>
      </c>
      <c r="K2198" s="558">
        <f t="shared" si="117"/>
        <v>2154859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16"/>
        <v>9</v>
      </c>
      <c r="C2199" s="37">
        <f t="shared" si="118"/>
        <v>41886</v>
      </c>
      <c r="D2199" s="37" t="s">
        <v>1350</v>
      </c>
      <c r="E2199" s="689">
        <v>41886</v>
      </c>
      <c r="F2199" s="40" t="s">
        <v>457</v>
      </c>
      <c r="G2199" s="40" t="s">
        <v>644</v>
      </c>
      <c r="H2199" s="7" t="s">
        <v>1343</v>
      </c>
      <c r="I2199" s="246">
        <v>307</v>
      </c>
      <c r="J2199" s="246">
        <v>7265.037961139712</v>
      </c>
      <c r="K2199" s="558">
        <f t="shared" si="117"/>
        <v>2230367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16"/>
        <v>9</v>
      </c>
      <c r="C2200" s="37">
        <f t="shared" si="118"/>
        <v>41890</v>
      </c>
      <c r="D2200" s="37" t="s">
        <v>1350</v>
      </c>
      <c r="E2200" s="689">
        <v>41890</v>
      </c>
      <c r="F2200" s="40" t="s">
        <v>645</v>
      </c>
      <c r="G2200" s="40" t="s">
        <v>646</v>
      </c>
      <c r="H2200" s="7" t="s">
        <v>1343</v>
      </c>
      <c r="I2200" s="246">
        <v>860</v>
      </c>
      <c r="J2200" s="246">
        <v>14774.964842317841</v>
      </c>
      <c r="K2200" s="558">
        <f t="shared" si="117"/>
        <v>12706470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16"/>
        <v>9</v>
      </c>
      <c r="C2201" s="37">
        <f t="shared" si="118"/>
        <v>41890</v>
      </c>
      <c r="D2201" s="37" t="s">
        <v>1350</v>
      </c>
      <c r="E2201" s="689">
        <v>41890</v>
      </c>
      <c r="F2201" s="40" t="s">
        <v>634</v>
      </c>
      <c r="G2201" s="40" t="s">
        <v>647</v>
      </c>
      <c r="H2201" s="7" t="s">
        <v>1343</v>
      </c>
      <c r="I2201" s="246">
        <v>2153</v>
      </c>
      <c r="J2201" s="246">
        <v>10856.742121703164</v>
      </c>
      <c r="K2201" s="558">
        <f t="shared" si="117"/>
        <v>23374566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16"/>
        <v>9</v>
      </c>
      <c r="C2202" s="37">
        <f t="shared" si="118"/>
        <v>41890</v>
      </c>
      <c r="D2202" s="37" t="s">
        <v>1350</v>
      </c>
      <c r="E2202" s="689">
        <v>41890</v>
      </c>
      <c r="F2202" s="40" t="s">
        <v>594</v>
      </c>
      <c r="G2202" s="40" t="s">
        <v>647</v>
      </c>
      <c r="H2202" s="7" t="s">
        <v>1343</v>
      </c>
      <c r="I2202" s="246">
        <v>2000</v>
      </c>
      <c r="J2202" s="246">
        <v>489.77784007683448</v>
      </c>
      <c r="K2202" s="558">
        <f t="shared" si="117"/>
        <v>979556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16"/>
        <v>9</v>
      </c>
      <c r="C2203" s="37">
        <f t="shared" si="118"/>
        <v>41890</v>
      </c>
      <c r="D2203" s="37" t="s">
        <v>1350</v>
      </c>
      <c r="E2203" s="689">
        <v>41890</v>
      </c>
      <c r="F2203" s="190" t="s">
        <v>1128</v>
      </c>
      <c r="G2203" s="458" t="s">
        <v>648</v>
      </c>
      <c r="H2203" s="7" t="s">
        <v>1343</v>
      </c>
      <c r="I2203" s="246">
        <v>1000</v>
      </c>
      <c r="J2203" s="246">
        <v>816.29640012805748</v>
      </c>
      <c r="K2203" s="558">
        <f t="shared" si="117"/>
        <v>816296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16"/>
        <v>9</v>
      </c>
      <c r="C2204" s="37">
        <f t="shared" si="118"/>
        <v>41894</v>
      </c>
      <c r="D2204" s="37" t="s">
        <v>1350</v>
      </c>
      <c r="E2204" s="687">
        <v>41894</v>
      </c>
      <c r="F2204" s="734" t="s">
        <v>564</v>
      </c>
      <c r="G2204" s="458" t="s">
        <v>650</v>
      </c>
      <c r="H2204" s="7" t="s">
        <v>1343</v>
      </c>
      <c r="I2204" s="246">
        <v>210</v>
      </c>
      <c r="J2204" s="246">
        <v>24407.262363828919</v>
      </c>
      <c r="K2204" s="558">
        <f t="shared" si="117"/>
        <v>5125525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16"/>
        <v>9</v>
      </c>
      <c r="C2205" s="37">
        <f t="shared" si="118"/>
        <v>41895</v>
      </c>
      <c r="D2205" s="37" t="s">
        <v>1350</v>
      </c>
      <c r="E2205" s="687">
        <v>41895</v>
      </c>
      <c r="F2205" s="734" t="s">
        <v>1177</v>
      </c>
      <c r="G2205" s="458" t="s">
        <v>651</v>
      </c>
      <c r="H2205" s="7" t="s">
        <v>1343</v>
      </c>
      <c r="I2205" s="246">
        <v>200</v>
      </c>
      <c r="J2205" s="246">
        <v>9305.7789614598551</v>
      </c>
      <c r="K2205" s="558">
        <f t="shared" si="117"/>
        <v>1861156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16"/>
        <v>9</v>
      </c>
      <c r="C2206" s="37">
        <f t="shared" si="118"/>
        <v>41895</v>
      </c>
      <c r="D2206" s="37" t="s">
        <v>1350</v>
      </c>
      <c r="E2206" s="687">
        <v>41895</v>
      </c>
      <c r="F2206" s="190" t="s">
        <v>1177</v>
      </c>
      <c r="G2206" s="458" t="s">
        <v>651</v>
      </c>
      <c r="H2206" s="7" t="s">
        <v>1343</v>
      </c>
      <c r="I2206" s="246">
        <v>989</v>
      </c>
      <c r="J2206" s="246">
        <v>9305.7789614598551</v>
      </c>
      <c r="K2206" s="558">
        <f t="shared" si="117"/>
        <v>9203415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16"/>
        <v>9</v>
      </c>
      <c r="C2207" s="37">
        <f t="shared" si="118"/>
        <v>41895</v>
      </c>
      <c r="D2207" s="37" t="s">
        <v>1350</v>
      </c>
      <c r="E2207" s="687">
        <v>41895</v>
      </c>
      <c r="F2207" s="190" t="s">
        <v>416</v>
      </c>
      <c r="G2207" s="458" t="s">
        <v>651</v>
      </c>
      <c r="H2207" s="7" t="s">
        <v>1343</v>
      </c>
      <c r="I2207" s="246">
        <v>2400</v>
      </c>
      <c r="J2207" s="246">
        <v>816.29640012805748</v>
      </c>
      <c r="K2207" s="558">
        <f t="shared" si="117"/>
        <v>1959111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16"/>
        <v>9</v>
      </c>
      <c r="C2208" s="37">
        <f t="shared" si="118"/>
        <v>41897</v>
      </c>
      <c r="D2208" s="37" t="s">
        <v>1350</v>
      </c>
      <c r="E2208" s="689">
        <v>41897</v>
      </c>
      <c r="F2208" s="190" t="s">
        <v>407</v>
      </c>
      <c r="G2208" s="458" t="s">
        <v>652</v>
      </c>
      <c r="H2208" s="7" t="s">
        <v>1343</v>
      </c>
      <c r="I2208" s="246">
        <v>495</v>
      </c>
      <c r="J2208" s="246">
        <v>7754.8158012165459</v>
      </c>
      <c r="K2208" s="558">
        <f t="shared" si="117"/>
        <v>3838634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16"/>
        <v>9</v>
      </c>
      <c r="C2209" s="37">
        <f t="shared" si="118"/>
        <v>41898</v>
      </c>
      <c r="D2209" s="37" t="s">
        <v>1350</v>
      </c>
      <c r="E2209" s="689">
        <v>41898</v>
      </c>
      <c r="F2209" s="190" t="s">
        <v>653</v>
      </c>
      <c r="G2209" s="458" t="s">
        <v>654</v>
      </c>
      <c r="H2209" s="7" t="s">
        <v>1343</v>
      </c>
      <c r="I2209" s="246">
        <v>451</v>
      </c>
      <c r="J2209" s="246">
        <v>24897.040203905752</v>
      </c>
      <c r="K2209" s="558">
        <f t="shared" si="117"/>
        <v>11228565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16"/>
        <v>9</v>
      </c>
      <c r="C2210" s="37">
        <f t="shared" si="118"/>
        <v>41898</v>
      </c>
      <c r="D2210" s="37" t="s">
        <v>1350</v>
      </c>
      <c r="E2210" s="689">
        <v>41898</v>
      </c>
      <c r="F2210" s="190" t="s">
        <v>717</v>
      </c>
      <c r="G2210" s="458" t="s">
        <v>654</v>
      </c>
      <c r="H2210" s="7" t="s">
        <v>1343</v>
      </c>
      <c r="I2210" s="246">
        <v>902</v>
      </c>
      <c r="J2210" s="246">
        <v>1224.4446001920862</v>
      </c>
      <c r="K2210" s="558">
        <f t="shared" si="117"/>
        <v>1104449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16"/>
        <v>9</v>
      </c>
      <c r="C2211" s="37">
        <f t="shared" si="118"/>
        <v>41898</v>
      </c>
      <c r="D2211" s="37" t="s">
        <v>1350</v>
      </c>
      <c r="E2211" s="689">
        <v>41898</v>
      </c>
      <c r="F2211" s="190" t="s">
        <v>634</v>
      </c>
      <c r="G2211" s="458" t="s">
        <v>656</v>
      </c>
      <c r="H2211" s="7" t="s">
        <v>1343</v>
      </c>
      <c r="I2211" s="246">
        <v>175</v>
      </c>
      <c r="J2211" s="246">
        <v>10856.742121703164</v>
      </c>
      <c r="K2211" s="558">
        <f t="shared" si="117"/>
        <v>1899930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16"/>
        <v>9</v>
      </c>
      <c r="C2212" s="37">
        <f t="shared" si="118"/>
        <v>41898</v>
      </c>
      <c r="D2212" s="37" t="s">
        <v>1350</v>
      </c>
      <c r="E2212" s="689">
        <v>41898</v>
      </c>
      <c r="F2212" s="734" t="s">
        <v>634</v>
      </c>
      <c r="G2212" s="458" t="s">
        <v>656</v>
      </c>
      <c r="H2212" s="7" t="s">
        <v>1343</v>
      </c>
      <c r="I2212" s="246">
        <v>1686</v>
      </c>
      <c r="J2212" s="246">
        <v>10856.742121703164</v>
      </c>
      <c r="K2212" s="558">
        <f t="shared" si="117"/>
        <v>18304467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16"/>
        <v>9</v>
      </c>
      <c r="C2213" s="37">
        <f t="shared" si="118"/>
        <v>41898</v>
      </c>
      <c r="D2213" s="37" t="s">
        <v>1350</v>
      </c>
      <c r="E2213" s="689">
        <v>41898</v>
      </c>
      <c r="F2213" s="190" t="s">
        <v>633</v>
      </c>
      <c r="G2213" s="458" t="s">
        <v>656</v>
      </c>
      <c r="H2213" s="7" t="s">
        <v>1343</v>
      </c>
      <c r="I2213" s="246">
        <v>827</v>
      </c>
      <c r="J2213" s="246">
        <v>7836.4454412293517</v>
      </c>
      <c r="K2213" s="558">
        <f t="shared" si="117"/>
        <v>6480740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16"/>
        <v>9</v>
      </c>
      <c r="C2214" s="37">
        <f t="shared" si="118"/>
        <v>41898</v>
      </c>
      <c r="D2214" s="37" t="s">
        <v>1350</v>
      </c>
      <c r="E2214" s="689">
        <v>41898</v>
      </c>
      <c r="F2214" s="190" t="s">
        <v>633</v>
      </c>
      <c r="G2214" s="458" t="s">
        <v>656</v>
      </c>
      <c r="H2214" s="7" t="s">
        <v>1343</v>
      </c>
      <c r="I2214" s="246">
        <v>1700</v>
      </c>
      <c r="J2214" s="246">
        <v>7836.4454412293517</v>
      </c>
      <c r="K2214" s="558">
        <f t="shared" si="117"/>
        <v>13321957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16"/>
        <v>9</v>
      </c>
      <c r="C2215" s="37">
        <f t="shared" si="118"/>
        <v>41898</v>
      </c>
      <c r="D2215" s="37" t="s">
        <v>1350</v>
      </c>
      <c r="E2215" s="689">
        <v>41898</v>
      </c>
      <c r="F2215" s="190" t="s">
        <v>594</v>
      </c>
      <c r="G2215" s="458" t="s">
        <v>656</v>
      </c>
      <c r="H2215" s="7" t="s">
        <v>1343</v>
      </c>
      <c r="I2215" s="246">
        <v>10500</v>
      </c>
      <c r="J2215" s="246">
        <v>489.77784007683448</v>
      </c>
      <c r="K2215" s="558">
        <f t="shared" si="117"/>
        <v>5142667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16"/>
        <v>9</v>
      </c>
      <c r="C2216" s="37">
        <f t="shared" si="118"/>
        <v>41899</v>
      </c>
      <c r="D2216" s="37" t="s">
        <v>1350</v>
      </c>
      <c r="E2216" s="689">
        <v>41899</v>
      </c>
      <c r="F2216" s="190" t="s">
        <v>657</v>
      </c>
      <c r="G2216" s="458" t="s">
        <v>658</v>
      </c>
      <c r="H2216" s="7" t="s">
        <v>1343</v>
      </c>
      <c r="I2216" s="246">
        <v>833</v>
      </c>
      <c r="J2216" s="246">
        <v>19019.706122983738</v>
      </c>
      <c r="K2216" s="558">
        <f t="shared" si="117"/>
        <v>15843415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16"/>
        <v>9</v>
      </c>
      <c r="C2217" s="37">
        <f t="shared" si="118"/>
        <v>41900</v>
      </c>
      <c r="D2217" s="37" t="s">
        <v>1350</v>
      </c>
      <c r="E2217" s="689">
        <v>41900</v>
      </c>
      <c r="F2217" s="190" t="s">
        <v>458</v>
      </c>
      <c r="G2217" s="458" t="s">
        <v>660</v>
      </c>
      <c r="H2217" s="7" t="s">
        <v>1343</v>
      </c>
      <c r="I2217" s="246">
        <v>195</v>
      </c>
      <c r="J2217" s="246">
        <v>7591.5565211909352</v>
      </c>
      <c r="K2217" s="558">
        <f t="shared" si="117"/>
        <v>1480354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16"/>
        <v>9</v>
      </c>
      <c r="C2218" s="37">
        <f t="shared" si="118"/>
        <v>41900</v>
      </c>
      <c r="D2218" s="37" t="s">
        <v>1350</v>
      </c>
      <c r="E2218" s="689">
        <v>41900</v>
      </c>
      <c r="F2218" s="190" t="s">
        <v>465</v>
      </c>
      <c r="G2218" s="458" t="s">
        <v>660</v>
      </c>
      <c r="H2218" s="7" t="s">
        <v>1343</v>
      </c>
      <c r="I2218" s="246">
        <v>300</v>
      </c>
      <c r="J2218" s="246">
        <v>7101.7786811141004</v>
      </c>
      <c r="K2218" s="558">
        <f t="shared" si="117"/>
        <v>2130534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16"/>
        <v>9</v>
      </c>
      <c r="C2219" s="37">
        <f t="shared" si="118"/>
        <v>41904</v>
      </c>
      <c r="D2219" s="37" t="s">
        <v>1350</v>
      </c>
      <c r="E2219" s="689">
        <v>41904</v>
      </c>
      <c r="F2219" s="190" t="s">
        <v>661</v>
      </c>
      <c r="G2219" s="458" t="s">
        <v>662</v>
      </c>
      <c r="H2219" s="7" t="s">
        <v>1343</v>
      </c>
      <c r="I2219" s="246">
        <v>314</v>
      </c>
      <c r="J2219" s="246">
        <v>5958.9637209348193</v>
      </c>
      <c r="K2219" s="558">
        <f t="shared" si="117"/>
        <v>1871115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16"/>
        <v>9</v>
      </c>
      <c r="C2220" s="37">
        <f t="shared" si="118"/>
        <v>41904</v>
      </c>
      <c r="D2220" s="37" t="s">
        <v>1350</v>
      </c>
      <c r="E2220" s="689">
        <v>41904</v>
      </c>
      <c r="F2220" s="190" t="s">
        <v>663</v>
      </c>
      <c r="G2220" s="458" t="s">
        <v>662</v>
      </c>
      <c r="H2220" s="7" t="s">
        <v>1343</v>
      </c>
      <c r="I2220" s="246">
        <v>103</v>
      </c>
      <c r="J2220" s="246">
        <v>5305.9266008323739</v>
      </c>
      <c r="K2220" s="558">
        <f t="shared" si="117"/>
        <v>546510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16"/>
        <v>9</v>
      </c>
      <c r="C2221" s="37">
        <f t="shared" si="118"/>
        <v>41904</v>
      </c>
      <c r="D2221" s="37" t="s">
        <v>1350</v>
      </c>
      <c r="E2221" s="182">
        <v>41904</v>
      </c>
      <c r="F2221" s="187" t="s">
        <v>664</v>
      </c>
      <c r="G2221" s="560" t="s">
        <v>662</v>
      </c>
      <c r="H2221" s="7" t="s">
        <v>1343</v>
      </c>
      <c r="I2221" s="246">
        <v>497</v>
      </c>
      <c r="J2221" s="246">
        <v>4408.0005606915111</v>
      </c>
      <c r="K2221" s="558">
        <f t="shared" si="117"/>
        <v>2190776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16"/>
        <v>9</v>
      </c>
      <c r="C2222" s="37">
        <f t="shared" si="118"/>
        <v>41904</v>
      </c>
      <c r="D2222" s="37" t="s">
        <v>1350</v>
      </c>
      <c r="E2222" s="189">
        <v>41904</v>
      </c>
      <c r="F2222" s="190" t="s">
        <v>665</v>
      </c>
      <c r="G2222" s="458" t="s">
        <v>662</v>
      </c>
      <c r="H2222" s="7" t="s">
        <v>1343</v>
      </c>
      <c r="I2222" s="246">
        <v>300</v>
      </c>
      <c r="J2222" s="246">
        <v>3836.59308060187</v>
      </c>
      <c r="K2222" s="558">
        <f t="shared" si="117"/>
        <v>1150978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16"/>
        <v>9</v>
      </c>
      <c r="C2223" s="37">
        <f t="shared" si="118"/>
        <v>41905</v>
      </c>
      <c r="D2223" s="37" t="s">
        <v>1350</v>
      </c>
      <c r="E2223" s="189">
        <v>41905</v>
      </c>
      <c r="F2223" s="190" t="s">
        <v>666</v>
      </c>
      <c r="G2223" s="458" t="s">
        <v>667</v>
      </c>
      <c r="H2223" s="7" t="s">
        <v>1343</v>
      </c>
      <c r="I2223" s="246">
        <v>184</v>
      </c>
      <c r="J2223" s="246">
        <v>19836.002523111798</v>
      </c>
      <c r="K2223" s="558">
        <f t="shared" si="117"/>
        <v>3649824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16"/>
        <v>9</v>
      </c>
      <c r="C2224" s="37">
        <f t="shared" si="118"/>
        <v>41905</v>
      </c>
      <c r="D2224" s="37" t="s">
        <v>1350</v>
      </c>
      <c r="E2224" s="689">
        <v>41905</v>
      </c>
      <c r="F2224" s="40" t="s">
        <v>717</v>
      </c>
      <c r="G2224" s="40" t="s">
        <v>667</v>
      </c>
      <c r="H2224" s="7" t="s">
        <v>1343</v>
      </c>
      <c r="I2224" s="246">
        <v>368</v>
      </c>
      <c r="J2224" s="246">
        <v>1224.4446001920862</v>
      </c>
      <c r="K2224" s="558">
        <f t="shared" si="117"/>
        <v>450596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16"/>
        <v>9</v>
      </c>
      <c r="C2225" s="37">
        <f t="shared" si="118"/>
        <v>41905</v>
      </c>
      <c r="D2225" s="37" t="s">
        <v>1350</v>
      </c>
      <c r="E2225" s="689">
        <v>41905</v>
      </c>
      <c r="F2225" s="40" t="s">
        <v>653</v>
      </c>
      <c r="G2225" s="40" t="s">
        <v>668</v>
      </c>
      <c r="H2225" s="7" t="s">
        <v>1343</v>
      </c>
      <c r="I2225" s="246">
        <v>13</v>
      </c>
      <c r="J2225" s="246">
        <v>24897.040203905752</v>
      </c>
      <c r="K2225" s="558">
        <f t="shared" si="117"/>
        <v>323662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16"/>
        <v>9</v>
      </c>
      <c r="C2226" s="37">
        <f t="shared" si="118"/>
        <v>41907</v>
      </c>
      <c r="D2226" s="37" t="s">
        <v>1350</v>
      </c>
      <c r="E2226" s="689">
        <v>41907</v>
      </c>
      <c r="F2226" s="40" t="s">
        <v>486</v>
      </c>
      <c r="G2226" s="40" t="s">
        <v>669</v>
      </c>
      <c r="H2226" s="7" t="s">
        <v>1343</v>
      </c>
      <c r="I2226" s="246">
        <v>994</v>
      </c>
      <c r="J2226" s="246">
        <v>9387.4086014726599</v>
      </c>
      <c r="K2226" s="558">
        <f t="shared" si="117"/>
        <v>9331084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16"/>
        <v>9</v>
      </c>
      <c r="C2227" s="37">
        <f t="shared" si="118"/>
        <v>41908</v>
      </c>
      <c r="D2227" s="37" t="s">
        <v>1350</v>
      </c>
      <c r="E2227" s="689">
        <v>41908</v>
      </c>
      <c r="F2227" s="187" t="s">
        <v>610</v>
      </c>
      <c r="G2227" s="40" t="s">
        <v>670</v>
      </c>
      <c r="H2227" s="7" t="s">
        <v>1343</v>
      </c>
      <c r="I2227" s="246">
        <v>1500</v>
      </c>
      <c r="J2227" s="246">
        <v>4163.1116406530937</v>
      </c>
      <c r="K2227" s="558">
        <f t="shared" si="117"/>
        <v>6244667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16"/>
        <v>9</v>
      </c>
      <c r="C2228" s="37">
        <f t="shared" si="118"/>
        <v>41908</v>
      </c>
      <c r="D2228" s="37" t="s">
        <v>1350</v>
      </c>
      <c r="E2228" s="689">
        <v>41908</v>
      </c>
      <c r="F2228" s="40" t="s">
        <v>471</v>
      </c>
      <c r="G2228" s="40" t="s">
        <v>671</v>
      </c>
      <c r="H2228" s="7" t="s">
        <v>1343</v>
      </c>
      <c r="I2228" s="246">
        <v>399</v>
      </c>
      <c r="J2228" s="246">
        <v>6856.8897610756831</v>
      </c>
      <c r="K2228" s="558">
        <f t="shared" si="117"/>
        <v>2735899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16"/>
        <v>9</v>
      </c>
      <c r="C2229" s="37">
        <f t="shared" si="118"/>
        <v>41908</v>
      </c>
      <c r="D2229" s="37" t="s">
        <v>1350</v>
      </c>
      <c r="E2229" s="689">
        <v>41908</v>
      </c>
      <c r="F2229" s="40" t="s">
        <v>474</v>
      </c>
      <c r="G2229" s="40" t="s">
        <v>671</v>
      </c>
      <c r="H2229" s="7" t="s">
        <v>1343</v>
      </c>
      <c r="I2229" s="246">
        <v>295</v>
      </c>
      <c r="J2229" s="246">
        <v>7346.6676011525178</v>
      </c>
      <c r="K2229" s="558">
        <f t="shared" si="117"/>
        <v>2167267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16"/>
        <v>9</v>
      </c>
      <c r="C2230" s="37">
        <f t="shared" si="118"/>
        <v>41908</v>
      </c>
      <c r="D2230" s="37" t="s">
        <v>1350</v>
      </c>
      <c r="E2230" s="689">
        <v>41908</v>
      </c>
      <c r="F2230" s="40" t="s">
        <v>475</v>
      </c>
      <c r="G2230" s="40" t="s">
        <v>671</v>
      </c>
      <c r="H2230" s="7" t="s">
        <v>1343</v>
      </c>
      <c r="I2230" s="246">
        <v>200</v>
      </c>
      <c r="J2230" s="246">
        <v>7591.5565211909352</v>
      </c>
      <c r="K2230" s="558">
        <f t="shared" si="117"/>
        <v>1518311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16"/>
        <v>9</v>
      </c>
      <c r="C2231" s="37">
        <f t="shared" si="118"/>
        <v>41908</v>
      </c>
      <c r="D2231" s="37" t="s">
        <v>1350</v>
      </c>
      <c r="E2231" s="689">
        <v>41908</v>
      </c>
      <c r="F2231" s="187" t="s">
        <v>377</v>
      </c>
      <c r="G2231" s="40" t="s">
        <v>671</v>
      </c>
      <c r="H2231" s="7" t="s">
        <v>1343</v>
      </c>
      <c r="I2231" s="246">
        <v>298</v>
      </c>
      <c r="J2231" s="246">
        <v>8326.2232813061873</v>
      </c>
      <c r="K2231" s="558">
        <f t="shared" si="117"/>
        <v>2481215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16"/>
        <v>9</v>
      </c>
      <c r="C2232" s="37">
        <f t="shared" si="118"/>
        <v>41908</v>
      </c>
      <c r="D2232" s="37" t="s">
        <v>1350</v>
      </c>
      <c r="E2232" s="689">
        <v>41908</v>
      </c>
      <c r="F2232" s="187" t="s">
        <v>672</v>
      </c>
      <c r="G2232" s="40" t="s">
        <v>671</v>
      </c>
      <c r="H2232" s="7" t="s">
        <v>1343</v>
      </c>
      <c r="I2232" s="246">
        <v>360</v>
      </c>
      <c r="J2232" s="246">
        <v>5795.7044409092077</v>
      </c>
      <c r="K2232" s="558">
        <f t="shared" si="117"/>
        <v>2086454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16"/>
        <v>9</v>
      </c>
      <c r="C2233" s="37">
        <f t="shared" si="118"/>
        <v>41908</v>
      </c>
      <c r="D2233" s="37" t="s">
        <v>1350</v>
      </c>
      <c r="E2233" s="689">
        <v>41908</v>
      </c>
      <c r="F2233" s="187" t="s">
        <v>407</v>
      </c>
      <c r="G2233" s="40" t="s">
        <v>673</v>
      </c>
      <c r="H2233" s="7" t="s">
        <v>1343</v>
      </c>
      <c r="I2233" s="246">
        <v>498</v>
      </c>
      <c r="J2233" s="246">
        <v>7754.8158012165459</v>
      </c>
      <c r="K2233" s="558">
        <f t="shared" si="117"/>
        <v>3861898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16"/>
        <v>9</v>
      </c>
      <c r="C2234" s="37">
        <f t="shared" si="118"/>
        <v>41908</v>
      </c>
      <c r="D2234" s="37" t="s">
        <v>1350</v>
      </c>
      <c r="E2234" s="689">
        <v>41908</v>
      </c>
      <c r="F2234" s="187" t="s">
        <v>537</v>
      </c>
      <c r="G2234" s="40" t="s">
        <v>673</v>
      </c>
      <c r="H2234" s="7" t="s">
        <v>1343</v>
      </c>
      <c r="I2234" s="246">
        <v>493</v>
      </c>
      <c r="J2234" s="246">
        <v>7918.0750812421575</v>
      </c>
      <c r="K2234" s="558">
        <f t="shared" si="117"/>
        <v>3903611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16"/>
        <v>9</v>
      </c>
      <c r="C2235" s="37">
        <f t="shared" si="118"/>
        <v>41908</v>
      </c>
      <c r="D2235" s="37" t="s">
        <v>1350</v>
      </c>
      <c r="E2235" s="689">
        <v>41908</v>
      </c>
      <c r="F2235" s="187" t="s">
        <v>674</v>
      </c>
      <c r="G2235" s="40" t="s">
        <v>675</v>
      </c>
      <c r="H2235" s="7" t="s">
        <v>1343</v>
      </c>
      <c r="I2235" s="246">
        <v>51</v>
      </c>
      <c r="J2235" s="246">
        <v>7509.9268811781294</v>
      </c>
      <c r="K2235" s="558">
        <f t="shared" si="117"/>
        <v>383006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16"/>
        <v>9</v>
      </c>
      <c r="C2236" s="37">
        <f t="shared" si="118"/>
        <v>41908</v>
      </c>
      <c r="D2236" s="37" t="s">
        <v>1350</v>
      </c>
      <c r="E2236" s="689">
        <v>41908</v>
      </c>
      <c r="F2236" s="187" t="s">
        <v>676</v>
      </c>
      <c r="G2236" s="40" t="s">
        <v>675</v>
      </c>
      <c r="H2236" s="7" t="s">
        <v>1343</v>
      </c>
      <c r="I2236" s="246">
        <v>313</v>
      </c>
      <c r="J2236" s="246">
        <v>10530.223561651941</v>
      </c>
      <c r="K2236" s="558">
        <f t="shared" si="117"/>
        <v>3295960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16"/>
        <v>9</v>
      </c>
      <c r="C2237" s="37">
        <f t="shared" si="118"/>
        <v>41908</v>
      </c>
      <c r="D2237" s="37" t="s">
        <v>1350</v>
      </c>
      <c r="E2237" s="689">
        <v>41908</v>
      </c>
      <c r="F2237" s="187" t="s">
        <v>677</v>
      </c>
      <c r="G2237" s="40" t="s">
        <v>675</v>
      </c>
      <c r="H2237" s="7" t="s">
        <v>1343</v>
      </c>
      <c r="I2237" s="246">
        <v>113</v>
      </c>
      <c r="J2237" s="246">
        <v>7918.0750812421575</v>
      </c>
      <c r="K2237" s="558">
        <f t="shared" si="117"/>
        <v>894742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16"/>
        <v>9</v>
      </c>
      <c r="C2238" s="37">
        <f t="shared" si="118"/>
        <v>41908</v>
      </c>
      <c r="D2238" s="37" t="s">
        <v>1350</v>
      </c>
      <c r="E2238" s="689">
        <v>41908</v>
      </c>
      <c r="F2238" s="40" t="s">
        <v>678</v>
      </c>
      <c r="G2238" s="40" t="s">
        <v>675</v>
      </c>
      <c r="H2238" s="7" t="s">
        <v>1343</v>
      </c>
      <c r="I2238" s="246">
        <v>21</v>
      </c>
      <c r="J2238" s="246">
        <v>10530.223561651941</v>
      </c>
      <c r="K2238" s="558">
        <f t="shared" si="117"/>
        <v>221135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16"/>
        <v>9</v>
      </c>
      <c r="C2239" s="37">
        <f t="shared" si="118"/>
        <v>41908</v>
      </c>
      <c r="D2239" s="37" t="s">
        <v>1350</v>
      </c>
      <c r="E2239" s="689">
        <v>41908</v>
      </c>
      <c r="F2239" s="433" t="s">
        <v>679</v>
      </c>
      <c r="G2239" s="40" t="s">
        <v>675</v>
      </c>
      <c r="H2239" s="7" t="s">
        <v>1343</v>
      </c>
      <c r="I2239" s="246">
        <v>35</v>
      </c>
      <c r="J2239" s="246">
        <v>9224.1493214470484</v>
      </c>
      <c r="K2239" s="558">
        <f t="shared" si="117"/>
        <v>322845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16"/>
        <v>9</v>
      </c>
      <c r="C2240" s="37">
        <f t="shared" si="118"/>
        <v>41908</v>
      </c>
      <c r="D2240" s="37" t="s">
        <v>1350</v>
      </c>
      <c r="E2240" s="689">
        <v>41908</v>
      </c>
      <c r="F2240" s="187" t="s">
        <v>680</v>
      </c>
      <c r="G2240" s="40" t="s">
        <v>675</v>
      </c>
      <c r="H2240" s="7" t="s">
        <v>1343</v>
      </c>
      <c r="I2240" s="246">
        <v>33</v>
      </c>
      <c r="J2240" s="246">
        <v>9713.9271615238831</v>
      </c>
      <c r="K2240" s="558">
        <f t="shared" si="117"/>
        <v>320560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9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16"/>
        <v>9</v>
      </c>
      <c r="C2241" s="37">
        <f t="shared" si="118"/>
        <v>41908</v>
      </c>
      <c r="D2241" s="37" t="s">
        <v>1350</v>
      </c>
      <c r="E2241" s="689">
        <v>41908</v>
      </c>
      <c r="F2241" s="40" t="s">
        <v>557</v>
      </c>
      <c r="G2241" s="40" t="s">
        <v>675</v>
      </c>
      <c r="H2241" s="7" t="s">
        <v>1343</v>
      </c>
      <c r="I2241" s="246">
        <v>762</v>
      </c>
      <c r="J2241" s="246">
        <v>10122.075361587913</v>
      </c>
      <c r="K2241" s="558">
        <f t="shared" si="117"/>
        <v>7713021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9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16"/>
        <v>9</v>
      </c>
      <c r="C2242" s="37">
        <f t="shared" si="118"/>
        <v>41908</v>
      </c>
      <c r="D2242" s="37" t="s">
        <v>1350</v>
      </c>
      <c r="E2242" s="689">
        <v>41908</v>
      </c>
      <c r="F2242" s="187" t="s">
        <v>681</v>
      </c>
      <c r="G2242" s="40" t="s">
        <v>675</v>
      </c>
      <c r="H2242" s="7" t="s">
        <v>1343</v>
      </c>
      <c r="I2242" s="246">
        <v>145</v>
      </c>
      <c r="J2242" s="246">
        <v>10530.223561651941</v>
      </c>
      <c r="K2242" s="558">
        <f t="shared" si="117"/>
        <v>1526882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9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ref="B2243:B2306" si="119">IF(C2243&lt;&gt;"",MONTH(C2243),"")</f>
        <v>9</v>
      </c>
      <c r="C2243" s="37">
        <f t="shared" si="118"/>
        <v>41909</v>
      </c>
      <c r="D2243" s="37" t="s">
        <v>1350</v>
      </c>
      <c r="E2243" s="689">
        <v>41909</v>
      </c>
      <c r="F2243" s="187" t="s">
        <v>430</v>
      </c>
      <c r="G2243" s="40" t="s">
        <v>682</v>
      </c>
      <c r="H2243" s="7" t="s">
        <v>1343</v>
      </c>
      <c r="I2243" s="246">
        <v>1007</v>
      </c>
      <c r="J2243" s="246">
        <v>7509.9268811781294</v>
      </c>
      <c r="K2243" s="558">
        <f t="shared" ref="K2243:K2306" si="120">ROUND(I2243*J2243,0)</f>
        <v>7562496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9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19"/>
        <v>9</v>
      </c>
      <c r="C2244" s="37">
        <f t="shared" ref="C2244:C2307" si="121">E2244</f>
        <v>41912</v>
      </c>
      <c r="D2244" s="37" t="s">
        <v>1350</v>
      </c>
      <c r="E2244" s="689">
        <v>41912</v>
      </c>
      <c r="F2244" s="187" t="s">
        <v>683</v>
      </c>
      <c r="G2244" s="40" t="s">
        <v>684</v>
      </c>
      <c r="H2244" s="7" t="s">
        <v>1343</v>
      </c>
      <c r="I2244" s="246">
        <v>264</v>
      </c>
      <c r="J2244" s="246">
        <v>9877.1864415494947</v>
      </c>
      <c r="K2244" s="558">
        <f t="shared" si="120"/>
        <v>2607577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9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19"/>
        <v>9</v>
      </c>
      <c r="C2245" s="37">
        <f t="shared" si="121"/>
        <v>41912</v>
      </c>
      <c r="D2245" s="37" t="s">
        <v>1350</v>
      </c>
      <c r="E2245" s="689">
        <v>41912</v>
      </c>
      <c r="F2245" s="40" t="s">
        <v>683</v>
      </c>
      <c r="G2245" s="40" t="s">
        <v>684</v>
      </c>
      <c r="H2245" s="7" t="s">
        <v>1343</v>
      </c>
      <c r="I2245" s="246">
        <v>169</v>
      </c>
      <c r="J2245" s="246">
        <v>9877.1864415494947</v>
      </c>
      <c r="K2245" s="558">
        <f t="shared" si="120"/>
        <v>1669245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9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19"/>
        <v>9</v>
      </c>
      <c r="C2246" s="37">
        <f t="shared" si="121"/>
        <v>41912</v>
      </c>
      <c r="D2246" s="37" t="s">
        <v>1350</v>
      </c>
      <c r="E2246" s="689">
        <v>41912</v>
      </c>
      <c r="F2246" s="40" t="s">
        <v>641</v>
      </c>
      <c r="G2246" s="40" t="s">
        <v>686</v>
      </c>
      <c r="H2246" s="7" t="s">
        <v>1343</v>
      </c>
      <c r="I2246" s="246">
        <v>993</v>
      </c>
      <c r="J2246" s="246">
        <v>7346.6676011525178</v>
      </c>
      <c r="K2246" s="558">
        <f t="shared" si="120"/>
        <v>7295241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9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19"/>
        <v>9</v>
      </c>
      <c r="C2247" s="37">
        <f t="shared" si="121"/>
        <v>41912</v>
      </c>
      <c r="D2247" s="37" t="s">
        <v>1350</v>
      </c>
      <c r="E2247" s="689">
        <v>41912</v>
      </c>
      <c r="F2247" s="40" t="s">
        <v>687</v>
      </c>
      <c r="G2247" s="40" t="s">
        <v>688</v>
      </c>
      <c r="H2247" s="7" t="s">
        <v>1343</v>
      </c>
      <c r="I2247" s="246">
        <v>247</v>
      </c>
      <c r="J2247" s="246">
        <v>21305.3360433423</v>
      </c>
      <c r="K2247" s="558">
        <f t="shared" si="120"/>
        <v>5262418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9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19"/>
        <v>9</v>
      </c>
      <c r="C2248" s="37">
        <f t="shared" si="121"/>
        <v>41912</v>
      </c>
      <c r="D2248" s="37" t="s">
        <v>1350</v>
      </c>
      <c r="E2248" s="689">
        <v>41912</v>
      </c>
      <c r="F2248" s="40" t="s">
        <v>663</v>
      </c>
      <c r="G2248" s="40" t="s">
        <v>689</v>
      </c>
      <c r="H2248" s="7" t="s">
        <v>1343</v>
      </c>
      <c r="I2248" s="246">
        <v>498</v>
      </c>
      <c r="J2248" s="246">
        <v>5305.9266008323739</v>
      </c>
      <c r="K2248" s="558">
        <f t="shared" si="120"/>
        <v>2642351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9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19"/>
        <v>9</v>
      </c>
      <c r="C2249" s="37">
        <f t="shared" si="121"/>
        <v>41912</v>
      </c>
      <c r="D2249" s="37" t="s">
        <v>1350</v>
      </c>
      <c r="E2249" s="689">
        <v>41912</v>
      </c>
      <c r="F2249" s="40" t="s">
        <v>664</v>
      </c>
      <c r="G2249" s="40" t="s">
        <v>689</v>
      </c>
      <c r="H2249" s="7" t="s">
        <v>1343</v>
      </c>
      <c r="I2249" s="246">
        <v>500</v>
      </c>
      <c r="J2249" s="246">
        <v>4408.0005606915111</v>
      </c>
      <c r="K2249" s="558">
        <f t="shared" si="120"/>
        <v>2204000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9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19"/>
        <v>9</v>
      </c>
      <c r="C2250" s="37">
        <f t="shared" si="121"/>
        <v>41912</v>
      </c>
      <c r="D2250" s="37" t="s">
        <v>1350</v>
      </c>
      <c r="E2250" s="689">
        <v>41912</v>
      </c>
      <c r="F2250" s="40" t="s">
        <v>690</v>
      </c>
      <c r="G2250" s="40" t="s">
        <v>691</v>
      </c>
      <c r="H2250" s="7" t="s">
        <v>1343</v>
      </c>
      <c r="I2250" s="246">
        <v>1000</v>
      </c>
      <c r="J2250" s="246">
        <v>12734.223841997697</v>
      </c>
      <c r="K2250" s="558">
        <f t="shared" si="120"/>
        <v>12734224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9" s="809" customFormat="1" ht="15.75" customHeight="1">
      <c r="A2251" s="202" t="str">
        <f>IF(B2251&lt;&gt;"",IF(AND(B2251&gt;=_TM1,B2251&lt;=_TM2,OR(TH!L2251="1111",TH!M2251="1111")),TH!D2251,""),"")</f>
        <v/>
      </c>
      <c r="B2251" s="798">
        <f t="shared" si="119"/>
        <v>10</v>
      </c>
      <c r="C2251" s="885">
        <f t="shared" si="121"/>
        <v>41918</v>
      </c>
      <c r="D2251" s="37" t="s">
        <v>1350</v>
      </c>
      <c r="E2251" s="799">
        <v>41918</v>
      </c>
      <c r="F2251" s="801" t="s">
        <v>693</v>
      </c>
      <c r="G2251" s="802" t="s">
        <v>694</v>
      </c>
      <c r="H2251" s="803" t="s">
        <v>1343</v>
      </c>
      <c r="I2251" s="804">
        <v>218</v>
      </c>
      <c r="J2251" s="804">
        <v>19576.720447858519</v>
      </c>
      <c r="K2251" s="805">
        <f t="shared" si="120"/>
        <v>4267725</v>
      </c>
      <c r="L2251" s="886" t="s">
        <v>175</v>
      </c>
      <c r="M2251" s="886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07"/>
    </row>
    <row r="2252" spans="1:29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19"/>
        <v>10</v>
      </c>
      <c r="C2252" s="37">
        <f t="shared" si="121"/>
        <v>41918</v>
      </c>
      <c r="D2252" s="37" t="s">
        <v>1350</v>
      </c>
      <c r="E2252" s="189">
        <v>41918</v>
      </c>
      <c r="F2252" s="190" t="s">
        <v>717</v>
      </c>
      <c r="G2252" s="458" t="s">
        <v>694</v>
      </c>
      <c r="H2252" s="7" t="s">
        <v>1343</v>
      </c>
      <c r="I2252" s="246">
        <v>436</v>
      </c>
      <c r="J2252" s="246">
        <v>1233.8256880733945</v>
      </c>
      <c r="K2252" s="558">
        <f t="shared" si="120"/>
        <v>537948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07"/>
      <c r="AC2252" s="901">
        <f>K2252/I2252</f>
        <v>1233.8256880733945</v>
      </c>
    </row>
    <row r="2253" spans="1:29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19"/>
        <v>10</v>
      </c>
      <c r="C2253" s="37">
        <f t="shared" si="121"/>
        <v>41918</v>
      </c>
      <c r="D2253" s="37" t="s">
        <v>1350</v>
      </c>
      <c r="E2253" s="189">
        <v>41918</v>
      </c>
      <c r="F2253" s="190" t="s">
        <v>695</v>
      </c>
      <c r="G2253" s="458" t="s">
        <v>696</v>
      </c>
      <c r="H2253" s="7" t="s">
        <v>1343</v>
      </c>
      <c r="I2253" s="246">
        <v>267</v>
      </c>
      <c r="J2253" s="246">
        <v>3948.2434456928841</v>
      </c>
      <c r="K2253" s="558">
        <f t="shared" si="120"/>
        <v>1054181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7"/>
      <c r="AC2253" s="901">
        <f t="shared" ref="AC2253:AC2255" si="122">K2253/I2253</f>
        <v>3948.2434456928841</v>
      </c>
    </row>
    <row r="2254" spans="1:29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19"/>
        <v>10</v>
      </c>
      <c r="C2254" s="37">
        <f t="shared" si="121"/>
        <v>41918</v>
      </c>
      <c r="D2254" s="37" t="s">
        <v>1350</v>
      </c>
      <c r="E2254" s="189">
        <v>41918</v>
      </c>
      <c r="F2254" s="190" t="s">
        <v>697</v>
      </c>
      <c r="G2254" s="458" t="s">
        <v>696</v>
      </c>
      <c r="H2254" s="7" t="s">
        <v>1343</v>
      </c>
      <c r="I2254" s="246">
        <v>120</v>
      </c>
      <c r="J2254" s="246">
        <v>6251.3833333333332</v>
      </c>
      <c r="K2254" s="558">
        <f t="shared" si="120"/>
        <v>750166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7"/>
      <c r="AC2254" s="901">
        <f t="shared" si="122"/>
        <v>6251.3833333333332</v>
      </c>
    </row>
    <row r="2255" spans="1:29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19"/>
        <v>10</v>
      </c>
      <c r="C2255" s="37">
        <f t="shared" si="121"/>
        <v>41918</v>
      </c>
      <c r="D2255" s="37" t="s">
        <v>1350</v>
      </c>
      <c r="E2255" s="189">
        <v>41918</v>
      </c>
      <c r="F2255" s="190" t="s">
        <v>698</v>
      </c>
      <c r="G2255" s="458" t="s">
        <v>696</v>
      </c>
      <c r="H2255" s="7" t="s">
        <v>1343</v>
      </c>
      <c r="I2255" s="246">
        <v>230</v>
      </c>
      <c r="J2255" s="246">
        <v>5428.8347826086956</v>
      </c>
      <c r="K2255" s="558">
        <f t="shared" si="120"/>
        <v>1248632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7"/>
      <c r="AC2255" s="901">
        <f t="shared" si="122"/>
        <v>5428.8347826086956</v>
      </c>
    </row>
    <row r="2256" spans="1:29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19"/>
        <v>10</v>
      </c>
      <c r="C2256" s="37">
        <f t="shared" si="121"/>
        <v>41918</v>
      </c>
      <c r="D2256" s="37" t="s">
        <v>1350</v>
      </c>
      <c r="E2256" s="189">
        <v>41918</v>
      </c>
      <c r="F2256" s="190" t="s">
        <v>699</v>
      </c>
      <c r="G2256" s="458" t="s">
        <v>696</v>
      </c>
      <c r="H2256" s="7" t="s">
        <v>1343</v>
      </c>
      <c r="I2256" s="246">
        <v>230</v>
      </c>
      <c r="J2256" s="246">
        <v>3865.9910128123965</v>
      </c>
      <c r="K2256" s="558">
        <f t="shared" si="120"/>
        <v>889178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19"/>
        <v>10</v>
      </c>
      <c r="C2257" s="37">
        <f t="shared" si="121"/>
        <v>41922</v>
      </c>
      <c r="D2257" s="37" t="s">
        <v>1350</v>
      </c>
      <c r="E2257" s="189">
        <v>41922</v>
      </c>
      <c r="F2257" s="190" t="s">
        <v>486</v>
      </c>
      <c r="G2257" s="458" t="s">
        <v>701</v>
      </c>
      <c r="H2257" s="7" t="s">
        <v>1343</v>
      </c>
      <c r="I2257" s="246">
        <v>1996</v>
      </c>
      <c r="J2257" s="246">
        <v>9459.3397122005445</v>
      </c>
      <c r="K2257" s="558">
        <f t="shared" si="120"/>
        <v>18880842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19"/>
        <v>10</v>
      </c>
      <c r="C2258" s="37">
        <f t="shared" si="121"/>
        <v>41922</v>
      </c>
      <c r="D2258" s="37" t="s">
        <v>1350</v>
      </c>
      <c r="E2258" s="189">
        <v>41922</v>
      </c>
      <c r="F2258" s="190" t="s">
        <v>702</v>
      </c>
      <c r="G2258" s="458" t="s">
        <v>703</v>
      </c>
      <c r="H2258" s="7" t="s">
        <v>1343</v>
      </c>
      <c r="I2258" s="246">
        <v>600</v>
      </c>
      <c r="J2258" s="246">
        <v>8225.5127932178657</v>
      </c>
      <c r="K2258" s="558">
        <f t="shared" si="120"/>
        <v>4935308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19"/>
        <v>10</v>
      </c>
      <c r="C2259" s="37">
        <f t="shared" si="121"/>
        <v>41922</v>
      </c>
      <c r="D2259" s="37" t="s">
        <v>1350</v>
      </c>
      <c r="E2259" s="189">
        <v>41922</v>
      </c>
      <c r="F2259" s="190" t="s">
        <v>633</v>
      </c>
      <c r="G2259" s="458" t="s">
        <v>705</v>
      </c>
      <c r="H2259" s="7" t="s">
        <v>1343</v>
      </c>
      <c r="I2259" s="246">
        <v>1932</v>
      </c>
      <c r="J2259" s="246">
        <v>7896.4922814891506</v>
      </c>
      <c r="K2259" s="558">
        <f t="shared" si="120"/>
        <v>15256023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19"/>
        <v>10</v>
      </c>
      <c r="C2260" s="37">
        <f t="shared" si="121"/>
        <v>41922</v>
      </c>
      <c r="D2260" s="37" t="s">
        <v>1350</v>
      </c>
      <c r="E2260" s="189">
        <v>41922</v>
      </c>
      <c r="F2260" s="190" t="s">
        <v>633</v>
      </c>
      <c r="G2260" s="458" t="s">
        <v>705</v>
      </c>
      <c r="H2260" s="7" t="s">
        <v>1343</v>
      </c>
      <c r="I2260" s="246">
        <v>593</v>
      </c>
      <c r="J2260" s="246">
        <v>7896.4922814891506</v>
      </c>
      <c r="K2260" s="558">
        <f t="shared" si="120"/>
        <v>4682620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19"/>
        <v>10</v>
      </c>
      <c r="C2261" s="37">
        <f t="shared" si="121"/>
        <v>41922</v>
      </c>
      <c r="D2261" s="37" t="s">
        <v>1350</v>
      </c>
      <c r="E2261" s="189">
        <v>41922</v>
      </c>
      <c r="F2261" s="190" t="s">
        <v>706</v>
      </c>
      <c r="G2261" s="458" t="s">
        <v>705</v>
      </c>
      <c r="H2261" s="7" t="s">
        <v>1343</v>
      </c>
      <c r="I2261" s="246">
        <v>314</v>
      </c>
      <c r="J2261" s="246">
        <v>6662.6653625064719</v>
      </c>
      <c r="K2261" s="558">
        <f t="shared" si="120"/>
        <v>2092077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19"/>
        <v>10</v>
      </c>
      <c r="C2262" s="37">
        <f t="shared" si="121"/>
        <v>41922</v>
      </c>
      <c r="D2262" s="37" t="s">
        <v>1350</v>
      </c>
      <c r="E2262" s="189">
        <v>41922</v>
      </c>
      <c r="F2262" s="190" t="s">
        <v>633</v>
      </c>
      <c r="G2262" s="458" t="s">
        <v>705</v>
      </c>
      <c r="H2262" s="7" t="s">
        <v>1343</v>
      </c>
      <c r="I2262" s="246">
        <v>173</v>
      </c>
      <c r="J2262" s="246">
        <v>7896.4922814891506</v>
      </c>
      <c r="K2262" s="558">
        <f t="shared" si="120"/>
        <v>1366093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19"/>
        <v>10</v>
      </c>
      <c r="C2263" s="37">
        <f t="shared" si="121"/>
        <v>41922</v>
      </c>
      <c r="D2263" s="37" t="s">
        <v>1350</v>
      </c>
      <c r="E2263" s="189">
        <v>41922</v>
      </c>
      <c r="F2263" s="190" t="s">
        <v>633</v>
      </c>
      <c r="G2263" s="458" t="s">
        <v>705</v>
      </c>
      <c r="H2263" s="7" t="s">
        <v>1343</v>
      </c>
      <c r="I2263" s="246">
        <v>287</v>
      </c>
      <c r="J2263" s="246">
        <v>7896.4922814891506</v>
      </c>
      <c r="K2263" s="558">
        <f t="shared" si="120"/>
        <v>2266293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19"/>
        <v>10</v>
      </c>
      <c r="C2264" s="37">
        <f t="shared" si="121"/>
        <v>41922</v>
      </c>
      <c r="D2264" s="37" t="s">
        <v>1350</v>
      </c>
      <c r="E2264" s="189">
        <v>41922</v>
      </c>
      <c r="F2264" s="187" t="s">
        <v>706</v>
      </c>
      <c r="G2264" s="458" t="s">
        <v>705</v>
      </c>
      <c r="H2264" s="7" t="s">
        <v>1343</v>
      </c>
      <c r="I2264" s="246">
        <v>454</v>
      </c>
      <c r="J2264" s="246">
        <v>6662.6653625064719</v>
      </c>
      <c r="K2264" s="558">
        <f t="shared" si="120"/>
        <v>3024850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19"/>
        <v>10</v>
      </c>
      <c r="C2265" s="37">
        <f t="shared" si="121"/>
        <v>41922</v>
      </c>
      <c r="D2265" s="37" t="s">
        <v>1350</v>
      </c>
      <c r="E2265" s="189">
        <v>41922</v>
      </c>
      <c r="F2265" s="190" t="s">
        <v>706</v>
      </c>
      <c r="G2265" s="458" t="s">
        <v>705</v>
      </c>
      <c r="H2265" s="7" t="s">
        <v>1343</v>
      </c>
      <c r="I2265" s="246">
        <v>160</v>
      </c>
      <c r="J2265" s="246">
        <v>6662.6653625064719</v>
      </c>
      <c r="K2265" s="558">
        <f t="shared" si="120"/>
        <v>1066026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19"/>
        <v>10</v>
      </c>
      <c r="C2266" s="37">
        <f t="shared" si="121"/>
        <v>41922</v>
      </c>
      <c r="D2266" s="37" t="s">
        <v>1350</v>
      </c>
      <c r="E2266" s="189">
        <v>41922</v>
      </c>
      <c r="F2266" s="190" t="s">
        <v>594</v>
      </c>
      <c r="G2266" s="458" t="s">
        <v>705</v>
      </c>
      <c r="H2266" s="7" t="s">
        <v>1343</v>
      </c>
      <c r="I2266" s="246">
        <v>4800</v>
      </c>
      <c r="J2266" s="246">
        <v>493.53076759307191</v>
      </c>
      <c r="K2266" s="558">
        <f t="shared" si="120"/>
        <v>2368948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19"/>
        <v>10</v>
      </c>
      <c r="C2267" s="37">
        <f t="shared" si="121"/>
        <v>41926</v>
      </c>
      <c r="D2267" s="37" t="s">
        <v>1350</v>
      </c>
      <c r="E2267" s="189">
        <v>41926</v>
      </c>
      <c r="F2267" s="190" t="s">
        <v>677</v>
      </c>
      <c r="G2267" s="458" t="s">
        <v>707</v>
      </c>
      <c r="H2267" s="7" t="s">
        <v>1343</v>
      </c>
      <c r="I2267" s="246">
        <v>1635</v>
      </c>
      <c r="J2267" s="246">
        <v>7978.7474094213294</v>
      </c>
      <c r="K2267" s="558">
        <f t="shared" si="120"/>
        <v>13045252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19"/>
        <v>10</v>
      </c>
      <c r="C2268" s="37">
        <f t="shared" si="121"/>
        <v>41926</v>
      </c>
      <c r="D2268" s="37" t="s">
        <v>1350</v>
      </c>
      <c r="E2268" s="189">
        <v>41926</v>
      </c>
      <c r="F2268" s="190" t="s">
        <v>465</v>
      </c>
      <c r="G2268" s="458" t="s">
        <v>708</v>
      </c>
      <c r="H2268" s="7" t="s">
        <v>1343</v>
      </c>
      <c r="I2268" s="246">
        <v>197</v>
      </c>
      <c r="J2268" s="246">
        <v>6744.9204904386497</v>
      </c>
      <c r="K2268" s="558">
        <f t="shared" si="120"/>
        <v>1328749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19"/>
        <v>10</v>
      </c>
      <c r="C2269" s="37">
        <f t="shared" si="121"/>
        <v>41926</v>
      </c>
      <c r="D2269" s="37" t="s">
        <v>1350</v>
      </c>
      <c r="E2269" s="189">
        <v>41926</v>
      </c>
      <c r="F2269" s="190" t="s">
        <v>483</v>
      </c>
      <c r="G2269" s="458" t="s">
        <v>708</v>
      </c>
      <c r="H2269" s="7" t="s">
        <v>1343</v>
      </c>
      <c r="I2269" s="246">
        <v>300</v>
      </c>
      <c r="J2269" s="246">
        <v>5757.8589552525054</v>
      </c>
      <c r="K2269" s="558">
        <f t="shared" si="120"/>
        <v>1727358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19"/>
        <v>10</v>
      </c>
      <c r="C2270" s="37">
        <f t="shared" si="121"/>
        <v>41926</v>
      </c>
      <c r="D2270" s="37" t="s">
        <v>1350</v>
      </c>
      <c r="E2270" s="189">
        <v>41926</v>
      </c>
      <c r="F2270" s="190" t="s">
        <v>709</v>
      </c>
      <c r="G2270" s="458" t="s">
        <v>708</v>
      </c>
      <c r="H2270" s="7" t="s">
        <v>1343</v>
      </c>
      <c r="I2270" s="246">
        <v>42</v>
      </c>
      <c r="J2270" s="246">
        <v>1151.5717910505014</v>
      </c>
      <c r="K2270" s="558">
        <f t="shared" si="120"/>
        <v>48366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19"/>
        <v>10</v>
      </c>
      <c r="C2271" s="37">
        <f t="shared" si="121"/>
        <v>41926</v>
      </c>
      <c r="D2271" s="37" t="s">
        <v>1350</v>
      </c>
      <c r="E2271" s="189">
        <v>41926</v>
      </c>
      <c r="F2271" s="190" t="s">
        <v>457</v>
      </c>
      <c r="G2271" s="458" t="s">
        <v>708</v>
      </c>
      <c r="H2271" s="7" t="s">
        <v>1343</v>
      </c>
      <c r="I2271" s="246">
        <v>297</v>
      </c>
      <c r="J2271" s="246">
        <v>7320.7063859639002</v>
      </c>
      <c r="K2271" s="558">
        <f t="shared" si="120"/>
        <v>2174250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19"/>
        <v>10</v>
      </c>
      <c r="C2272" s="37">
        <f t="shared" si="121"/>
        <v>41926</v>
      </c>
      <c r="D2272" s="37" t="s">
        <v>1350</v>
      </c>
      <c r="E2272" s="189">
        <v>41926</v>
      </c>
      <c r="F2272" s="190" t="s">
        <v>710</v>
      </c>
      <c r="G2272" s="458" t="s">
        <v>711</v>
      </c>
      <c r="H2272" s="7" t="s">
        <v>1343</v>
      </c>
      <c r="I2272" s="246">
        <v>135</v>
      </c>
      <c r="J2272" s="246">
        <v>8472.2781770144011</v>
      </c>
      <c r="K2272" s="558">
        <f t="shared" si="120"/>
        <v>1143758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19"/>
        <v>10</v>
      </c>
      <c r="C2273" s="37">
        <f t="shared" si="121"/>
        <v>41926</v>
      </c>
      <c r="D2273" s="37" t="s">
        <v>1350</v>
      </c>
      <c r="E2273" s="189">
        <v>41926</v>
      </c>
      <c r="F2273" s="190" t="s">
        <v>710</v>
      </c>
      <c r="G2273" s="458" t="s">
        <v>711</v>
      </c>
      <c r="H2273" s="7" t="s">
        <v>1343</v>
      </c>
      <c r="I2273" s="246">
        <v>280</v>
      </c>
      <c r="J2273" s="246">
        <v>8472.2781770144011</v>
      </c>
      <c r="K2273" s="558">
        <f t="shared" si="120"/>
        <v>2372238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19"/>
        <v>10</v>
      </c>
      <c r="C2274" s="37">
        <f t="shared" si="121"/>
        <v>41928</v>
      </c>
      <c r="D2274" s="37" t="s">
        <v>1350</v>
      </c>
      <c r="E2274" s="189">
        <v>41928</v>
      </c>
      <c r="F2274" s="190" t="s">
        <v>712</v>
      </c>
      <c r="G2274" s="458" t="s">
        <v>713</v>
      </c>
      <c r="H2274" s="7" t="s">
        <v>1343</v>
      </c>
      <c r="I2274" s="246">
        <v>2960</v>
      </c>
      <c r="J2274" s="246">
        <v>5593.3486993881488</v>
      </c>
      <c r="K2274" s="558">
        <f t="shared" si="120"/>
        <v>16556312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19"/>
        <v>10</v>
      </c>
      <c r="C2275" s="37">
        <f t="shared" si="121"/>
        <v>41929</v>
      </c>
      <c r="D2275" s="37" t="s">
        <v>1350</v>
      </c>
      <c r="E2275" s="189">
        <v>41929</v>
      </c>
      <c r="F2275" s="190" t="s">
        <v>583</v>
      </c>
      <c r="G2275" s="458" t="s">
        <v>714</v>
      </c>
      <c r="H2275" s="7" t="s">
        <v>1343</v>
      </c>
      <c r="I2275" s="246">
        <v>500</v>
      </c>
      <c r="J2275" s="246">
        <v>4359.5217804054691</v>
      </c>
      <c r="K2275" s="558">
        <f t="shared" si="120"/>
        <v>2179761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19"/>
        <v>10</v>
      </c>
      <c r="C2276" s="37">
        <f t="shared" si="121"/>
        <v>41934</v>
      </c>
      <c r="D2276" s="37" t="s">
        <v>1350</v>
      </c>
      <c r="E2276" s="189">
        <v>41934</v>
      </c>
      <c r="F2276" s="190" t="s">
        <v>715</v>
      </c>
      <c r="G2276" s="458" t="s">
        <v>716</v>
      </c>
      <c r="H2276" s="7" t="s">
        <v>1343</v>
      </c>
      <c r="I2276" s="246">
        <v>164</v>
      </c>
      <c r="J2276" s="246">
        <v>20975.057622705557</v>
      </c>
      <c r="K2276" s="558">
        <f t="shared" si="120"/>
        <v>3439909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19"/>
        <v>10</v>
      </c>
      <c r="C2277" s="37">
        <f t="shared" si="121"/>
        <v>41934</v>
      </c>
      <c r="D2277" s="37" t="s">
        <v>1350</v>
      </c>
      <c r="E2277" s="189">
        <v>41934</v>
      </c>
      <c r="F2277" s="190" t="s">
        <v>717</v>
      </c>
      <c r="G2277" s="458" t="s">
        <v>716</v>
      </c>
      <c r="H2277" s="7" t="s">
        <v>1343</v>
      </c>
      <c r="I2277" s="246">
        <v>328</v>
      </c>
      <c r="J2277" s="246">
        <v>1233.8269189826799</v>
      </c>
      <c r="K2277" s="558">
        <f t="shared" si="120"/>
        <v>404695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19"/>
        <v>10</v>
      </c>
      <c r="C2278" s="37">
        <f t="shared" si="121"/>
        <v>41934</v>
      </c>
      <c r="D2278" s="37" t="s">
        <v>1350</v>
      </c>
      <c r="E2278" s="189">
        <v>41934</v>
      </c>
      <c r="F2278" s="190" t="s">
        <v>718</v>
      </c>
      <c r="G2278" s="458" t="s">
        <v>719</v>
      </c>
      <c r="H2278" s="7" t="s">
        <v>1343</v>
      </c>
      <c r="I2278" s="246">
        <v>738</v>
      </c>
      <c r="J2278" s="246">
        <v>14641.4127719278</v>
      </c>
      <c r="K2278" s="558">
        <f t="shared" si="120"/>
        <v>10805363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19"/>
        <v>10</v>
      </c>
      <c r="C2279" s="37">
        <f t="shared" si="121"/>
        <v>41934</v>
      </c>
      <c r="D2279" s="37" t="s">
        <v>1350</v>
      </c>
      <c r="E2279" s="189">
        <v>41934</v>
      </c>
      <c r="F2279" s="190" t="s">
        <v>683</v>
      </c>
      <c r="G2279" s="458" t="s">
        <v>719</v>
      </c>
      <c r="H2279" s="7" t="s">
        <v>1343</v>
      </c>
      <c r="I2279" s="246">
        <v>30</v>
      </c>
      <c r="J2279" s="246">
        <v>9952.8704797936171</v>
      </c>
      <c r="K2279" s="558">
        <f t="shared" si="120"/>
        <v>298586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19"/>
        <v>10</v>
      </c>
      <c r="C2280" s="37">
        <f t="shared" si="121"/>
        <v>41935</v>
      </c>
      <c r="D2280" s="37" t="s">
        <v>1350</v>
      </c>
      <c r="E2280" s="689">
        <v>41935</v>
      </c>
      <c r="F2280" s="40" t="s">
        <v>623</v>
      </c>
      <c r="G2280" s="40" t="s">
        <v>720</v>
      </c>
      <c r="H2280" s="7" t="s">
        <v>1343</v>
      </c>
      <c r="I2280" s="246">
        <v>4080</v>
      </c>
      <c r="J2280" s="246">
        <v>6086.8794669812205</v>
      </c>
      <c r="K2280" s="558">
        <f t="shared" si="120"/>
        <v>24834468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19"/>
        <v>10</v>
      </c>
      <c r="C2281" s="37">
        <f t="shared" si="121"/>
        <v>41937</v>
      </c>
      <c r="D2281" s="37" t="s">
        <v>1350</v>
      </c>
      <c r="E2281" s="689">
        <v>41937</v>
      </c>
      <c r="F2281" s="40" t="s">
        <v>407</v>
      </c>
      <c r="G2281" s="40" t="s">
        <v>721</v>
      </c>
      <c r="H2281" s="7" t="s">
        <v>1343</v>
      </c>
      <c r="I2281" s="246">
        <v>388</v>
      </c>
      <c r="J2281" s="246">
        <v>7814.2371535569719</v>
      </c>
      <c r="K2281" s="558">
        <f t="shared" si="120"/>
        <v>3031924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19"/>
        <v>10</v>
      </c>
      <c r="C2282" s="37">
        <f t="shared" si="121"/>
        <v>41937</v>
      </c>
      <c r="D2282" s="37" t="s">
        <v>1350</v>
      </c>
      <c r="E2282" s="689">
        <v>41937</v>
      </c>
      <c r="F2282" s="187" t="s">
        <v>537</v>
      </c>
      <c r="G2282" s="40" t="s">
        <v>721</v>
      </c>
      <c r="H2282" s="7" t="s">
        <v>1343</v>
      </c>
      <c r="I2282" s="246">
        <v>405</v>
      </c>
      <c r="J2282" s="246">
        <v>7978.7474094213294</v>
      </c>
      <c r="K2282" s="558">
        <f t="shared" si="120"/>
        <v>3231393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19"/>
        <v>10</v>
      </c>
      <c r="C2283" s="37">
        <f t="shared" si="121"/>
        <v>41940</v>
      </c>
      <c r="D2283" s="37" t="s">
        <v>1350</v>
      </c>
      <c r="E2283" s="689">
        <v>41940</v>
      </c>
      <c r="F2283" s="40" t="s">
        <v>722</v>
      </c>
      <c r="G2283" s="40" t="s">
        <v>723</v>
      </c>
      <c r="H2283" s="7" t="s">
        <v>1343</v>
      </c>
      <c r="I2283" s="246">
        <v>57</v>
      </c>
      <c r="J2283" s="246">
        <v>20892.802494773379</v>
      </c>
      <c r="K2283" s="558">
        <f t="shared" si="120"/>
        <v>1190890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19"/>
        <v>10</v>
      </c>
      <c r="C2284" s="37">
        <f t="shared" si="121"/>
        <v>41940</v>
      </c>
      <c r="D2284" s="37" t="s">
        <v>1350</v>
      </c>
      <c r="E2284" s="689">
        <v>41940</v>
      </c>
      <c r="F2284" s="187" t="s">
        <v>724</v>
      </c>
      <c r="G2284" s="40" t="s">
        <v>723</v>
      </c>
      <c r="H2284" s="7" t="s">
        <v>1343</v>
      </c>
      <c r="I2284" s="246">
        <v>236</v>
      </c>
      <c r="J2284" s="246">
        <v>16862.301226096624</v>
      </c>
      <c r="K2284" s="558">
        <f t="shared" si="120"/>
        <v>3979503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19"/>
        <v>10</v>
      </c>
      <c r="C2285" s="37">
        <f t="shared" si="121"/>
        <v>41940</v>
      </c>
      <c r="D2285" s="37" t="s">
        <v>1350</v>
      </c>
      <c r="E2285" s="689">
        <v>41940</v>
      </c>
      <c r="F2285" s="187" t="s">
        <v>717</v>
      </c>
      <c r="G2285" s="40" t="s">
        <v>723</v>
      </c>
      <c r="H2285" s="7" t="s">
        <v>1343</v>
      </c>
      <c r="I2285" s="246">
        <v>586</v>
      </c>
      <c r="J2285" s="246">
        <v>1233.8269189826799</v>
      </c>
      <c r="K2285" s="558">
        <f t="shared" si="120"/>
        <v>723023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19"/>
        <v>10</v>
      </c>
      <c r="C2286" s="37">
        <f t="shared" si="121"/>
        <v>41940</v>
      </c>
      <c r="D2286" s="37" t="s">
        <v>1350</v>
      </c>
      <c r="E2286" s="689">
        <v>41940</v>
      </c>
      <c r="F2286" s="187" t="s">
        <v>725</v>
      </c>
      <c r="G2286" s="40" t="s">
        <v>726</v>
      </c>
      <c r="H2286" s="7" t="s">
        <v>1343</v>
      </c>
      <c r="I2286" s="246">
        <v>1028</v>
      </c>
      <c r="J2286" s="246">
        <v>5264.3281876594338</v>
      </c>
      <c r="K2286" s="558">
        <f t="shared" si="120"/>
        <v>5411729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19"/>
        <v>10</v>
      </c>
      <c r="C2287" s="37">
        <f t="shared" si="121"/>
        <v>41941</v>
      </c>
      <c r="D2287" s="37" t="s">
        <v>1350</v>
      </c>
      <c r="E2287" s="689">
        <v>41941</v>
      </c>
      <c r="F2287" s="187" t="s">
        <v>1174</v>
      </c>
      <c r="G2287" s="40" t="s">
        <v>727</v>
      </c>
      <c r="H2287" s="7" t="s">
        <v>1343</v>
      </c>
      <c r="I2287" s="246">
        <v>500</v>
      </c>
      <c r="J2287" s="246">
        <v>658.04102345742922</v>
      </c>
      <c r="K2287" s="558">
        <f t="shared" si="120"/>
        <v>329021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19"/>
        <v>10</v>
      </c>
      <c r="C2288" s="37">
        <f t="shared" si="121"/>
        <v>41941</v>
      </c>
      <c r="D2288" s="37" t="s">
        <v>1350</v>
      </c>
      <c r="E2288" s="689">
        <v>41941</v>
      </c>
      <c r="F2288" s="187" t="s">
        <v>1175</v>
      </c>
      <c r="G2288" s="40" t="s">
        <v>727</v>
      </c>
      <c r="H2288" s="7" t="s">
        <v>1343</v>
      </c>
      <c r="I2288" s="246">
        <v>500</v>
      </c>
      <c r="J2288" s="246">
        <v>493.53076759307191</v>
      </c>
      <c r="K2288" s="558">
        <f t="shared" si="120"/>
        <v>246765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07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19"/>
        <v>10</v>
      </c>
      <c r="C2289" s="37">
        <f t="shared" si="121"/>
        <v>41941</v>
      </c>
      <c r="D2289" s="37" t="s">
        <v>1350</v>
      </c>
      <c r="E2289" s="689">
        <v>41941</v>
      </c>
      <c r="F2289" s="40" t="s">
        <v>1176</v>
      </c>
      <c r="G2289" s="40" t="s">
        <v>727</v>
      </c>
      <c r="H2289" s="7" t="s">
        <v>1343</v>
      </c>
      <c r="I2289" s="246">
        <v>500</v>
      </c>
      <c r="J2289" s="246">
        <v>1398.3371748470372</v>
      </c>
      <c r="K2289" s="558">
        <f t="shared" si="120"/>
        <v>699169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07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19"/>
        <v>10</v>
      </c>
      <c r="C2290" s="37">
        <f t="shared" si="121"/>
        <v>41942</v>
      </c>
      <c r="D2290" s="37" t="s">
        <v>1350</v>
      </c>
      <c r="E2290" s="689">
        <v>41942</v>
      </c>
      <c r="F2290" s="40" t="s">
        <v>1177</v>
      </c>
      <c r="G2290" s="40" t="s">
        <v>728</v>
      </c>
      <c r="H2290" s="7" t="s">
        <v>1343</v>
      </c>
      <c r="I2290" s="246">
        <v>595</v>
      </c>
      <c r="J2290" s="246">
        <v>9377.0845842683666</v>
      </c>
      <c r="K2290" s="558">
        <f t="shared" si="120"/>
        <v>5579365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07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19"/>
        <v>10</v>
      </c>
      <c r="C2291" s="37">
        <f t="shared" si="121"/>
        <v>41942</v>
      </c>
      <c r="D2291" s="37" t="s">
        <v>1350</v>
      </c>
      <c r="E2291" s="689">
        <v>41942</v>
      </c>
      <c r="F2291" s="40" t="s">
        <v>416</v>
      </c>
      <c r="G2291" s="40" t="s">
        <v>728</v>
      </c>
      <c r="H2291" s="7" t="s">
        <v>1343</v>
      </c>
      <c r="I2291" s="246">
        <v>1190</v>
      </c>
      <c r="J2291" s="246">
        <v>822.55127932178664</v>
      </c>
      <c r="K2291" s="558">
        <f t="shared" si="120"/>
        <v>978836</v>
      </c>
      <c r="L2291" s="192" t="s">
        <v>175</v>
      </c>
      <c r="M2291" s="192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19"/>
        <v>10</v>
      </c>
      <c r="C2292" s="37">
        <f t="shared" si="121"/>
        <v>41942</v>
      </c>
      <c r="D2292" s="37" t="s">
        <v>1350</v>
      </c>
      <c r="E2292" s="689">
        <v>41942</v>
      </c>
      <c r="F2292" s="40" t="s">
        <v>430</v>
      </c>
      <c r="G2292" s="40" t="s">
        <v>729</v>
      </c>
      <c r="H2292" s="7" t="s">
        <v>1343</v>
      </c>
      <c r="I2292" s="246">
        <v>1005</v>
      </c>
      <c r="J2292" s="246">
        <v>7567.4717697604365</v>
      </c>
      <c r="K2292" s="558">
        <f t="shared" si="120"/>
        <v>7605309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19"/>
        <v>11</v>
      </c>
      <c r="C2293" s="37">
        <f t="shared" si="121"/>
        <v>41947</v>
      </c>
      <c r="D2293" s="37" t="s">
        <v>1350</v>
      </c>
      <c r="E2293" s="689">
        <v>41947</v>
      </c>
      <c r="F2293" s="190" t="s">
        <v>483</v>
      </c>
      <c r="G2293" s="40" t="s">
        <v>730</v>
      </c>
      <c r="H2293" s="7" t="s">
        <v>1343</v>
      </c>
      <c r="I2293" s="246">
        <v>300</v>
      </c>
      <c r="J2293" s="246">
        <v>5757.8589552525054</v>
      </c>
      <c r="K2293" s="558">
        <f t="shared" si="120"/>
        <v>1727358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19"/>
        <v>11</v>
      </c>
      <c r="C2294" s="37">
        <f t="shared" si="121"/>
        <v>41947</v>
      </c>
      <c r="D2294" s="37" t="s">
        <v>1350</v>
      </c>
      <c r="E2294" s="689">
        <v>41947</v>
      </c>
      <c r="F2294" s="40" t="s">
        <v>457</v>
      </c>
      <c r="G2294" s="40" t="s">
        <v>730</v>
      </c>
      <c r="H2294" s="7" t="s">
        <v>1343</v>
      </c>
      <c r="I2294" s="246">
        <v>300</v>
      </c>
      <c r="J2294" s="246">
        <v>7320.7063859639002</v>
      </c>
      <c r="K2294" s="558">
        <f t="shared" si="120"/>
        <v>2196212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</row>
    <row r="2295" spans="1:27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19"/>
        <v>11</v>
      </c>
      <c r="C2295" s="37">
        <f t="shared" si="121"/>
        <v>41947</v>
      </c>
      <c r="D2295" s="37" t="s">
        <v>1350</v>
      </c>
      <c r="E2295" s="689">
        <v>41947</v>
      </c>
      <c r="F2295" s="40" t="s">
        <v>731</v>
      </c>
      <c r="G2295" s="40" t="s">
        <v>732</v>
      </c>
      <c r="H2295" s="7" t="s">
        <v>1343</v>
      </c>
      <c r="I2295" s="246">
        <v>224</v>
      </c>
      <c r="J2295" s="246">
        <v>19165.444808197626</v>
      </c>
      <c r="K2295" s="558">
        <f t="shared" si="120"/>
        <v>4293060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19"/>
        <v>11</v>
      </c>
      <c r="C2296" s="37">
        <f t="shared" si="121"/>
        <v>41947</v>
      </c>
      <c r="D2296" s="37" t="s">
        <v>1350</v>
      </c>
      <c r="E2296" s="689">
        <v>41947</v>
      </c>
      <c r="F2296" s="40" t="s">
        <v>717</v>
      </c>
      <c r="G2296" s="40" t="s">
        <v>732</v>
      </c>
      <c r="H2296" s="7" t="s">
        <v>1343</v>
      </c>
      <c r="I2296" s="246">
        <v>448</v>
      </c>
      <c r="J2296" s="246">
        <v>1233.8269189826799</v>
      </c>
      <c r="K2296" s="558">
        <f t="shared" si="120"/>
        <v>552754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19"/>
        <v>11</v>
      </c>
      <c r="C2297" s="37">
        <f t="shared" si="121"/>
        <v>41947</v>
      </c>
      <c r="D2297" s="37" t="s">
        <v>1350</v>
      </c>
      <c r="E2297" s="689">
        <v>41947</v>
      </c>
      <c r="F2297" s="40" t="s">
        <v>437</v>
      </c>
      <c r="G2297" s="40" t="s">
        <v>733</v>
      </c>
      <c r="H2297" s="7" t="s">
        <v>1343</v>
      </c>
      <c r="I2297" s="246">
        <v>1529</v>
      </c>
      <c r="J2297" s="246">
        <v>4277.2666524732904</v>
      </c>
      <c r="K2297" s="558">
        <f t="shared" si="120"/>
        <v>6539941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19"/>
        <v>11</v>
      </c>
      <c r="C2298" s="37">
        <f t="shared" si="121"/>
        <v>41948</v>
      </c>
      <c r="D2298" s="37" t="s">
        <v>1350</v>
      </c>
      <c r="E2298" s="689">
        <v>41948</v>
      </c>
      <c r="F2298" s="190" t="s">
        <v>554</v>
      </c>
      <c r="G2298" s="40" t="s">
        <v>734</v>
      </c>
      <c r="H2298" s="7" t="s">
        <v>1343</v>
      </c>
      <c r="I2298" s="246">
        <v>11</v>
      </c>
      <c r="J2298" s="246">
        <v>14230.137132266907</v>
      </c>
      <c r="K2298" s="558">
        <f t="shared" si="120"/>
        <v>156532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19"/>
        <v>11</v>
      </c>
      <c r="C2299" s="37">
        <f t="shared" si="121"/>
        <v>41948</v>
      </c>
      <c r="D2299" s="37" t="s">
        <v>1350</v>
      </c>
      <c r="E2299" s="689">
        <v>41948</v>
      </c>
      <c r="F2299" s="433" t="s">
        <v>678</v>
      </c>
      <c r="G2299" s="40" t="s">
        <v>734</v>
      </c>
      <c r="H2299" s="7" t="s">
        <v>1343</v>
      </c>
      <c r="I2299" s="246">
        <v>126</v>
      </c>
      <c r="J2299" s="246">
        <v>10610.911503251047</v>
      </c>
      <c r="K2299" s="558">
        <f t="shared" si="120"/>
        <v>1336975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19"/>
        <v>11</v>
      </c>
      <c r="C2300" s="37">
        <f t="shared" si="121"/>
        <v>41948</v>
      </c>
      <c r="D2300" s="37" t="s">
        <v>1350</v>
      </c>
      <c r="E2300" s="689">
        <v>41948</v>
      </c>
      <c r="F2300" s="40" t="s">
        <v>577</v>
      </c>
      <c r="G2300" s="40" t="s">
        <v>734</v>
      </c>
      <c r="H2300" s="7" t="s">
        <v>1343</v>
      </c>
      <c r="I2300" s="246">
        <v>150</v>
      </c>
      <c r="J2300" s="246">
        <v>9788.3602239292595</v>
      </c>
      <c r="K2300" s="558">
        <f t="shared" si="120"/>
        <v>1468254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19"/>
        <v>11</v>
      </c>
      <c r="C2301" s="37">
        <f t="shared" si="121"/>
        <v>41948</v>
      </c>
      <c r="D2301" s="37" t="s">
        <v>1350</v>
      </c>
      <c r="E2301" s="689">
        <v>41948</v>
      </c>
      <c r="F2301" s="187" t="s">
        <v>678</v>
      </c>
      <c r="G2301" s="40" t="s">
        <v>734</v>
      </c>
      <c r="H2301" s="7" t="s">
        <v>1343</v>
      </c>
      <c r="I2301" s="246">
        <v>221</v>
      </c>
      <c r="J2301" s="246">
        <v>10610.911503251047</v>
      </c>
      <c r="K2301" s="558">
        <f t="shared" si="120"/>
        <v>2345011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19"/>
        <v>11</v>
      </c>
      <c r="C2302" s="37">
        <f t="shared" si="121"/>
        <v>41948</v>
      </c>
      <c r="D2302" s="37" t="s">
        <v>1350</v>
      </c>
      <c r="E2302" s="689">
        <v>41948</v>
      </c>
      <c r="F2302" s="40" t="s">
        <v>554</v>
      </c>
      <c r="G2302" s="40" t="s">
        <v>734</v>
      </c>
      <c r="H2302" s="7" t="s">
        <v>1343</v>
      </c>
      <c r="I2302" s="246">
        <v>25</v>
      </c>
      <c r="J2302" s="246">
        <v>14230.137132266907</v>
      </c>
      <c r="K2302" s="558">
        <f t="shared" si="120"/>
        <v>355753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19"/>
        <v>11</v>
      </c>
      <c r="C2303" s="37">
        <f t="shared" si="121"/>
        <v>41948</v>
      </c>
      <c r="D2303" s="37" t="s">
        <v>1350</v>
      </c>
      <c r="E2303" s="689">
        <v>41948</v>
      </c>
      <c r="F2303" s="190" t="s">
        <v>579</v>
      </c>
      <c r="G2303" s="40" t="s">
        <v>734</v>
      </c>
      <c r="H2303" s="7" t="s">
        <v>1343</v>
      </c>
      <c r="I2303" s="246">
        <v>55</v>
      </c>
      <c r="J2303" s="246">
        <v>12667.289701555514</v>
      </c>
      <c r="K2303" s="558">
        <f t="shared" si="120"/>
        <v>696701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19"/>
        <v>11</v>
      </c>
      <c r="C2304" s="37">
        <f t="shared" si="121"/>
        <v>41948</v>
      </c>
      <c r="D2304" s="37" t="s">
        <v>1350</v>
      </c>
      <c r="E2304" s="689">
        <v>41948</v>
      </c>
      <c r="F2304" s="40" t="s">
        <v>678</v>
      </c>
      <c r="G2304" s="40" t="s">
        <v>734</v>
      </c>
      <c r="H2304" s="7" t="s">
        <v>1343</v>
      </c>
      <c r="I2304" s="246">
        <v>70</v>
      </c>
      <c r="J2304" s="246">
        <v>10610.911503251047</v>
      </c>
      <c r="K2304" s="558">
        <f t="shared" si="120"/>
        <v>742764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19"/>
        <v>11</v>
      </c>
      <c r="C2305" s="37">
        <f t="shared" si="121"/>
        <v>41948</v>
      </c>
      <c r="D2305" s="37" t="s">
        <v>1350</v>
      </c>
      <c r="E2305" s="689">
        <v>41948</v>
      </c>
      <c r="F2305" s="190" t="s">
        <v>679</v>
      </c>
      <c r="G2305" s="40" t="s">
        <v>734</v>
      </c>
      <c r="H2305" s="7" t="s">
        <v>1343</v>
      </c>
      <c r="I2305" s="246">
        <v>101</v>
      </c>
      <c r="J2305" s="246">
        <v>9294.8294563361869</v>
      </c>
      <c r="K2305" s="558">
        <f t="shared" si="120"/>
        <v>938778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19"/>
        <v>11</v>
      </c>
      <c r="C2306" s="37">
        <f t="shared" si="121"/>
        <v>41948</v>
      </c>
      <c r="D2306" s="37" t="s">
        <v>1350</v>
      </c>
      <c r="E2306" s="689">
        <v>41948</v>
      </c>
      <c r="F2306" s="40" t="s">
        <v>760</v>
      </c>
      <c r="G2306" s="40" t="s">
        <v>734</v>
      </c>
      <c r="H2306" s="7" t="s">
        <v>1343</v>
      </c>
      <c r="I2306" s="246">
        <v>3030</v>
      </c>
      <c r="J2306" s="246">
        <v>8061.0025373535082</v>
      </c>
      <c r="K2306" s="558">
        <f t="shared" si="120"/>
        <v>24424838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ref="B2307:B2370" si="123">IF(C2307&lt;&gt;"",MONTH(C2307),"")</f>
        <v>11</v>
      </c>
      <c r="C2307" s="37">
        <f t="shared" si="121"/>
        <v>41950</v>
      </c>
      <c r="D2307" s="37" t="s">
        <v>1350</v>
      </c>
      <c r="E2307" s="689">
        <v>41950</v>
      </c>
      <c r="F2307" s="40" t="s">
        <v>735</v>
      </c>
      <c r="G2307" s="40" t="s">
        <v>736</v>
      </c>
      <c r="H2307" s="7" t="s">
        <v>1343</v>
      </c>
      <c r="I2307" s="246">
        <v>100</v>
      </c>
      <c r="J2307" s="246">
        <v>1974.1230703722877</v>
      </c>
      <c r="K2307" s="558">
        <f t="shared" ref="K2307:K2370" si="124">ROUND(I2307*J2307,0)</f>
        <v>197412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23"/>
        <v>11</v>
      </c>
      <c r="C2308" s="37">
        <f t="shared" ref="C2308:C2371" si="125">E2308</f>
        <v>41950</v>
      </c>
      <c r="D2308" s="37" t="s">
        <v>1350</v>
      </c>
      <c r="E2308" s="689">
        <v>41950</v>
      </c>
      <c r="F2308" s="40" t="s">
        <v>737</v>
      </c>
      <c r="G2308" s="40" t="s">
        <v>736</v>
      </c>
      <c r="H2308" s="7" t="s">
        <v>1343</v>
      </c>
      <c r="I2308" s="246">
        <v>100</v>
      </c>
      <c r="J2308" s="246">
        <v>13078.565341216407</v>
      </c>
      <c r="K2308" s="558">
        <f t="shared" si="124"/>
        <v>1307857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23"/>
        <v>11</v>
      </c>
      <c r="C2309" s="37">
        <f t="shared" si="125"/>
        <v>41950</v>
      </c>
      <c r="D2309" s="37" t="s">
        <v>1350</v>
      </c>
      <c r="E2309" s="689">
        <v>41950</v>
      </c>
      <c r="F2309" s="40" t="s">
        <v>738</v>
      </c>
      <c r="G2309" s="40" t="s">
        <v>736</v>
      </c>
      <c r="H2309" s="7" t="s">
        <v>1343</v>
      </c>
      <c r="I2309" s="246">
        <v>209</v>
      </c>
      <c r="J2309" s="246">
        <v>6004.6243390490417</v>
      </c>
      <c r="K2309" s="558">
        <f t="shared" si="124"/>
        <v>1254966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23"/>
        <v>11</v>
      </c>
      <c r="C2310" s="37">
        <f t="shared" si="125"/>
        <v>41950</v>
      </c>
      <c r="D2310" s="37" t="s">
        <v>1350</v>
      </c>
      <c r="E2310" s="689">
        <v>41950</v>
      </c>
      <c r="F2310" s="40" t="s">
        <v>564</v>
      </c>
      <c r="G2310" s="40" t="s">
        <v>739</v>
      </c>
      <c r="H2310" s="7" t="s">
        <v>1343</v>
      </c>
      <c r="I2310" s="246">
        <v>206</v>
      </c>
      <c r="J2310" s="246">
        <v>24594.283251721419</v>
      </c>
      <c r="K2310" s="558">
        <f t="shared" si="124"/>
        <v>5066422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23"/>
        <v>11</v>
      </c>
      <c r="C2311" s="37">
        <f t="shared" si="125"/>
        <v>41955</v>
      </c>
      <c r="D2311" s="37" t="s">
        <v>1350</v>
      </c>
      <c r="E2311" s="689">
        <v>41955</v>
      </c>
      <c r="F2311" s="40" t="s">
        <v>407</v>
      </c>
      <c r="G2311" s="40" t="s">
        <v>740</v>
      </c>
      <c r="H2311" s="7" t="s">
        <v>1343</v>
      </c>
      <c r="I2311" s="246">
        <v>504</v>
      </c>
      <c r="J2311" s="246">
        <v>7814.2371535569719</v>
      </c>
      <c r="K2311" s="558">
        <f t="shared" si="124"/>
        <v>3938376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23"/>
        <v>11</v>
      </c>
      <c r="C2312" s="37">
        <f t="shared" si="125"/>
        <v>41955</v>
      </c>
      <c r="D2312" s="37" t="s">
        <v>1350</v>
      </c>
      <c r="E2312" s="689">
        <v>41955</v>
      </c>
      <c r="F2312" s="40" t="s">
        <v>407</v>
      </c>
      <c r="G2312" s="40" t="s">
        <v>740</v>
      </c>
      <c r="H2312" s="7" t="s">
        <v>1343</v>
      </c>
      <c r="I2312" s="246">
        <v>318</v>
      </c>
      <c r="J2312" s="246">
        <v>7814.2371535569719</v>
      </c>
      <c r="K2312" s="558">
        <f t="shared" si="124"/>
        <v>2484927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23"/>
        <v>11</v>
      </c>
      <c r="C2313" s="37">
        <f t="shared" si="125"/>
        <v>41955</v>
      </c>
      <c r="D2313" s="37" t="s">
        <v>1350</v>
      </c>
      <c r="E2313" s="689">
        <v>41955</v>
      </c>
      <c r="F2313" s="40" t="s">
        <v>742</v>
      </c>
      <c r="G2313" s="40" t="s">
        <v>741</v>
      </c>
      <c r="H2313" s="7" t="s">
        <v>1343</v>
      </c>
      <c r="I2313" s="246">
        <v>347</v>
      </c>
      <c r="J2313" s="246">
        <v>19000.93455233327</v>
      </c>
      <c r="K2313" s="558">
        <f t="shared" si="124"/>
        <v>6593324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23"/>
        <v>11</v>
      </c>
      <c r="C2314" s="37">
        <f t="shared" si="125"/>
        <v>41955</v>
      </c>
      <c r="D2314" s="37" t="s">
        <v>1350</v>
      </c>
      <c r="E2314" s="689">
        <v>41955</v>
      </c>
      <c r="F2314" s="40" t="s">
        <v>743</v>
      </c>
      <c r="G2314" s="40" t="s">
        <v>741</v>
      </c>
      <c r="H2314" s="7" t="s">
        <v>1343</v>
      </c>
      <c r="I2314" s="246">
        <v>593</v>
      </c>
      <c r="J2314" s="246">
        <v>25170.069147246668</v>
      </c>
      <c r="K2314" s="558">
        <f t="shared" si="124"/>
        <v>14925851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23"/>
        <v>11</v>
      </c>
      <c r="C2315" s="37">
        <f t="shared" si="125"/>
        <v>41955</v>
      </c>
      <c r="D2315" s="37" t="s">
        <v>1350</v>
      </c>
      <c r="E2315" s="689">
        <v>41955</v>
      </c>
      <c r="F2315" s="40" t="s">
        <v>717</v>
      </c>
      <c r="G2315" s="40" t="s">
        <v>741</v>
      </c>
      <c r="H2315" s="7" t="s">
        <v>1343</v>
      </c>
      <c r="I2315" s="246">
        <v>1880</v>
      </c>
      <c r="J2315" s="246">
        <v>1233.8269189826799</v>
      </c>
      <c r="K2315" s="558">
        <f t="shared" si="124"/>
        <v>2319595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23"/>
        <v>11</v>
      </c>
      <c r="C2316" s="37">
        <f t="shared" si="125"/>
        <v>41956</v>
      </c>
      <c r="D2316" s="37" t="s">
        <v>1350</v>
      </c>
      <c r="E2316" s="689">
        <v>41956</v>
      </c>
      <c r="F2316" s="190" t="s">
        <v>641</v>
      </c>
      <c r="G2316" s="458" t="s">
        <v>744</v>
      </c>
      <c r="H2316" s="7" t="s">
        <v>1343</v>
      </c>
      <c r="I2316" s="246">
        <v>1010</v>
      </c>
      <c r="J2316" s="246">
        <v>7402.9615138960789</v>
      </c>
      <c r="K2316" s="558">
        <f t="shared" si="124"/>
        <v>7476991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23"/>
        <v>11</v>
      </c>
      <c r="C2317" s="37">
        <f t="shared" si="125"/>
        <v>41958</v>
      </c>
      <c r="D2317" s="37" t="s">
        <v>1350</v>
      </c>
      <c r="E2317" s="689">
        <v>41958</v>
      </c>
      <c r="F2317" s="190" t="s">
        <v>486</v>
      </c>
      <c r="G2317" s="458" t="s">
        <v>745</v>
      </c>
      <c r="H2317" s="7" t="s">
        <v>1343</v>
      </c>
      <c r="I2317" s="246">
        <v>1012</v>
      </c>
      <c r="J2317" s="246">
        <v>7073.9410021673648</v>
      </c>
      <c r="K2317" s="558">
        <f t="shared" si="124"/>
        <v>7158828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23"/>
        <v>11</v>
      </c>
      <c r="C2318" s="37">
        <f t="shared" si="125"/>
        <v>41960</v>
      </c>
      <c r="D2318" s="37" t="s">
        <v>1350</v>
      </c>
      <c r="E2318" s="689">
        <v>41960</v>
      </c>
      <c r="F2318" s="190" t="s">
        <v>746</v>
      </c>
      <c r="G2318" s="458" t="s">
        <v>747</v>
      </c>
      <c r="H2318" s="7" t="s">
        <v>1343</v>
      </c>
      <c r="I2318" s="246">
        <v>1990</v>
      </c>
      <c r="J2318" s="246">
        <v>7402.9615138960789</v>
      </c>
      <c r="K2318" s="558">
        <f t="shared" si="124"/>
        <v>14731893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23"/>
        <v>11</v>
      </c>
      <c r="C2319" s="37">
        <f t="shared" si="125"/>
        <v>41962</v>
      </c>
      <c r="D2319" s="37" t="s">
        <v>1350</v>
      </c>
      <c r="E2319" s="689">
        <v>41962</v>
      </c>
      <c r="F2319" s="190" t="s">
        <v>474</v>
      </c>
      <c r="G2319" s="458" t="s">
        <v>749</v>
      </c>
      <c r="H2319" s="7" t="s">
        <v>1343</v>
      </c>
      <c r="I2319" s="246">
        <v>609</v>
      </c>
      <c r="J2319" s="246">
        <v>7402.9615138960789</v>
      </c>
      <c r="K2319" s="558">
        <f t="shared" si="124"/>
        <v>4508404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23"/>
        <v>11</v>
      </c>
      <c r="C2320" s="37">
        <f t="shared" si="125"/>
        <v>41962</v>
      </c>
      <c r="D2320" s="37" t="s">
        <v>1350</v>
      </c>
      <c r="E2320" s="689">
        <v>41962</v>
      </c>
      <c r="F2320" s="190" t="s">
        <v>475</v>
      </c>
      <c r="G2320" s="458" t="s">
        <v>749</v>
      </c>
      <c r="H2320" s="7" t="s">
        <v>1343</v>
      </c>
      <c r="I2320" s="246">
        <v>213</v>
      </c>
      <c r="J2320" s="246">
        <v>7814.2371535569719</v>
      </c>
      <c r="K2320" s="558">
        <f t="shared" si="124"/>
        <v>1664433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23"/>
        <v>11</v>
      </c>
      <c r="C2321" s="37">
        <f t="shared" si="125"/>
        <v>41962</v>
      </c>
      <c r="D2321" s="37" t="s">
        <v>1350</v>
      </c>
      <c r="E2321" s="689">
        <v>41962</v>
      </c>
      <c r="F2321" s="190" t="s">
        <v>750</v>
      </c>
      <c r="G2321" s="458" t="s">
        <v>749</v>
      </c>
      <c r="H2321" s="7" t="s">
        <v>1343</v>
      </c>
      <c r="I2321" s="246">
        <v>796</v>
      </c>
      <c r="J2321" s="246">
        <v>6991.685874235186</v>
      </c>
      <c r="K2321" s="558">
        <f t="shared" si="124"/>
        <v>5565382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23"/>
        <v>11</v>
      </c>
      <c r="C2322" s="37">
        <f t="shared" si="125"/>
        <v>41962</v>
      </c>
      <c r="D2322" s="37" t="s">
        <v>1350</v>
      </c>
      <c r="E2322" s="689">
        <v>41962</v>
      </c>
      <c r="F2322" s="190" t="s">
        <v>377</v>
      </c>
      <c r="G2322" s="458" t="s">
        <v>749</v>
      </c>
      <c r="H2322" s="7" t="s">
        <v>1343</v>
      </c>
      <c r="I2322" s="246">
        <v>402</v>
      </c>
      <c r="J2322" s="246">
        <v>8143.2576652856869</v>
      </c>
      <c r="K2322" s="558">
        <f t="shared" si="124"/>
        <v>3273590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23"/>
        <v>11</v>
      </c>
      <c r="C2323" s="37">
        <f t="shared" si="125"/>
        <v>41962</v>
      </c>
      <c r="D2323" s="37" t="s">
        <v>1350</v>
      </c>
      <c r="E2323" s="689">
        <v>41962</v>
      </c>
      <c r="F2323" s="190" t="s">
        <v>751</v>
      </c>
      <c r="G2323" s="458" t="s">
        <v>752</v>
      </c>
      <c r="H2323" s="7" t="s">
        <v>1343</v>
      </c>
      <c r="I2323" s="246">
        <v>975</v>
      </c>
      <c r="J2323" s="246">
        <v>4524.0320362698267</v>
      </c>
      <c r="K2323" s="558">
        <f t="shared" si="124"/>
        <v>4410931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23"/>
        <v>11</v>
      </c>
      <c r="C2324" s="37">
        <f t="shared" si="125"/>
        <v>41962</v>
      </c>
      <c r="D2324" s="37" t="s">
        <v>1350</v>
      </c>
      <c r="E2324" s="689">
        <v>41962</v>
      </c>
      <c r="F2324" s="190" t="s">
        <v>754</v>
      </c>
      <c r="G2324" s="458" t="s">
        <v>752</v>
      </c>
      <c r="H2324" s="7" t="s">
        <v>1343</v>
      </c>
      <c r="I2324" s="246">
        <v>1000</v>
      </c>
      <c r="J2324" s="246">
        <v>658.04102345742922</v>
      </c>
      <c r="K2324" s="558">
        <f t="shared" si="124"/>
        <v>658041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23"/>
        <v>11</v>
      </c>
      <c r="C2325" s="37">
        <f t="shared" si="125"/>
        <v>41962</v>
      </c>
      <c r="D2325" s="37" t="s">
        <v>1350</v>
      </c>
      <c r="E2325" s="689">
        <v>41962</v>
      </c>
      <c r="F2325" s="190" t="s">
        <v>755</v>
      </c>
      <c r="G2325" s="458" t="s">
        <v>752</v>
      </c>
      <c r="H2325" s="7" t="s">
        <v>1343</v>
      </c>
      <c r="I2325" s="246">
        <v>1000</v>
      </c>
      <c r="J2325" s="246">
        <v>493.53076759307191</v>
      </c>
      <c r="K2325" s="558">
        <f t="shared" si="124"/>
        <v>493531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23"/>
        <v>11</v>
      </c>
      <c r="C2326" s="37">
        <f t="shared" si="125"/>
        <v>41962</v>
      </c>
      <c r="D2326" s="37" t="s">
        <v>1350</v>
      </c>
      <c r="E2326" s="689">
        <v>41962</v>
      </c>
      <c r="F2326" s="190" t="s">
        <v>756</v>
      </c>
      <c r="G2326" s="458" t="s">
        <v>752</v>
      </c>
      <c r="H2326" s="7" t="s">
        <v>1343</v>
      </c>
      <c r="I2326" s="246">
        <v>978</v>
      </c>
      <c r="J2326" s="246">
        <v>3372.4602452193249</v>
      </c>
      <c r="K2326" s="558">
        <f t="shared" si="124"/>
        <v>3298266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23"/>
        <v>11</v>
      </c>
      <c r="C2327" s="37">
        <f t="shared" si="125"/>
        <v>41962</v>
      </c>
      <c r="D2327" s="37" t="s">
        <v>1350</v>
      </c>
      <c r="E2327" s="689">
        <v>41962</v>
      </c>
      <c r="F2327" s="190" t="s">
        <v>757</v>
      </c>
      <c r="G2327" s="458" t="s">
        <v>752</v>
      </c>
      <c r="H2327" s="7" t="s">
        <v>1343</v>
      </c>
      <c r="I2327" s="246">
        <v>1000</v>
      </c>
      <c r="J2327" s="246">
        <v>575.78589552525068</v>
      </c>
      <c r="K2327" s="558">
        <f t="shared" si="124"/>
        <v>575786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23"/>
        <v>11</v>
      </c>
      <c r="C2328" s="37">
        <f t="shared" si="125"/>
        <v>41962</v>
      </c>
      <c r="D2328" s="37" t="s">
        <v>1350</v>
      </c>
      <c r="E2328" s="689">
        <v>41962</v>
      </c>
      <c r="F2328" s="187" t="s">
        <v>758</v>
      </c>
      <c r="G2328" s="458" t="s">
        <v>752</v>
      </c>
      <c r="H2328" s="7" t="s">
        <v>1343</v>
      </c>
      <c r="I2328" s="246">
        <v>1000</v>
      </c>
      <c r="J2328" s="246">
        <v>329.02051172871461</v>
      </c>
      <c r="K2328" s="558">
        <f t="shared" si="124"/>
        <v>329021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23"/>
        <v>11</v>
      </c>
      <c r="C2329" s="37">
        <f t="shared" si="125"/>
        <v>41963</v>
      </c>
      <c r="D2329" s="37" t="s">
        <v>1350</v>
      </c>
      <c r="E2329" s="689">
        <v>41963</v>
      </c>
      <c r="F2329" s="190" t="s">
        <v>430</v>
      </c>
      <c r="G2329" s="458" t="s">
        <v>759</v>
      </c>
      <c r="H2329" s="7" t="s">
        <v>1343</v>
      </c>
      <c r="I2329" s="246">
        <v>993</v>
      </c>
      <c r="J2329" s="246">
        <v>7567.4717697604365</v>
      </c>
      <c r="K2329" s="558">
        <f t="shared" si="124"/>
        <v>7514499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23"/>
        <v>11</v>
      </c>
      <c r="C2330" s="37">
        <f t="shared" si="125"/>
        <v>41963</v>
      </c>
      <c r="D2330" s="37" t="s">
        <v>1350</v>
      </c>
      <c r="E2330" s="689">
        <v>41963</v>
      </c>
      <c r="F2330" s="190" t="s">
        <v>760</v>
      </c>
      <c r="G2330" s="458" t="s">
        <v>761</v>
      </c>
      <c r="H2330" s="7" t="s">
        <v>1343</v>
      </c>
      <c r="I2330" s="246">
        <v>3030</v>
      </c>
      <c r="J2330" s="246">
        <v>8061.0025373535082</v>
      </c>
      <c r="K2330" s="558">
        <f t="shared" si="124"/>
        <v>24424838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23"/>
        <v>11</v>
      </c>
      <c r="C2331" s="37">
        <f t="shared" si="125"/>
        <v>41963</v>
      </c>
      <c r="D2331" s="37" t="s">
        <v>1350</v>
      </c>
      <c r="E2331" s="689">
        <v>41963</v>
      </c>
      <c r="F2331" s="190" t="s">
        <v>760</v>
      </c>
      <c r="G2331" s="458" t="s">
        <v>761</v>
      </c>
      <c r="H2331" s="7" t="s">
        <v>1343</v>
      </c>
      <c r="I2331" s="246">
        <v>219</v>
      </c>
      <c r="J2331" s="246">
        <v>8061.0025373535082</v>
      </c>
      <c r="K2331" s="558">
        <f t="shared" si="124"/>
        <v>1765360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23"/>
        <v>11</v>
      </c>
      <c r="C2332" s="37">
        <f t="shared" si="125"/>
        <v>41963</v>
      </c>
      <c r="D2332" s="37" t="s">
        <v>1350</v>
      </c>
      <c r="E2332" s="689">
        <v>41963</v>
      </c>
      <c r="F2332" s="190" t="s">
        <v>760</v>
      </c>
      <c r="G2332" s="458" t="s">
        <v>761</v>
      </c>
      <c r="H2332" s="7" t="s">
        <v>1343</v>
      </c>
      <c r="I2332" s="246">
        <v>3167</v>
      </c>
      <c r="J2332" s="246">
        <v>8061.0025373535082</v>
      </c>
      <c r="K2332" s="558">
        <f t="shared" si="124"/>
        <v>25529195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23"/>
        <v>11</v>
      </c>
      <c r="C2333" s="37">
        <f t="shared" si="125"/>
        <v>41964</v>
      </c>
      <c r="D2333" s="37" t="s">
        <v>1350</v>
      </c>
      <c r="E2333" s="689">
        <v>41964</v>
      </c>
      <c r="F2333" s="190" t="s">
        <v>1177</v>
      </c>
      <c r="G2333" s="458" t="s">
        <v>762</v>
      </c>
      <c r="H2333" s="7" t="s">
        <v>1343</v>
      </c>
      <c r="I2333" s="246">
        <v>780</v>
      </c>
      <c r="J2333" s="246">
        <v>9377.0845842683666</v>
      </c>
      <c r="K2333" s="558">
        <f t="shared" si="124"/>
        <v>7314126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23"/>
        <v>11</v>
      </c>
      <c r="C2334" s="37">
        <f t="shared" si="125"/>
        <v>41964</v>
      </c>
      <c r="D2334" s="37" t="s">
        <v>1350</v>
      </c>
      <c r="E2334" s="689">
        <v>41964</v>
      </c>
      <c r="F2334" s="190" t="s">
        <v>416</v>
      </c>
      <c r="G2334" s="458" t="s">
        <v>762</v>
      </c>
      <c r="H2334" s="7" t="s">
        <v>1343</v>
      </c>
      <c r="I2334" s="246">
        <v>1600</v>
      </c>
      <c r="J2334" s="246">
        <v>822.55127932178664</v>
      </c>
      <c r="K2334" s="558">
        <f t="shared" si="124"/>
        <v>1316082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23"/>
        <v>11</v>
      </c>
      <c r="C2335" s="37">
        <f t="shared" si="125"/>
        <v>41967</v>
      </c>
      <c r="D2335" s="37" t="s">
        <v>1350</v>
      </c>
      <c r="E2335" s="689">
        <v>41967</v>
      </c>
      <c r="F2335" s="190" t="s">
        <v>537</v>
      </c>
      <c r="G2335" s="458" t="s">
        <v>763</v>
      </c>
      <c r="H2335" s="7" t="s">
        <v>1343</v>
      </c>
      <c r="I2335" s="246">
        <v>511</v>
      </c>
      <c r="J2335" s="246">
        <v>7978.7474094213294</v>
      </c>
      <c r="K2335" s="558">
        <f t="shared" si="124"/>
        <v>4077140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23"/>
        <v>11</v>
      </c>
      <c r="C2336" s="37">
        <f t="shared" si="125"/>
        <v>41968</v>
      </c>
      <c r="D2336" s="37" t="s">
        <v>1350</v>
      </c>
      <c r="E2336" s="689">
        <v>41968</v>
      </c>
      <c r="F2336" s="190" t="s">
        <v>764</v>
      </c>
      <c r="G2336" s="458" t="s">
        <v>765</v>
      </c>
      <c r="H2336" s="7" t="s">
        <v>1343</v>
      </c>
      <c r="I2336" s="246">
        <v>3160</v>
      </c>
      <c r="J2336" s="246">
        <v>8143.2576652856869</v>
      </c>
      <c r="K2336" s="558">
        <f t="shared" si="124"/>
        <v>25732694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23"/>
        <v>11</v>
      </c>
      <c r="C2337" s="37">
        <f t="shared" si="125"/>
        <v>41968</v>
      </c>
      <c r="D2337" s="37" t="s">
        <v>1350</v>
      </c>
      <c r="E2337" s="689">
        <v>41968</v>
      </c>
      <c r="F2337" s="190" t="s">
        <v>693</v>
      </c>
      <c r="G2337" s="458" t="s">
        <v>766</v>
      </c>
      <c r="H2337" s="7" t="s">
        <v>1343</v>
      </c>
      <c r="I2337" s="246">
        <v>33</v>
      </c>
      <c r="J2337" s="246">
        <v>19576.720447858519</v>
      </c>
      <c r="K2337" s="558">
        <f t="shared" si="124"/>
        <v>646032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23"/>
        <v>11</v>
      </c>
      <c r="C2338" s="37">
        <f t="shared" si="125"/>
        <v>41968</v>
      </c>
      <c r="D2338" s="37" t="s">
        <v>1350</v>
      </c>
      <c r="E2338" s="689">
        <v>41968</v>
      </c>
      <c r="F2338" s="190" t="s">
        <v>742</v>
      </c>
      <c r="G2338" s="458" t="s">
        <v>766</v>
      </c>
      <c r="H2338" s="7" t="s">
        <v>1343</v>
      </c>
      <c r="I2338" s="246">
        <v>56</v>
      </c>
      <c r="J2338" s="246">
        <v>19000.93455233327</v>
      </c>
      <c r="K2338" s="558">
        <f t="shared" si="124"/>
        <v>1064052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23"/>
        <v>11</v>
      </c>
      <c r="C2339" s="37">
        <f t="shared" si="125"/>
        <v>41968</v>
      </c>
      <c r="D2339" s="37" t="s">
        <v>1350</v>
      </c>
      <c r="E2339" s="689">
        <v>41968</v>
      </c>
      <c r="F2339" s="190" t="s">
        <v>717</v>
      </c>
      <c r="G2339" s="458" t="s">
        <v>766</v>
      </c>
      <c r="H2339" s="7" t="s">
        <v>1343</v>
      </c>
      <c r="I2339" s="246">
        <v>178</v>
      </c>
      <c r="J2339" s="246">
        <v>1233.8269189826799</v>
      </c>
      <c r="K2339" s="558">
        <f t="shared" si="124"/>
        <v>219621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23"/>
        <v>11</v>
      </c>
      <c r="C2340" s="37">
        <f t="shared" si="125"/>
        <v>41970</v>
      </c>
      <c r="D2340" s="37" t="s">
        <v>1350</v>
      </c>
      <c r="E2340" s="689">
        <v>41970</v>
      </c>
      <c r="F2340" s="190" t="s">
        <v>767</v>
      </c>
      <c r="G2340" s="458" t="s">
        <v>768</v>
      </c>
      <c r="H2340" s="7" t="s">
        <v>1343</v>
      </c>
      <c r="I2340" s="246">
        <v>100</v>
      </c>
      <c r="J2340" s="246">
        <v>14476.902516063443</v>
      </c>
      <c r="K2340" s="558">
        <f t="shared" si="124"/>
        <v>1447690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23"/>
        <v>11</v>
      </c>
      <c r="C2341" s="37">
        <f t="shared" si="125"/>
        <v>41970</v>
      </c>
      <c r="D2341" s="37" t="s">
        <v>1350</v>
      </c>
      <c r="E2341" s="689">
        <v>41970</v>
      </c>
      <c r="F2341" s="190" t="s">
        <v>479</v>
      </c>
      <c r="G2341" s="458" t="s">
        <v>770</v>
      </c>
      <c r="H2341" s="7" t="s">
        <v>1343</v>
      </c>
      <c r="I2341" s="246">
        <v>333</v>
      </c>
      <c r="J2341" s="246">
        <v>7731.9820256247931</v>
      </c>
      <c r="K2341" s="558">
        <f t="shared" si="124"/>
        <v>2574750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23"/>
        <v>11</v>
      </c>
      <c r="C2342" s="37">
        <f t="shared" si="125"/>
        <v>41970</v>
      </c>
      <c r="D2342" s="37" t="s">
        <v>1350</v>
      </c>
      <c r="E2342" s="689">
        <v>41970</v>
      </c>
      <c r="F2342" s="190" t="s">
        <v>458</v>
      </c>
      <c r="G2342" s="458" t="s">
        <v>770</v>
      </c>
      <c r="H2342" s="7" t="s">
        <v>1343</v>
      </c>
      <c r="I2342" s="246">
        <v>219</v>
      </c>
      <c r="J2342" s="246">
        <v>7649.7268976926152</v>
      </c>
      <c r="K2342" s="558">
        <f t="shared" si="124"/>
        <v>1675290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23"/>
        <v>11</v>
      </c>
      <c r="C2343" s="37">
        <f t="shared" si="125"/>
        <v>41970</v>
      </c>
      <c r="D2343" s="37" t="s">
        <v>1350</v>
      </c>
      <c r="E2343" s="689">
        <v>41970</v>
      </c>
      <c r="F2343" s="187" t="s">
        <v>457</v>
      </c>
      <c r="G2343" s="40" t="s">
        <v>770</v>
      </c>
      <c r="H2343" s="7" t="s">
        <v>1343</v>
      </c>
      <c r="I2343" s="246">
        <v>112</v>
      </c>
      <c r="J2343" s="246">
        <v>7320.7063859639002</v>
      </c>
      <c r="K2343" s="558">
        <f t="shared" si="124"/>
        <v>819919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23"/>
        <v>11</v>
      </c>
      <c r="C2344" s="37">
        <f t="shared" si="125"/>
        <v>41970</v>
      </c>
      <c r="D2344" s="37" t="s">
        <v>1350</v>
      </c>
      <c r="E2344" s="689">
        <v>41970</v>
      </c>
      <c r="F2344" s="187" t="s">
        <v>601</v>
      </c>
      <c r="G2344" s="40" t="s">
        <v>771</v>
      </c>
      <c r="H2344" s="7" t="s">
        <v>1343</v>
      </c>
      <c r="I2344" s="246">
        <v>110</v>
      </c>
      <c r="J2344" s="246">
        <v>3619.2256290158607</v>
      </c>
      <c r="K2344" s="558">
        <f t="shared" si="124"/>
        <v>398115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23"/>
        <v>11</v>
      </c>
      <c r="C2345" s="37">
        <f t="shared" si="125"/>
        <v>41970</v>
      </c>
      <c r="D2345" s="37" t="s">
        <v>1350</v>
      </c>
      <c r="E2345" s="689">
        <v>41970</v>
      </c>
      <c r="F2345" s="187" t="s">
        <v>603</v>
      </c>
      <c r="G2345" s="40" t="s">
        <v>771</v>
      </c>
      <c r="H2345" s="7" t="s">
        <v>1343</v>
      </c>
      <c r="I2345" s="246">
        <v>260</v>
      </c>
      <c r="J2345" s="246">
        <v>6333.6448507777568</v>
      </c>
      <c r="K2345" s="558">
        <f t="shared" si="124"/>
        <v>1646748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23"/>
        <v>11</v>
      </c>
      <c r="C2346" s="37">
        <f t="shared" si="125"/>
        <v>41970</v>
      </c>
      <c r="D2346" s="37" t="s">
        <v>1350</v>
      </c>
      <c r="E2346" s="689">
        <v>41970</v>
      </c>
      <c r="F2346" s="187" t="s">
        <v>602</v>
      </c>
      <c r="G2346" s="40" t="s">
        <v>771</v>
      </c>
      <c r="H2346" s="7" t="s">
        <v>1343</v>
      </c>
      <c r="I2346" s="246">
        <v>450</v>
      </c>
      <c r="J2346" s="246">
        <v>3865.9910128123965</v>
      </c>
      <c r="K2346" s="558">
        <f t="shared" si="124"/>
        <v>1739696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23"/>
        <v>11</v>
      </c>
      <c r="C2347" s="37">
        <f t="shared" si="125"/>
        <v>41972</v>
      </c>
      <c r="D2347" s="37" t="s">
        <v>1350</v>
      </c>
      <c r="E2347" s="689">
        <v>41972</v>
      </c>
      <c r="F2347" s="187" t="s">
        <v>641</v>
      </c>
      <c r="G2347" s="40" t="s">
        <v>772</v>
      </c>
      <c r="H2347" s="7" t="s">
        <v>1343</v>
      </c>
      <c r="I2347" s="246">
        <v>1000</v>
      </c>
      <c r="J2347" s="246">
        <v>7402.9615138960789</v>
      </c>
      <c r="K2347" s="558">
        <f t="shared" si="124"/>
        <v>7402962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23"/>
        <v>11</v>
      </c>
      <c r="C2348" s="37">
        <f t="shared" si="125"/>
        <v>41973</v>
      </c>
      <c r="D2348" s="37" t="s">
        <v>1350</v>
      </c>
      <c r="E2348" s="689">
        <v>41973</v>
      </c>
      <c r="F2348" s="187" t="s">
        <v>641</v>
      </c>
      <c r="G2348" s="40" t="s">
        <v>773</v>
      </c>
      <c r="H2348" s="7" t="s">
        <v>1343</v>
      </c>
      <c r="I2348" s="246">
        <v>987</v>
      </c>
      <c r="J2348" s="246">
        <v>7402.9615138960789</v>
      </c>
      <c r="K2348" s="558">
        <f t="shared" si="124"/>
        <v>7306723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23"/>
        <v>11</v>
      </c>
      <c r="C2349" s="37">
        <f t="shared" si="125"/>
        <v>41973</v>
      </c>
      <c r="D2349" s="37" t="s">
        <v>1350</v>
      </c>
      <c r="E2349" s="689">
        <v>41973</v>
      </c>
      <c r="F2349" s="187" t="s">
        <v>641</v>
      </c>
      <c r="G2349" s="40" t="s">
        <v>773</v>
      </c>
      <c r="H2349" s="7" t="s">
        <v>1343</v>
      </c>
      <c r="I2349" s="246">
        <v>226</v>
      </c>
      <c r="J2349" s="246">
        <v>7402.9615138960789</v>
      </c>
      <c r="K2349" s="558">
        <f t="shared" si="124"/>
        <v>1673069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23"/>
        <v>11</v>
      </c>
      <c r="C2350" s="37">
        <f t="shared" si="125"/>
        <v>41973</v>
      </c>
      <c r="D2350" s="37" t="s">
        <v>1350</v>
      </c>
      <c r="E2350" s="689">
        <v>41973</v>
      </c>
      <c r="F2350" s="187" t="s">
        <v>746</v>
      </c>
      <c r="G2350" s="40" t="s">
        <v>774</v>
      </c>
      <c r="H2350" s="7" t="s">
        <v>1343</v>
      </c>
      <c r="I2350" s="246">
        <v>1980</v>
      </c>
      <c r="J2350" s="246">
        <v>7402.9615138960789</v>
      </c>
      <c r="K2350" s="558">
        <f t="shared" si="124"/>
        <v>14657864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23"/>
        <v>12</v>
      </c>
      <c r="C2351" s="37">
        <f t="shared" si="125"/>
        <v>41975</v>
      </c>
      <c r="D2351" s="37" t="s">
        <v>1350</v>
      </c>
      <c r="E2351" s="689">
        <v>41975</v>
      </c>
      <c r="F2351" s="187" t="s">
        <v>712</v>
      </c>
      <c r="G2351" s="40" t="s">
        <v>775</v>
      </c>
      <c r="H2351" s="7" t="s">
        <v>1343</v>
      </c>
      <c r="I2351" s="246">
        <v>1059</v>
      </c>
      <c r="J2351" s="246">
        <v>5593.3486993881488</v>
      </c>
      <c r="K2351" s="558">
        <f t="shared" si="124"/>
        <v>5923356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23"/>
        <v>12</v>
      </c>
      <c r="C2352" s="37">
        <f t="shared" si="125"/>
        <v>41979</v>
      </c>
      <c r="D2352" s="37" t="s">
        <v>1350</v>
      </c>
      <c r="E2352" s="687">
        <v>41979</v>
      </c>
      <c r="F2352" s="187" t="s">
        <v>776</v>
      </c>
      <c r="G2352" s="40" t="s">
        <v>777</v>
      </c>
      <c r="H2352" s="7" t="s">
        <v>1343</v>
      </c>
      <c r="I2352" s="246">
        <v>106</v>
      </c>
      <c r="J2352" s="246">
        <v>7238.4512580317214</v>
      </c>
      <c r="K2352" s="558">
        <f t="shared" si="124"/>
        <v>767276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23"/>
        <v>12</v>
      </c>
      <c r="C2353" s="37">
        <f t="shared" si="125"/>
        <v>41979</v>
      </c>
      <c r="D2353" s="37" t="s">
        <v>1350</v>
      </c>
      <c r="E2353" s="687">
        <v>41979</v>
      </c>
      <c r="F2353" s="187" t="s">
        <v>725</v>
      </c>
      <c r="G2353" s="40" t="s">
        <v>777</v>
      </c>
      <c r="H2353" s="7" t="s">
        <v>1343</v>
      </c>
      <c r="I2353" s="246">
        <v>493</v>
      </c>
      <c r="J2353" s="246">
        <v>5264.3281876594338</v>
      </c>
      <c r="K2353" s="558">
        <f t="shared" si="124"/>
        <v>2595314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23"/>
        <v>12</v>
      </c>
      <c r="C2354" s="37">
        <f t="shared" si="125"/>
        <v>41979</v>
      </c>
      <c r="D2354" s="37" t="s">
        <v>1350</v>
      </c>
      <c r="E2354" s="687">
        <v>41979</v>
      </c>
      <c r="F2354" s="187" t="s">
        <v>778</v>
      </c>
      <c r="G2354" s="40" t="s">
        <v>777</v>
      </c>
      <c r="H2354" s="7" t="s">
        <v>1343</v>
      </c>
      <c r="I2354" s="246">
        <v>512</v>
      </c>
      <c r="J2354" s="246">
        <v>3372.4602452193249</v>
      </c>
      <c r="K2354" s="558">
        <f t="shared" si="124"/>
        <v>1726700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23"/>
        <v>12</v>
      </c>
      <c r="C2355" s="37">
        <f t="shared" si="125"/>
        <v>41979</v>
      </c>
      <c r="D2355" s="37" t="s">
        <v>1350</v>
      </c>
      <c r="E2355" s="687">
        <v>41979</v>
      </c>
      <c r="F2355" s="187" t="s">
        <v>661</v>
      </c>
      <c r="G2355" s="40" t="s">
        <v>777</v>
      </c>
      <c r="H2355" s="7" t="s">
        <v>1343</v>
      </c>
      <c r="I2355" s="246">
        <v>208</v>
      </c>
      <c r="J2355" s="246">
        <v>6004.6243390490417</v>
      </c>
      <c r="K2355" s="558">
        <f t="shared" si="124"/>
        <v>1248962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23"/>
        <v>12</v>
      </c>
      <c r="C2356" s="37">
        <f t="shared" si="125"/>
        <v>41979</v>
      </c>
      <c r="D2356" s="37" t="s">
        <v>1350</v>
      </c>
      <c r="E2356" s="687">
        <v>41979</v>
      </c>
      <c r="F2356" s="40" t="s">
        <v>610</v>
      </c>
      <c r="G2356" s="40" t="s">
        <v>777</v>
      </c>
      <c r="H2356" s="7" t="s">
        <v>1343</v>
      </c>
      <c r="I2356" s="246">
        <v>1016</v>
      </c>
      <c r="J2356" s="246">
        <v>4195.0115245411116</v>
      </c>
      <c r="K2356" s="558">
        <f t="shared" si="124"/>
        <v>4262132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23"/>
        <v>12</v>
      </c>
      <c r="C2357" s="37">
        <f t="shared" si="125"/>
        <v>41981</v>
      </c>
      <c r="D2357" s="37" t="s">
        <v>1350</v>
      </c>
      <c r="E2357" s="687">
        <v>41981</v>
      </c>
      <c r="F2357" s="187" t="s">
        <v>486</v>
      </c>
      <c r="G2357" s="40" t="s">
        <v>779</v>
      </c>
      <c r="H2357" s="7" t="s">
        <v>1343</v>
      </c>
      <c r="I2357" s="246">
        <v>1015</v>
      </c>
      <c r="J2357" s="246">
        <v>9459.3397122005445</v>
      </c>
      <c r="K2357" s="558">
        <f t="shared" si="124"/>
        <v>9601230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23"/>
        <v>12</v>
      </c>
      <c r="C2358" s="37">
        <f t="shared" si="125"/>
        <v>41982</v>
      </c>
      <c r="D2358" s="37" t="s">
        <v>1350</v>
      </c>
      <c r="E2358" s="687">
        <v>41982</v>
      </c>
      <c r="F2358" s="187" t="s">
        <v>407</v>
      </c>
      <c r="G2358" s="40" t="s">
        <v>780</v>
      </c>
      <c r="H2358" s="7" t="s">
        <v>1343</v>
      </c>
      <c r="I2358" s="246">
        <v>440</v>
      </c>
      <c r="J2358" s="246">
        <v>7814.2371535569719</v>
      </c>
      <c r="K2358" s="558">
        <f t="shared" si="124"/>
        <v>3438264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23"/>
        <v>12</v>
      </c>
      <c r="C2359" s="37">
        <f t="shared" si="125"/>
        <v>41982</v>
      </c>
      <c r="D2359" s="37" t="s">
        <v>1350</v>
      </c>
      <c r="E2359" s="687">
        <v>41982</v>
      </c>
      <c r="F2359" s="40" t="s">
        <v>781</v>
      </c>
      <c r="G2359" s="40" t="s">
        <v>780</v>
      </c>
      <c r="H2359" s="7" t="s">
        <v>1343</v>
      </c>
      <c r="I2359" s="246">
        <v>403</v>
      </c>
      <c r="J2359" s="246">
        <v>4770.7974200663621</v>
      </c>
      <c r="K2359" s="558">
        <f t="shared" si="124"/>
        <v>1922631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23"/>
        <v>12</v>
      </c>
      <c r="C2360" s="37">
        <f t="shared" si="125"/>
        <v>41982</v>
      </c>
      <c r="D2360" s="37" t="s">
        <v>1350</v>
      </c>
      <c r="E2360" s="687">
        <v>41982</v>
      </c>
      <c r="F2360" s="40" t="s">
        <v>407</v>
      </c>
      <c r="G2360" s="40" t="s">
        <v>782</v>
      </c>
      <c r="H2360" s="7" t="s">
        <v>1343</v>
      </c>
      <c r="I2360" s="246">
        <v>440</v>
      </c>
      <c r="J2360" s="246">
        <v>7814.2371535569719</v>
      </c>
      <c r="K2360" s="558">
        <f t="shared" si="124"/>
        <v>3438264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23"/>
        <v>12</v>
      </c>
      <c r="C2361" s="37">
        <f t="shared" si="125"/>
        <v>41985</v>
      </c>
      <c r="D2361" s="37" t="s">
        <v>1350</v>
      </c>
      <c r="E2361" s="687">
        <v>41985</v>
      </c>
      <c r="F2361" s="40" t="s">
        <v>454</v>
      </c>
      <c r="G2361" s="40" t="s">
        <v>783</v>
      </c>
      <c r="H2361" s="7" t="s">
        <v>1343</v>
      </c>
      <c r="I2361" s="246">
        <v>411</v>
      </c>
      <c r="J2361" s="246">
        <v>11022.18714291194</v>
      </c>
      <c r="K2361" s="558">
        <f t="shared" si="124"/>
        <v>4530119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23"/>
        <v>12</v>
      </c>
      <c r="C2362" s="37">
        <f t="shared" si="125"/>
        <v>41985</v>
      </c>
      <c r="D2362" s="37" t="s">
        <v>1350</v>
      </c>
      <c r="E2362" s="687">
        <v>41985</v>
      </c>
      <c r="F2362" s="187" t="s">
        <v>784</v>
      </c>
      <c r="G2362" s="40" t="s">
        <v>785</v>
      </c>
      <c r="H2362" s="7" t="s">
        <v>1343</v>
      </c>
      <c r="I2362" s="246">
        <v>89</v>
      </c>
      <c r="J2362" s="246">
        <v>20810.547366841198</v>
      </c>
      <c r="K2362" s="558">
        <f t="shared" si="124"/>
        <v>1852139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23"/>
        <v>12</v>
      </c>
      <c r="C2363" s="37">
        <f t="shared" si="125"/>
        <v>41985</v>
      </c>
      <c r="D2363" s="37" t="s">
        <v>1350</v>
      </c>
      <c r="E2363" s="687">
        <v>41985</v>
      </c>
      <c r="F2363" s="40" t="s">
        <v>786</v>
      </c>
      <c r="G2363" s="40" t="s">
        <v>787</v>
      </c>
      <c r="H2363" s="7" t="s">
        <v>1343</v>
      </c>
      <c r="I2363" s="246">
        <v>350</v>
      </c>
      <c r="J2363" s="246">
        <v>59634.967750829528</v>
      </c>
      <c r="K2363" s="558">
        <f t="shared" si="124"/>
        <v>20872239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23"/>
        <v>12</v>
      </c>
      <c r="C2364" s="37">
        <f t="shared" si="125"/>
        <v>41986</v>
      </c>
      <c r="D2364" s="37" t="s">
        <v>1350</v>
      </c>
      <c r="E2364" s="735">
        <v>41986</v>
      </c>
      <c r="F2364" s="190" t="s">
        <v>788</v>
      </c>
      <c r="G2364" s="458" t="s">
        <v>789</v>
      </c>
      <c r="H2364" s="7" t="s">
        <v>1343</v>
      </c>
      <c r="I2364" s="246">
        <v>223</v>
      </c>
      <c r="J2364" s="246">
        <v>7567.4717697604365</v>
      </c>
      <c r="K2364" s="558">
        <f t="shared" si="124"/>
        <v>1687546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23"/>
        <v>12</v>
      </c>
      <c r="C2365" s="37">
        <f t="shared" si="125"/>
        <v>41986</v>
      </c>
      <c r="D2365" s="37" t="s">
        <v>1350</v>
      </c>
      <c r="E2365" s="735">
        <v>41986</v>
      </c>
      <c r="F2365" s="190" t="s">
        <v>790</v>
      </c>
      <c r="G2365" s="458" t="s">
        <v>791</v>
      </c>
      <c r="H2365" s="7" t="s">
        <v>1343</v>
      </c>
      <c r="I2365" s="246">
        <v>200</v>
      </c>
      <c r="J2365" s="246">
        <v>61280.0703094731</v>
      </c>
      <c r="K2365" s="558">
        <f t="shared" si="124"/>
        <v>12256014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23"/>
        <v>12</v>
      </c>
      <c r="C2366" s="37">
        <f t="shared" si="125"/>
        <v>41986</v>
      </c>
      <c r="D2366" s="37" t="s">
        <v>1350</v>
      </c>
      <c r="E2366" s="735">
        <v>41986</v>
      </c>
      <c r="F2366" s="190" t="s">
        <v>674</v>
      </c>
      <c r="G2366" s="458" t="s">
        <v>792</v>
      </c>
      <c r="H2366" s="7" t="s">
        <v>1343</v>
      </c>
      <c r="I2366" s="246">
        <v>3160</v>
      </c>
      <c r="J2366" s="246">
        <v>7567.4717697604365</v>
      </c>
      <c r="K2366" s="558">
        <f t="shared" si="124"/>
        <v>23913211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23"/>
        <v>12</v>
      </c>
      <c r="C2367" s="37">
        <f t="shared" si="125"/>
        <v>41986</v>
      </c>
      <c r="D2367" s="37" t="s">
        <v>1350</v>
      </c>
      <c r="E2367" s="735">
        <v>41986</v>
      </c>
      <c r="F2367" s="190" t="s">
        <v>679</v>
      </c>
      <c r="G2367" s="458" t="s">
        <v>792</v>
      </c>
      <c r="H2367" s="7" t="s">
        <v>1343</v>
      </c>
      <c r="I2367" s="246">
        <v>301</v>
      </c>
      <c r="J2367" s="246">
        <v>9294.8294563361869</v>
      </c>
      <c r="K2367" s="558">
        <f t="shared" si="124"/>
        <v>2797744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23"/>
        <v>12</v>
      </c>
      <c r="C2368" s="37">
        <f t="shared" si="125"/>
        <v>41986</v>
      </c>
      <c r="D2368" s="37" t="s">
        <v>1350</v>
      </c>
      <c r="E2368" s="735">
        <v>41986</v>
      </c>
      <c r="F2368" s="190" t="s">
        <v>683</v>
      </c>
      <c r="G2368" s="458" t="s">
        <v>793</v>
      </c>
      <c r="H2368" s="7" t="s">
        <v>1343</v>
      </c>
      <c r="I2368" s="246">
        <v>20</v>
      </c>
      <c r="J2368" s="246">
        <v>9952.8704797936171</v>
      </c>
      <c r="K2368" s="558">
        <f t="shared" si="124"/>
        <v>199057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23"/>
        <v>12</v>
      </c>
      <c r="C2369" s="37">
        <f t="shared" si="125"/>
        <v>41986</v>
      </c>
      <c r="D2369" s="37" t="s">
        <v>1350</v>
      </c>
      <c r="E2369" s="735">
        <v>41986</v>
      </c>
      <c r="F2369" s="190" t="s">
        <v>794</v>
      </c>
      <c r="G2369" s="458" t="s">
        <v>793</v>
      </c>
      <c r="H2369" s="7" t="s">
        <v>1343</v>
      </c>
      <c r="I2369" s="246">
        <v>47</v>
      </c>
      <c r="J2369" s="246">
        <v>10035.125607725797</v>
      </c>
      <c r="K2369" s="558">
        <f t="shared" si="124"/>
        <v>471651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23"/>
        <v>12</v>
      </c>
      <c r="C2370" s="37">
        <f t="shared" si="125"/>
        <v>41986</v>
      </c>
      <c r="D2370" s="37" t="s">
        <v>1350</v>
      </c>
      <c r="E2370" s="735">
        <v>41986</v>
      </c>
      <c r="F2370" s="190" t="s">
        <v>795</v>
      </c>
      <c r="G2370" s="458" t="s">
        <v>793</v>
      </c>
      <c r="H2370" s="7" t="s">
        <v>1343</v>
      </c>
      <c r="I2370" s="246">
        <v>902</v>
      </c>
      <c r="J2370" s="246">
        <v>15052.688411588695</v>
      </c>
      <c r="K2370" s="558">
        <f t="shared" si="124"/>
        <v>13577525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ref="B2371:B2427" si="126">IF(C2371&lt;&gt;"",MONTH(C2371),"")</f>
        <v>12</v>
      </c>
      <c r="C2371" s="37">
        <f t="shared" si="125"/>
        <v>41988</v>
      </c>
      <c r="D2371" s="37" t="s">
        <v>1350</v>
      </c>
      <c r="E2371" s="735">
        <v>41988</v>
      </c>
      <c r="F2371" s="190" t="s">
        <v>796</v>
      </c>
      <c r="G2371" s="458" t="s">
        <v>797</v>
      </c>
      <c r="H2371" s="7" t="s">
        <v>1343</v>
      </c>
      <c r="I2371" s="246">
        <v>352</v>
      </c>
      <c r="J2371" s="246">
        <v>10775.421759115405</v>
      </c>
      <c r="K2371" s="558">
        <f t="shared" ref="K2371:K2425" si="127">ROUND(I2371*J2371,0)</f>
        <v>3792948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26"/>
        <v>12</v>
      </c>
      <c r="C2372" s="37">
        <f t="shared" ref="C2372:C2425" si="128">E2372</f>
        <v>41988</v>
      </c>
      <c r="D2372" s="37" t="s">
        <v>1350</v>
      </c>
      <c r="E2372" s="735">
        <v>41988</v>
      </c>
      <c r="F2372" s="190" t="s">
        <v>798</v>
      </c>
      <c r="G2372" s="458" t="s">
        <v>797</v>
      </c>
      <c r="H2372" s="7" t="s">
        <v>1343</v>
      </c>
      <c r="I2372" s="246">
        <v>52</v>
      </c>
      <c r="J2372" s="246">
        <v>13983.371748470372</v>
      </c>
      <c r="K2372" s="558">
        <f t="shared" si="127"/>
        <v>727135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26"/>
        <v>12</v>
      </c>
      <c r="C2373" s="37">
        <f t="shared" si="128"/>
        <v>41988</v>
      </c>
      <c r="D2373" s="37" t="s">
        <v>1350</v>
      </c>
      <c r="E2373" s="735">
        <v>41988</v>
      </c>
      <c r="F2373" s="190" t="s">
        <v>799</v>
      </c>
      <c r="G2373" s="458" t="s">
        <v>797</v>
      </c>
      <c r="H2373" s="7" t="s">
        <v>1343</v>
      </c>
      <c r="I2373" s="246">
        <v>52</v>
      </c>
      <c r="J2373" s="246">
        <v>16204.260202639196</v>
      </c>
      <c r="K2373" s="558">
        <f t="shared" si="127"/>
        <v>842622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26"/>
        <v>12</v>
      </c>
      <c r="C2374" s="37">
        <f t="shared" si="128"/>
        <v>41991</v>
      </c>
      <c r="D2374" s="37" t="s">
        <v>1350</v>
      </c>
      <c r="E2374" s="735">
        <v>41991</v>
      </c>
      <c r="F2374" s="190" t="s">
        <v>407</v>
      </c>
      <c r="G2374" s="458" t="s">
        <v>800</v>
      </c>
      <c r="H2374" s="7" t="s">
        <v>1343</v>
      </c>
      <c r="I2374" s="246">
        <v>522</v>
      </c>
      <c r="J2374" s="246">
        <v>7814.2371535569719</v>
      </c>
      <c r="K2374" s="558">
        <f t="shared" si="127"/>
        <v>4079032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26"/>
        <v>12</v>
      </c>
      <c r="C2375" s="37">
        <f t="shared" si="128"/>
        <v>41992</v>
      </c>
      <c r="D2375" s="37" t="s">
        <v>1350</v>
      </c>
      <c r="E2375" s="735">
        <v>41992</v>
      </c>
      <c r="F2375" s="190" t="s">
        <v>801</v>
      </c>
      <c r="G2375" s="458" t="s">
        <v>802</v>
      </c>
      <c r="H2375" s="7" t="s">
        <v>1343</v>
      </c>
      <c r="I2375" s="246">
        <v>2500</v>
      </c>
      <c r="J2375" s="246">
        <v>2796.6743496940744</v>
      </c>
      <c r="K2375" s="558">
        <f t="shared" si="127"/>
        <v>6991686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26"/>
        <v>12</v>
      </c>
      <c r="C2376" s="37">
        <f t="shared" si="128"/>
        <v>41992</v>
      </c>
      <c r="D2376" s="37" t="s">
        <v>1350</v>
      </c>
      <c r="E2376" s="735">
        <v>41992</v>
      </c>
      <c r="F2376" s="190" t="s">
        <v>804</v>
      </c>
      <c r="G2376" s="458" t="s">
        <v>802</v>
      </c>
      <c r="H2376" s="7" t="s">
        <v>1343</v>
      </c>
      <c r="I2376" s="246">
        <v>2200</v>
      </c>
      <c r="J2376" s="246">
        <v>5017.5628038628984</v>
      </c>
      <c r="K2376" s="558">
        <f t="shared" si="127"/>
        <v>11038638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26"/>
        <v>12</v>
      </c>
      <c r="C2377" s="37">
        <f t="shared" si="128"/>
        <v>41993</v>
      </c>
      <c r="D2377" s="37" t="s">
        <v>1350</v>
      </c>
      <c r="E2377" s="735">
        <v>41993</v>
      </c>
      <c r="F2377" s="190" t="s">
        <v>805</v>
      </c>
      <c r="G2377" s="458" t="s">
        <v>806</v>
      </c>
      <c r="H2377" s="7" t="s">
        <v>1343</v>
      </c>
      <c r="I2377" s="246">
        <v>500</v>
      </c>
      <c r="J2377" s="246">
        <v>18178.383273011485</v>
      </c>
      <c r="K2377" s="558">
        <f t="shared" si="127"/>
        <v>9089192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26"/>
        <v>12</v>
      </c>
      <c r="C2378" s="37">
        <f t="shared" si="128"/>
        <v>41993</v>
      </c>
      <c r="D2378" s="37" t="s">
        <v>1350</v>
      </c>
      <c r="E2378" s="735">
        <v>41993</v>
      </c>
      <c r="F2378" s="190" t="s">
        <v>807</v>
      </c>
      <c r="G2378" s="458" t="s">
        <v>808</v>
      </c>
      <c r="H2378" s="7" t="s">
        <v>1343</v>
      </c>
      <c r="I2378" s="246">
        <v>213</v>
      </c>
      <c r="J2378" s="246">
        <v>10528.656375318868</v>
      </c>
      <c r="K2378" s="558">
        <f t="shared" si="127"/>
        <v>2242604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26"/>
        <v>12</v>
      </c>
      <c r="C2379" s="37">
        <f t="shared" si="128"/>
        <v>41995</v>
      </c>
      <c r="D2379" s="37" t="s">
        <v>1350</v>
      </c>
      <c r="E2379" s="735">
        <v>41995</v>
      </c>
      <c r="F2379" s="190" t="s">
        <v>1177</v>
      </c>
      <c r="G2379" s="458" t="s">
        <v>810</v>
      </c>
      <c r="H2379" s="7" t="s">
        <v>1343</v>
      </c>
      <c r="I2379" s="246">
        <v>819</v>
      </c>
      <c r="J2379" s="246">
        <v>9377.0845842683666</v>
      </c>
      <c r="K2379" s="558">
        <f t="shared" si="127"/>
        <v>7679832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26"/>
        <v>12</v>
      </c>
      <c r="C2380" s="37">
        <f t="shared" si="128"/>
        <v>41995</v>
      </c>
      <c r="D2380" s="37" t="s">
        <v>1350</v>
      </c>
      <c r="E2380" s="735">
        <v>41995</v>
      </c>
      <c r="F2380" s="190" t="s">
        <v>416</v>
      </c>
      <c r="G2380" s="458" t="s">
        <v>810</v>
      </c>
      <c r="H2380" s="7" t="s">
        <v>1343</v>
      </c>
      <c r="I2380" s="246">
        <v>1638</v>
      </c>
      <c r="J2380" s="246">
        <v>822.55127932178664</v>
      </c>
      <c r="K2380" s="558">
        <f t="shared" si="127"/>
        <v>1347339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26"/>
        <v>12</v>
      </c>
      <c r="C2381" s="37">
        <f t="shared" si="128"/>
        <v>41997</v>
      </c>
      <c r="D2381" s="37" t="s">
        <v>1350</v>
      </c>
      <c r="E2381" s="735">
        <v>41997</v>
      </c>
      <c r="F2381" s="190" t="s">
        <v>712</v>
      </c>
      <c r="G2381" s="458" t="s">
        <v>811</v>
      </c>
      <c r="H2381" s="7" t="s">
        <v>1343</v>
      </c>
      <c r="I2381" s="246">
        <v>517</v>
      </c>
      <c r="J2381" s="246">
        <v>5593.3486993881488</v>
      </c>
      <c r="K2381" s="558">
        <f t="shared" si="127"/>
        <v>2891761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26"/>
        <v>12</v>
      </c>
      <c r="C2382" s="37">
        <f t="shared" si="128"/>
        <v>41997</v>
      </c>
      <c r="D2382" s="37" t="s">
        <v>1350</v>
      </c>
      <c r="E2382" s="735">
        <v>41997</v>
      </c>
      <c r="F2382" s="190" t="s">
        <v>812</v>
      </c>
      <c r="G2382" s="458" t="s">
        <v>813</v>
      </c>
      <c r="H2382" s="7" t="s">
        <v>1343</v>
      </c>
      <c r="I2382" s="246">
        <v>701</v>
      </c>
      <c r="J2382" s="246">
        <v>7978.7474094213294</v>
      </c>
      <c r="K2382" s="558">
        <f t="shared" si="127"/>
        <v>5593102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26"/>
        <v>12</v>
      </c>
      <c r="C2383" s="37">
        <f t="shared" si="128"/>
        <v>41997</v>
      </c>
      <c r="D2383" s="37" t="s">
        <v>1350</v>
      </c>
      <c r="E2383" s="735">
        <v>41997</v>
      </c>
      <c r="F2383" s="190" t="s">
        <v>814</v>
      </c>
      <c r="G2383" s="458" t="s">
        <v>813</v>
      </c>
      <c r="H2383" s="7" t="s">
        <v>1343</v>
      </c>
      <c r="I2383" s="246">
        <v>59</v>
      </c>
      <c r="J2383" s="246">
        <v>16533.280714367909</v>
      </c>
      <c r="K2383" s="558">
        <f t="shared" si="127"/>
        <v>975464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26"/>
        <v>12</v>
      </c>
      <c r="C2384" s="37">
        <f t="shared" si="128"/>
        <v>41997</v>
      </c>
      <c r="D2384" s="37" t="s">
        <v>1350</v>
      </c>
      <c r="E2384" s="735">
        <v>41997</v>
      </c>
      <c r="F2384" s="190" t="s">
        <v>1172</v>
      </c>
      <c r="G2384" s="458" t="s">
        <v>813</v>
      </c>
      <c r="H2384" s="7" t="s">
        <v>1343</v>
      </c>
      <c r="I2384" s="246">
        <v>1402</v>
      </c>
      <c r="J2384" s="246">
        <v>904.80640725396518</v>
      </c>
      <c r="K2384" s="558">
        <f t="shared" si="127"/>
        <v>1268539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26"/>
        <v>12</v>
      </c>
      <c r="C2385" s="37">
        <f t="shared" si="128"/>
        <v>41997</v>
      </c>
      <c r="D2385" s="37" t="s">
        <v>1350</v>
      </c>
      <c r="E2385" s="735">
        <v>41997</v>
      </c>
      <c r="F2385" s="190" t="s">
        <v>1173</v>
      </c>
      <c r="G2385" s="458" t="s">
        <v>813</v>
      </c>
      <c r="H2385" s="7" t="s">
        <v>1343</v>
      </c>
      <c r="I2385" s="246">
        <v>118</v>
      </c>
      <c r="J2385" s="246">
        <v>1974.1230703722877</v>
      </c>
      <c r="K2385" s="558">
        <f t="shared" si="127"/>
        <v>232947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26"/>
        <v>12</v>
      </c>
      <c r="C2386" s="37">
        <f t="shared" si="128"/>
        <v>41997</v>
      </c>
      <c r="D2386" s="37" t="s">
        <v>1350</v>
      </c>
      <c r="E2386" s="735">
        <v>41997</v>
      </c>
      <c r="F2386" s="190" t="s">
        <v>815</v>
      </c>
      <c r="G2386" s="458" t="s">
        <v>816</v>
      </c>
      <c r="H2386" s="7" t="s">
        <v>1343</v>
      </c>
      <c r="I2386" s="246">
        <v>42</v>
      </c>
      <c r="J2386" s="246">
        <v>5511.0935714559701</v>
      </c>
      <c r="K2386" s="558">
        <f t="shared" si="127"/>
        <v>231466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26"/>
        <v>12</v>
      </c>
      <c r="C2387" s="37">
        <f t="shared" si="128"/>
        <v>41997</v>
      </c>
      <c r="D2387" s="37" t="s">
        <v>1350</v>
      </c>
      <c r="E2387" s="735">
        <v>41997</v>
      </c>
      <c r="F2387" s="190" t="s">
        <v>818</v>
      </c>
      <c r="G2387" s="458" t="s">
        <v>816</v>
      </c>
      <c r="H2387" s="7" t="s">
        <v>1343</v>
      </c>
      <c r="I2387" s="246">
        <v>137</v>
      </c>
      <c r="J2387" s="246">
        <v>6991.685874235186</v>
      </c>
      <c r="K2387" s="558">
        <f t="shared" si="127"/>
        <v>957861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26"/>
        <v>12</v>
      </c>
      <c r="C2388" s="37">
        <f t="shared" si="128"/>
        <v>41997</v>
      </c>
      <c r="D2388" s="37" t="s">
        <v>1350</v>
      </c>
      <c r="E2388" s="735">
        <v>41997</v>
      </c>
      <c r="F2388" s="190" t="s">
        <v>819</v>
      </c>
      <c r="G2388" s="458" t="s">
        <v>816</v>
      </c>
      <c r="H2388" s="7" t="s">
        <v>1343</v>
      </c>
      <c r="I2388" s="246">
        <v>44</v>
      </c>
      <c r="J2388" s="246">
        <v>7238.4512580317214</v>
      </c>
      <c r="K2388" s="558">
        <f t="shared" si="127"/>
        <v>318492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26"/>
        <v>12</v>
      </c>
      <c r="C2389" s="37">
        <f t="shared" si="128"/>
        <v>41997</v>
      </c>
      <c r="D2389" s="37" t="s">
        <v>1350</v>
      </c>
      <c r="E2389" s="735">
        <v>41997</v>
      </c>
      <c r="F2389" s="190" t="s">
        <v>820</v>
      </c>
      <c r="G2389" s="458" t="s">
        <v>816</v>
      </c>
      <c r="H2389" s="7" t="s">
        <v>1343</v>
      </c>
      <c r="I2389" s="246">
        <v>966</v>
      </c>
      <c r="J2389" s="246">
        <v>7485.2166418282577</v>
      </c>
      <c r="K2389" s="558">
        <f t="shared" si="127"/>
        <v>7230719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26"/>
        <v>12</v>
      </c>
      <c r="C2390" s="37">
        <f t="shared" si="128"/>
        <v>41997</v>
      </c>
      <c r="D2390" s="37" t="s">
        <v>1350</v>
      </c>
      <c r="E2390" s="735">
        <v>41997</v>
      </c>
      <c r="F2390" s="190" t="s">
        <v>821</v>
      </c>
      <c r="G2390" s="458" t="s">
        <v>816</v>
      </c>
      <c r="H2390" s="7" t="s">
        <v>1343</v>
      </c>
      <c r="I2390" s="246">
        <v>105</v>
      </c>
      <c r="J2390" s="246">
        <v>9377.0845842683666</v>
      </c>
      <c r="K2390" s="558">
        <f t="shared" si="127"/>
        <v>984594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26"/>
        <v>12</v>
      </c>
      <c r="C2391" s="37">
        <f t="shared" si="128"/>
        <v>41997</v>
      </c>
      <c r="D2391" s="37" t="s">
        <v>1350</v>
      </c>
      <c r="E2391" s="735">
        <v>41997</v>
      </c>
      <c r="F2391" s="190" t="s">
        <v>822</v>
      </c>
      <c r="G2391" s="458" t="s">
        <v>816</v>
      </c>
      <c r="H2391" s="7" t="s">
        <v>1343</v>
      </c>
      <c r="I2391" s="246">
        <v>25</v>
      </c>
      <c r="J2391" s="246">
        <v>9541.5948401327241</v>
      </c>
      <c r="K2391" s="558">
        <f t="shared" si="127"/>
        <v>238540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26"/>
        <v>12</v>
      </c>
      <c r="C2392" s="37">
        <f t="shared" si="128"/>
        <v>41997</v>
      </c>
      <c r="D2392" s="37" t="s">
        <v>1350</v>
      </c>
      <c r="E2392" s="735">
        <v>41997</v>
      </c>
      <c r="F2392" s="190" t="s">
        <v>823</v>
      </c>
      <c r="G2392" s="458" t="s">
        <v>816</v>
      </c>
      <c r="H2392" s="7" t="s">
        <v>1343</v>
      </c>
      <c r="I2392" s="246">
        <v>104</v>
      </c>
      <c r="J2392" s="246">
        <v>10528.656375318868</v>
      </c>
      <c r="K2392" s="558">
        <f t="shared" si="127"/>
        <v>1094980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26"/>
        <v>12</v>
      </c>
      <c r="C2393" s="37">
        <f t="shared" si="128"/>
        <v>41997</v>
      </c>
      <c r="D2393" s="37" t="s">
        <v>1350</v>
      </c>
      <c r="E2393" s="735">
        <v>41997</v>
      </c>
      <c r="F2393" s="190" t="s">
        <v>824</v>
      </c>
      <c r="G2393" s="458" t="s">
        <v>816</v>
      </c>
      <c r="H2393" s="7" t="s">
        <v>1343</v>
      </c>
      <c r="I2393" s="246">
        <v>108</v>
      </c>
      <c r="J2393" s="246">
        <v>10857.676887047583</v>
      </c>
      <c r="K2393" s="558">
        <f t="shared" si="127"/>
        <v>1172629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26"/>
        <v>12</v>
      </c>
      <c r="C2394" s="37">
        <f t="shared" si="128"/>
        <v>41997</v>
      </c>
      <c r="D2394" s="37" t="s">
        <v>1350</v>
      </c>
      <c r="E2394" s="735">
        <v>41997</v>
      </c>
      <c r="F2394" s="190" t="s">
        <v>825</v>
      </c>
      <c r="G2394" s="458" t="s">
        <v>816</v>
      </c>
      <c r="H2394" s="7" t="s">
        <v>1343</v>
      </c>
      <c r="I2394" s="246">
        <v>32</v>
      </c>
      <c r="J2394" s="246">
        <v>12502.779445691156</v>
      </c>
      <c r="K2394" s="558">
        <f t="shared" si="127"/>
        <v>400089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26"/>
        <v>12</v>
      </c>
      <c r="C2395" s="37">
        <f t="shared" si="128"/>
        <v>41997</v>
      </c>
      <c r="D2395" s="37" t="s">
        <v>1350</v>
      </c>
      <c r="E2395" s="687">
        <v>41997</v>
      </c>
      <c r="F2395" s="40" t="s">
        <v>826</v>
      </c>
      <c r="G2395" s="40" t="s">
        <v>816</v>
      </c>
      <c r="H2395" s="7" t="s">
        <v>1343</v>
      </c>
      <c r="I2395" s="246">
        <v>63</v>
      </c>
      <c r="J2395" s="246">
        <v>13572.096108809477</v>
      </c>
      <c r="K2395" s="558">
        <f t="shared" si="127"/>
        <v>855042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26"/>
        <v>12</v>
      </c>
      <c r="C2396" s="37">
        <f t="shared" si="128"/>
        <v>41998</v>
      </c>
      <c r="D2396" s="37" t="s">
        <v>1350</v>
      </c>
      <c r="E2396" s="687">
        <v>41998</v>
      </c>
      <c r="F2396" s="40" t="s">
        <v>407</v>
      </c>
      <c r="G2396" s="40" t="s">
        <v>827</v>
      </c>
      <c r="H2396" s="7" t="s">
        <v>1343</v>
      </c>
      <c r="I2396" s="246">
        <v>500</v>
      </c>
      <c r="J2396" s="246">
        <v>7814.2371535569719</v>
      </c>
      <c r="K2396" s="558">
        <f t="shared" si="127"/>
        <v>3907119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26"/>
        <v>12</v>
      </c>
      <c r="C2397" s="37">
        <f t="shared" si="128"/>
        <v>41998</v>
      </c>
      <c r="D2397" s="37" t="s">
        <v>1350</v>
      </c>
      <c r="E2397" s="687">
        <v>41998</v>
      </c>
      <c r="F2397" s="40" t="s">
        <v>430</v>
      </c>
      <c r="G2397" s="40" t="s">
        <v>828</v>
      </c>
      <c r="H2397" s="7" t="s">
        <v>1343</v>
      </c>
      <c r="I2397" s="246">
        <v>1000</v>
      </c>
      <c r="J2397" s="246">
        <v>7567.4717697604365</v>
      </c>
      <c r="K2397" s="558">
        <f t="shared" si="127"/>
        <v>7567472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26"/>
        <v>12</v>
      </c>
      <c r="C2398" s="37">
        <f t="shared" si="128"/>
        <v>41998</v>
      </c>
      <c r="D2398" s="37" t="s">
        <v>1350</v>
      </c>
      <c r="E2398" s="687">
        <v>41998</v>
      </c>
      <c r="F2398" s="40" t="s">
        <v>829</v>
      </c>
      <c r="G2398" s="40" t="s">
        <v>830</v>
      </c>
      <c r="H2398" s="7" t="s">
        <v>1343</v>
      </c>
      <c r="I2398" s="246">
        <v>45</v>
      </c>
      <c r="J2398" s="246">
        <v>20234.761471315949</v>
      </c>
      <c r="K2398" s="558">
        <f t="shared" si="127"/>
        <v>910564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26"/>
        <v>12</v>
      </c>
      <c r="C2399" s="37">
        <f t="shared" si="128"/>
        <v>41998</v>
      </c>
      <c r="D2399" s="37" t="s">
        <v>1350</v>
      </c>
      <c r="E2399" s="687">
        <v>41998</v>
      </c>
      <c r="F2399" s="40" t="s">
        <v>717</v>
      </c>
      <c r="G2399" s="40" t="s">
        <v>830</v>
      </c>
      <c r="H2399" s="7" t="s">
        <v>1343</v>
      </c>
      <c r="I2399" s="246">
        <v>90</v>
      </c>
      <c r="J2399" s="246">
        <v>1233.8269189826799</v>
      </c>
      <c r="K2399" s="558">
        <f t="shared" si="127"/>
        <v>111044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26"/>
        <v>12</v>
      </c>
      <c r="C2400" s="37">
        <f t="shared" si="128"/>
        <v>41999</v>
      </c>
      <c r="D2400" s="37" t="s">
        <v>1350</v>
      </c>
      <c r="E2400" s="687">
        <v>41999</v>
      </c>
      <c r="F2400" s="40" t="s">
        <v>831</v>
      </c>
      <c r="G2400" s="40" t="s">
        <v>832</v>
      </c>
      <c r="H2400" s="7" t="s">
        <v>1343</v>
      </c>
      <c r="I2400" s="246">
        <v>305</v>
      </c>
      <c r="J2400" s="246">
        <v>15792.984562978301</v>
      </c>
      <c r="K2400" s="558">
        <f t="shared" si="127"/>
        <v>4816860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26"/>
        <v>12</v>
      </c>
      <c r="C2401" s="37">
        <f t="shared" si="128"/>
        <v>41999</v>
      </c>
      <c r="D2401" s="37" t="s">
        <v>1350</v>
      </c>
      <c r="E2401" s="687">
        <v>41999</v>
      </c>
      <c r="F2401" s="40" t="s">
        <v>834</v>
      </c>
      <c r="G2401" s="40" t="s">
        <v>832</v>
      </c>
      <c r="H2401" s="7" t="s">
        <v>1343</v>
      </c>
      <c r="I2401" s="246">
        <v>615</v>
      </c>
      <c r="J2401" s="246">
        <v>7485.2166418282577</v>
      </c>
      <c r="K2401" s="558">
        <f t="shared" si="127"/>
        <v>4603408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26"/>
        <v>12</v>
      </c>
      <c r="C2402" s="37">
        <f t="shared" si="128"/>
        <v>41999</v>
      </c>
      <c r="D2402" s="37" t="s">
        <v>1350</v>
      </c>
      <c r="E2402" s="687">
        <v>41999</v>
      </c>
      <c r="F2402" s="40" t="s">
        <v>835</v>
      </c>
      <c r="G2402" s="40" t="s">
        <v>832</v>
      </c>
      <c r="H2402" s="7" t="s">
        <v>1343</v>
      </c>
      <c r="I2402" s="246">
        <v>953</v>
      </c>
      <c r="J2402" s="246">
        <v>6744.9204904386497</v>
      </c>
      <c r="K2402" s="558">
        <f t="shared" si="127"/>
        <v>6427909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26"/>
        <v>12</v>
      </c>
      <c r="C2403" s="37">
        <f t="shared" si="128"/>
        <v>41999</v>
      </c>
      <c r="D2403" s="37" t="s">
        <v>1350</v>
      </c>
      <c r="E2403" s="687">
        <v>41999</v>
      </c>
      <c r="F2403" s="40" t="s">
        <v>836</v>
      </c>
      <c r="G2403" s="40" t="s">
        <v>832</v>
      </c>
      <c r="H2403" s="7" t="s">
        <v>1343</v>
      </c>
      <c r="I2403" s="246">
        <v>300</v>
      </c>
      <c r="J2403" s="246">
        <v>6909.4307463030073</v>
      </c>
      <c r="K2403" s="558">
        <f t="shared" si="127"/>
        <v>2072829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26"/>
        <v>12</v>
      </c>
      <c r="C2404" s="37">
        <f t="shared" si="128"/>
        <v>41999</v>
      </c>
      <c r="D2404" s="37" t="s">
        <v>1350</v>
      </c>
      <c r="E2404" s="687">
        <v>41999</v>
      </c>
      <c r="F2404" s="40" t="s">
        <v>837</v>
      </c>
      <c r="G2404" s="40" t="s">
        <v>838</v>
      </c>
      <c r="H2404" s="7" t="s">
        <v>1343</v>
      </c>
      <c r="I2404" s="246">
        <v>416</v>
      </c>
      <c r="J2404" s="246">
        <v>5428.8384435237913</v>
      </c>
      <c r="K2404" s="558">
        <f t="shared" si="127"/>
        <v>2258397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26"/>
        <v>12</v>
      </c>
      <c r="C2405" s="37">
        <f t="shared" si="128"/>
        <v>41999</v>
      </c>
      <c r="D2405" s="37" t="s">
        <v>1350</v>
      </c>
      <c r="E2405" s="687">
        <v>41999</v>
      </c>
      <c r="F2405" s="40" t="s">
        <v>837</v>
      </c>
      <c r="G2405" s="40" t="s">
        <v>838</v>
      </c>
      <c r="H2405" s="7" t="s">
        <v>1343</v>
      </c>
      <c r="I2405" s="246">
        <v>602</v>
      </c>
      <c r="J2405" s="246">
        <v>5428.8384435237913</v>
      </c>
      <c r="K2405" s="558">
        <f t="shared" si="127"/>
        <v>3268161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26"/>
        <v>12</v>
      </c>
      <c r="C2406" s="37">
        <f t="shared" si="128"/>
        <v>41999</v>
      </c>
      <c r="D2406" s="37" t="s">
        <v>1350</v>
      </c>
      <c r="E2406" s="687">
        <v>41999</v>
      </c>
      <c r="F2406" s="40" t="s">
        <v>839</v>
      </c>
      <c r="G2406" s="40" t="s">
        <v>838</v>
      </c>
      <c r="H2406" s="7" t="s">
        <v>1343</v>
      </c>
      <c r="I2406" s="246">
        <v>413</v>
      </c>
      <c r="J2406" s="246">
        <v>4770.7974200663621</v>
      </c>
      <c r="K2406" s="558">
        <f t="shared" si="127"/>
        <v>1970339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26"/>
        <v>12</v>
      </c>
      <c r="C2407" s="37">
        <f t="shared" si="128"/>
        <v>42000</v>
      </c>
      <c r="D2407" s="37" t="s">
        <v>1350</v>
      </c>
      <c r="E2407" s="687">
        <v>42000</v>
      </c>
      <c r="F2407" s="40" t="s">
        <v>641</v>
      </c>
      <c r="G2407" s="40" t="s">
        <v>840</v>
      </c>
      <c r="H2407" s="7" t="s">
        <v>1343</v>
      </c>
      <c r="I2407" s="246">
        <v>1528</v>
      </c>
      <c r="J2407" s="246">
        <v>7402.9615138960789</v>
      </c>
      <c r="K2407" s="558">
        <f t="shared" si="127"/>
        <v>11311725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26"/>
        <v>12</v>
      </c>
      <c r="C2408" s="37">
        <f t="shared" si="128"/>
        <v>42000</v>
      </c>
      <c r="D2408" s="37" t="s">
        <v>1350</v>
      </c>
      <c r="E2408" s="687">
        <v>42000</v>
      </c>
      <c r="F2408" s="40" t="s">
        <v>486</v>
      </c>
      <c r="G2408" s="40" t="s">
        <v>841</v>
      </c>
      <c r="H2408" s="7" t="s">
        <v>1343</v>
      </c>
      <c r="I2408" s="246">
        <v>1010</v>
      </c>
      <c r="J2408" s="246">
        <v>9459.3397122005445</v>
      </c>
      <c r="K2408" s="558">
        <f t="shared" si="127"/>
        <v>9553933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26"/>
        <v>12</v>
      </c>
      <c r="C2409" s="37">
        <f t="shared" si="128"/>
        <v>42003</v>
      </c>
      <c r="D2409" s="37" t="s">
        <v>1350</v>
      </c>
      <c r="E2409" s="687">
        <v>42003</v>
      </c>
      <c r="F2409" s="40" t="s">
        <v>842</v>
      </c>
      <c r="G2409" s="40" t="s">
        <v>843</v>
      </c>
      <c r="H2409" s="7" t="s">
        <v>1343</v>
      </c>
      <c r="I2409" s="246">
        <v>310</v>
      </c>
      <c r="J2409" s="246">
        <v>7731.9820256247931</v>
      </c>
      <c r="K2409" s="558">
        <f t="shared" si="127"/>
        <v>2396914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26"/>
        <v>12</v>
      </c>
      <c r="C2410" s="37">
        <f t="shared" si="128"/>
        <v>42003</v>
      </c>
      <c r="D2410" s="37" t="s">
        <v>1350</v>
      </c>
      <c r="E2410" s="687">
        <v>42003</v>
      </c>
      <c r="F2410" s="40" t="s">
        <v>844</v>
      </c>
      <c r="G2410" s="40" t="s">
        <v>843</v>
      </c>
      <c r="H2410" s="7" t="s">
        <v>1343</v>
      </c>
      <c r="I2410" s="246">
        <v>219</v>
      </c>
      <c r="J2410" s="246">
        <v>7978.7474094213294</v>
      </c>
      <c r="K2410" s="558">
        <f t="shared" si="127"/>
        <v>1747346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26"/>
        <v>12</v>
      </c>
      <c r="C2411" s="37">
        <f t="shared" si="128"/>
        <v>42003</v>
      </c>
      <c r="D2411" s="37" t="s">
        <v>1350</v>
      </c>
      <c r="E2411" s="687">
        <v>42003</v>
      </c>
      <c r="F2411" s="40" t="s">
        <v>845</v>
      </c>
      <c r="G2411" s="40" t="s">
        <v>846</v>
      </c>
      <c r="H2411" s="7" t="s">
        <v>1343</v>
      </c>
      <c r="I2411" s="246">
        <v>30</v>
      </c>
      <c r="J2411" s="246">
        <v>21633.098646162987</v>
      </c>
      <c r="K2411" s="558">
        <f t="shared" si="127"/>
        <v>648993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26"/>
        <v>12</v>
      </c>
      <c r="C2412" s="37">
        <f t="shared" si="128"/>
        <v>42003</v>
      </c>
      <c r="D2412" s="37" t="s">
        <v>1350</v>
      </c>
      <c r="E2412" s="687">
        <v>42003</v>
      </c>
      <c r="F2412" s="40" t="s">
        <v>717</v>
      </c>
      <c r="G2412" s="40" t="s">
        <v>846</v>
      </c>
      <c r="H2412" s="7" t="s">
        <v>1343</v>
      </c>
      <c r="I2412" s="246">
        <v>60</v>
      </c>
      <c r="J2412" s="246">
        <v>1233.8269189826799</v>
      </c>
      <c r="K2412" s="558">
        <f t="shared" si="127"/>
        <v>74030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26"/>
        <v>12</v>
      </c>
      <c r="C2413" s="37">
        <f t="shared" si="128"/>
        <v>42003</v>
      </c>
      <c r="D2413" s="37" t="s">
        <v>1350</v>
      </c>
      <c r="E2413" s="687">
        <v>42003</v>
      </c>
      <c r="F2413" s="40" t="s">
        <v>525</v>
      </c>
      <c r="G2413" s="40" t="s">
        <v>847</v>
      </c>
      <c r="H2413" s="7" t="s">
        <v>1343</v>
      </c>
      <c r="I2413" s="246">
        <v>650</v>
      </c>
      <c r="J2413" s="246">
        <v>20646.037110976842</v>
      </c>
      <c r="K2413" s="558">
        <f t="shared" si="127"/>
        <v>13419924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26"/>
        <v>12</v>
      </c>
      <c r="C2414" s="37">
        <f t="shared" si="128"/>
        <v>42004</v>
      </c>
      <c r="D2414" s="37" t="s">
        <v>1350</v>
      </c>
      <c r="E2414" s="687">
        <v>42004</v>
      </c>
      <c r="F2414" s="40" t="s">
        <v>483</v>
      </c>
      <c r="G2414" s="40" t="s">
        <v>848</v>
      </c>
      <c r="H2414" s="7" t="s">
        <v>1343</v>
      </c>
      <c r="I2414" s="246">
        <v>307</v>
      </c>
      <c r="J2414" s="246">
        <v>5757.8589552525054</v>
      </c>
      <c r="K2414" s="558">
        <f t="shared" si="127"/>
        <v>1767663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26"/>
        <v>12</v>
      </c>
      <c r="C2415" s="37">
        <f t="shared" si="128"/>
        <v>42004</v>
      </c>
      <c r="D2415" s="37" t="s">
        <v>1350</v>
      </c>
      <c r="E2415" s="687">
        <v>42004</v>
      </c>
      <c r="F2415" s="40" t="s">
        <v>457</v>
      </c>
      <c r="G2415" s="40" t="s">
        <v>848</v>
      </c>
      <c r="H2415" s="7" t="s">
        <v>1343</v>
      </c>
      <c r="I2415" s="246">
        <v>200</v>
      </c>
      <c r="J2415" s="246">
        <v>7320.7063859639002</v>
      </c>
      <c r="K2415" s="558">
        <f t="shared" si="127"/>
        <v>1464141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26"/>
        <v>12</v>
      </c>
      <c r="C2416" s="37">
        <f t="shared" si="128"/>
        <v>42004</v>
      </c>
      <c r="D2416" s="37" t="s">
        <v>1350</v>
      </c>
      <c r="E2416" s="687">
        <v>42004</v>
      </c>
      <c r="F2416" s="40" t="s">
        <v>746</v>
      </c>
      <c r="G2416" s="40" t="s">
        <v>849</v>
      </c>
      <c r="H2416" s="7" t="s">
        <v>1343</v>
      </c>
      <c r="I2416" s="246">
        <v>2500</v>
      </c>
      <c r="J2416" s="246">
        <v>7402.9615138960789</v>
      </c>
      <c r="K2416" s="558">
        <f t="shared" si="127"/>
        <v>18507404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30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26"/>
        <v>12</v>
      </c>
      <c r="C2417" s="37">
        <f t="shared" si="128"/>
        <v>42004</v>
      </c>
      <c r="D2417" s="37" t="s">
        <v>1350</v>
      </c>
      <c r="E2417" s="687">
        <v>42004</v>
      </c>
      <c r="F2417" s="40" t="s">
        <v>850</v>
      </c>
      <c r="G2417" s="40" t="s">
        <v>851</v>
      </c>
      <c r="H2417" s="7" t="s">
        <v>1343</v>
      </c>
      <c r="I2417" s="246">
        <v>2050</v>
      </c>
      <c r="J2417" s="246">
        <v>3454.7153731515036</v>
      </c>
      <c r="K2417" s="558">
        <f t="shared" si="127"/>
        <v>7082167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30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26"/>
        <v>12</v>
      </c>
      <c r="C2418" s="37">
        <f t="shared" si="128"/>
        <v>42004</v>
      </c>
      <c r="D2418" s="37" t="s">
        <v>1350</v>
      </c>
      <c r="E2418" s="687">
        <v>42004</v>
      </c>
      <c r="F2418" s="40" t="s">
        <v>852</v>
      </c>
      <c r="G2418" s="40" t="s">
        <v>851</v>
      </c>
      <c r="H2418" s="7" t="s">
        <v>1343</v>
      </c>
      <c r="I2418" s="246">
        <v>210</v>
      </c>
      <c r="J2418" s="246">
        <v>5182.073059727255</v>
      </c>
      <c r="K2418" s="558">
        <f t="shared" si="127"/>
        <v>1088235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30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26"/>
        <v>12</v>
      </c>
      <c r="C2419" s="37">
        <f t="shared" si="128"/>
        <v>42004</v>
      </c>
      <c r="D2419" s="37" t="s">
        <v>1350</v>
      </c>
      <c r="E2419" s="687">
        <v>42004</v>
      </c>
      <c r="F2419" s="40" t="s">
        <v>853</v>
      </c>
      <c r="G2419" s="40" t="s">
        <v>851</v>
      </c>
      <c r="H2419" s="7" t="s">
        <v>1343</v>
      </c>
      <c r="I2419" s="246">
        <v>130</v>
      </c>
      <c r="J2419" s="246">
        <v>5346.5833155916125</v>
      </c>
      <c r="K2419" s="558">
        <f t="shared" si="127"/>
        <v>695056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30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26"/>
        <v>12</v>
      </c>
      <c r="C2420" s="37">
        <f t="shared" si="128"/>
        <v>42004</v>
      </c>
      <c r="D2420" s="37" t="s">
        <v>1350</v>
      </c>
      <c r="E2420" s="687">
        <v>42004</v>
      </c>
      <c r="F2420" s="40" t="s">
        <v>854</v>
      </c>
      <c r="G2420" s="40" t="s">
        <v>851</v>
      </c>
      <c r="H2420" s="7" t="s">
        <v>1343</v>
      </c>
      <c r="I2420" s="246">
        <v>170</v>
      </c>
      <c r="J2420" s="246">
        <v>4688.5422921341833</v>
      </c>
      <c r="K2420" s="558">
        <f t="shared" si="127"/>
        <v>797052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30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26"/>
        <v>12</v>
      </c>
      <c r="C2421" s="37">
        <f t="shared" si="128"/>
        <v>42004</v>
      </c>
      <c r="D2421" s="37" t="s">
        <v>1350</v>
      </c>
      <c r="E2421" s="687">
        <v>42004</v>
      </c>
      <c r="F2421" s="40" t="s">
        <v>855</v>
      </c>
      <c r="G2421" s="40" t="s">
        <v>856</v>
      </c>
      <c r="H2421" s="7" t="s">
        <v>1343</v>
      </c>
      <c r="I2421" s="246">
        <v>200</v>
      </c>
      <c r="J2421" s="246">
        <v>9212.5743284040109</v>
      </c>
      <c r="K2421" s="558">
        <f t="shared" si="127"/>
        <v>1842515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30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26"/>
        <v>12</v>
      </c>
      <c r="C2422" s="37">
        <f t="shared" si="128"/>
        <v>42004</v>
      </c>
      <c r="D2422" s="37" t="s">
        <v>1350</v>
      </c>
      <c r="E2422" s="687">
        <v>42004</v>
      </c>
      <c r="F2422" s="433" t="s">
        <v>858</v>
      </c>
      <c r="G2422" s="40" t="s">
        <v>856</v>
      </c>
      <c r="H2422" s="7" t="s">
        <v>1343</v>
      </c>
      <c r="I2422" s="246">
        <v>100</v>
      </c>
      <c r="J2422" s="246">
        <v>32984.306300803641</v>
      </c>
      <c r="K2422" s="558">
        <f t="shared" si="127"/>
        <v>3298431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30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26"/>
        <v>12</v>
      </c>
      <c r="C2423" s="37">
        <f t="shared" si="128"/>
        <v>42004</v>
      </c>
      <c r="D2423" s="37" t="s">
        <v>1350</v>
      </c>
      <c r="E2423" s="687">
        <v>42004</v>
      </c>
      <c r="F2423" s="40" t="s">
        <v>859</v>
      </c>
      <c r="G2423" s="40" t="s">
        <v>856</v>
      </c>
      <c r="H2423" s="7" t="s">
        <v>1343</v>
      </c>
      <c r="I2423" s="246">
        <v>100</v>
      </c>
      <c r="J2423" s="246">
        <v>34300.388347718501</v>
      </c>
      <c r="K2423" s="558">
        <f t="shared" si="127"/>
        <v>3430039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30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26"/>
        <v>12</v>
      </c>
      <c r="C2424" s="37">
        <f t="shared" si="128"/>
        <v>42004</v>
      </c>
      <c r="D2424" s="37" t="s">
        <v>1350</v>
      </c>
      <c r="E2424" s="687">
        <v>42004</v>
      </c>
      <c r="F2424" s="40" t="s">
        <v>860</v>
      </c>
      <c r="G2424" s="40" t="s">
        <v>856</v>
      </c>
      <c r="H2424" s="7" t="s">
        <v>1343</v>
      </c>
      <c r="I2424" s="246">
        <v>150</v>
      </c>
      <c r="J2424" s="246">
        <v>28871.549904194708</v>
      </c>
      <c r="K2424" s="558">
        <f t="shared" si="127"/>
        <v>4330732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30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26"/>
        <v>12</v>
      </c>
      <c r="C2425" s="37">
        <f t="shared" si="128"/>
        <v>42004</v>
      </c>
      <c r="D2425" s="37" t="s">
        <v>1350</v>
      </c>
      <c r="E2425" s="687">
        <v>42004</v>
      </c>
      <c r="F2425" s="190" t="s">
        <v>861</v>
      </c>
      <c r="G2425" s="458" t="s">
        <v>862</v>
      </c>
      <c r="H2425" s="7" t="s">
        <v>1343</v>
      </c>
      <c r="I2425" s="246">
        <v>1280</v>
      </c>
      <c r="J2425" s="246">
        <v>13489.840980877299</v>
      </c>
      <c r="K2425" s="558">
        <f t="shared" si="127"/>
        <v>17266996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30" s="209" customFormat="1" ht="15.75" customHeight="1">
      <c r="A2426" s="202" t="str">
        <f>IF(B2426&lt;&gt;"",IF(AND(B2426&gt;=_TM1,B2426&lt;=_TM2,OR(TH!L2426="1111",TH!M2426="1111")),TH!D2426,""),"")</f>
        <v/>
      </c>
      <c r="B2426" s="36" t="str">
        <f t="shared" si="126"/>
        <v/>
      </c>
      <c r="C2426" s="189"/>
      <c r="D2426" s="37"/>
      <c r="E2426" s="687"/>
      <c r="F2426" s="190"/>
      <c r="G2426" s="458"/>
      <c r="H2426" s="191"/>
      <c r="I2426" s="246"/>
      <c r="J2426" s="246"/>
      <c r="K2426" s="558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69"/>
    </row>
    <row r="2427" spans="1:30" s="209" customFormat="1" ht="15.75" customHeight="1">
      <c r="A2427" s="202" t="str">
        <f>IF(B2427&lt;&gt;"",IF(AND(B2427&gt;=_TM1,B2427&lt;=_TM2,OR(TH!L2427="1111",TH!M2427="1111")),TH!D2427,""),"")</f>
        <v/>
      </c>
      <c r="B2427" s="36" t="str">
        <f t="shared" si="126"/>
        <v/>
      </c>
      <c r="C2427" s="189"/>
      <c r="D2427" s="37"/>
      <c r="E2427" s="687"/>
      <c r="F2427" s="190"/>
      <c r="G2427" s="458"/>
      <c r="H2427" s="191"/>
      <c r="I2427" s="246"/>
      <c r="J2427" s="246"/>
      <c r="K2427" s="558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69"/>
    </row>
    <row r="2428" spans="1:30" s="209" customFormat="1" ht="15.75" customHeight="1">
      <c r="A2428" s="202" t="str">
        <f>IF(B2428&lt;&gt;"",IF(AND(B2428&gt;=_TM1,B2428&lt;=_TM2,OR(TH!L2428="1111",TH!M2428="1111")),TH!D2428,""),"")</f>
        <v/>
      </c>
      <c r="B2428" s="36" t="str">
        <f t="shared" ref="B2428" si="129">IF(C2428&lt;&gt;"",MONTH(C2428),"")</f>
        <v/>
      </c>
      <c r="C2428" s="37"/>
      <c r="D2428" s="37"/>
      <c r="E2428" s="37"/>
      <c r="F2428" s="40"/>
      <c r="G2428" s="40"/>
      <c r="H2428" s="44"/>
      <c r="I2428" s="246"/>
      <c r="J2428" s="246"/>
      <c r="K2428" s="38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69"/>
    </row>
    <row r="2430" spans="1:30">
      <c r="H2430" s="733"/>
    </row>
    <row r="2431" spans="1:30">
      <c r="K2431" s="454">
        <f>SUBTOTAL(9,K10:K2428)</f>
        <v>26218693964</v>
      </c>
    </row>
    <row r="2432" spans="1:30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:30" customFormat="1"/>
    <row r="2434" spans="1:3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:3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</sheetData>
  <autoFilter ref="A9:AD2428"/>
  <sortState ref="A22:AE1422">
    <sortCondition ref="C22:C142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7" t="s">
        <v>335</v>
      </c>
      <c r="G1" s="947"/>
      <c r="H1" s="947"/>
      <c r="I1" s="947"/>
    </row>
    <row r="2" spans="1:14">
      <c r="A2" s="580" t="str">
        <f>TH!A2</f>
        <v>Địa chỉ: 1A227/1 Ấp 1, Phạm Văn Hai, Bình Chánh, TPHCM</v>
      </c>
      <c r="F2" s="9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</row>
    <row r="3" spans="1:14">
      <c r="F3" s="946"/>
      <c r="G3" s="946"/>
      <c r="H3" s="946"/>
      <c r="I3" s="946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50" t="s">
        <v>123</v>
      </c>
      <c r="I7" s="950"/>
      <c r="J7" s="586"/>
      <c r="K7" s="586"/>
      <c r="M7" s="949" t="s">
        <v>325</v>
      </c>
      <c r="N7" s="949"/>
    </row>
    <row r="8" spans="1:14" s="745" customFormat="1" ht="23.25" customHeight="1" thickBot="1">
      <c r="A8" s="940" t="s">
        <v>337</v>
      </c>
      <c r="B8" s="942" t="s">
        <v>1</v>
      </c>
      <c r="C8" s="943"/>
      <c r="D8" s="944" t="s">
        <v>0</v>
      </c>
      <c r="E8" s="940" t="s">
        <v>338</v>
      </c>
      <c r="F8" s="948" t="s">
        <v>94</v>
      </c>
      <c r="G8" s="948"/>
      <c r="H8" s="942" t="s">
        <v>21</v>
      </c>
      <c r="I8" s="943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1"/>
      <c r="B9" s="747" t="s">
        <v>15</v>
      </c>
      <c r="C9" s="747" t="s">
        <v>32</v>
      </c>
      <c r="D9" s="945"/>
      <c r="E9" s="941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15000</v>
      </c>
      <c r="I28" s="652">
        <f ca="1">IF(ROWS($1:18)&gt;COUNT(Dong6),"",OFFSET(TH!K$1,SMALL(Dong6,ROWS($1:18)),))</f>
        <v>15000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Phí chuyển tiền</v>
      </c>
      <c r="E29" s="754">
        <f t="shared" ca="1" si="0"/>
        <v>19</v>
      </c>
      <c r="F29" s="756" t="str">
        <f ca="1">IF(ROWS($1:19)&gt;COUNT(Dong6),"",OFFSET(TH!L$1,SMALL(Dong6,ROWS($1:19)),))</f>
        <v>642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20000</v>
      </c>
      <c r="I29" s="652">
        <f ca="1">IF(ROWS($1:19)&gt;COUNT(Dong6),"",OFFSET(TH!K$1,SMALL(Dong6,ROWS($1:19)),))</f>
        <v>20000</v>
      </c>
    </row>
    <row r="30" spans="1:9" s="745" customFormat="1" ht="21" customHeight="1">
      <c r="A30" s="753">
        <f ca="1">IF(ROWS($1:20)&gt;COUNT(Dong6),"",OFFSET(TH!C$1,SMALL(Dong6,ROWS($1:20)),))</f>
        <v>41830</v>
      </c>
      <c r="B30" s="754" t="str">
        <f ca="1">IF(ROWS($1:20)&gt;COUNT(Dong6),"",OFFSET(TH!D$1,SMALL(Dong6,ROWS($1:20)),))</f>
        <v>NL/N04</v>
      </c>
      <c r="C30" s="753">
        <f ca="1">IF(ROWS($1:20)&gt;COUNT(Dong6),"",OFFSET(TH!E$1,SMALL(Dong6,ROWS($1:20)),))</f>
        <v>41830</v>
      </c>
      <c r="D30" s="755" t="str">
        <f ca="1">IF(ROWS($1:20)&gt;COUNT(Dong6),"",OFFSET(TH!F$1,SMALL(Dong6,ROWS($1:20)),))</f>
        <v>Giấy cuộn xeo</v>
      </c>
      <c r="E30" s="754">
        <f t="shared" ca="1" si="0"/>
        <v>20</v>
      </c>
      <c r="F30" s="756" t="str">
        <f ca="1">IF(ROWS($1:20)&gt;COUNT(Dong6),"",OFFSET(TH!L$1,SMALL(Dong6,ROWS($1:20)),))</f>
        <v>1521</v>
      </c>
      <c r="G30" s="756" t="str">
        <f ca="1">IF(ROWS($1:20)&gt;COUNT(Dong6),"",OFFSET(TH!M$1,SMALL(Dong6,ROWS($1:20)),))</f>
        <v>331</v>
      </c>
      <c r="H30" s="652">
        <f ca="1">IF(ROWS($1:20)&gt;COUNT(Dong6),"",OFFSET(TH!K$1,SMALL(Dong6,ROWS($1:20)),))</f>
        <v>129599500</v>
      </c>
      <c r="I30" s="652">
        <f ca="1">IF(ROWS($1:20)&gt;COUNT(Dong6),"",OFFSET(TH!K$1,SMALL(Dong6,ROWS($1:20)),))</f>
        <v>129599500</v>
      </c>
    </row>
    <row r="31" spans="1:9" s="745" customFormat="1" ht="21" customHeight="1">
      <c r="A31" s="753">
        <f ca="1">IF(ROWS($1:21)&gt;COUNT(Dong6),"",OFFSET(TH!C$1,SMALL(Dong6,ROWS($1:21)),))</f>
        <v>41830</v>
      </c>
      <c r="B31" s="754" t="str">
        <f ca="1">IF(ROWS($1:21)&gt;COUNT(Dong6),"",OFFSET(TH!D$1,SMALL(Dong6,ROWS($1:21)),))</f>
        <v>NL/N04</v>
      </c>
      <c r="C31" s="753">
        <f ca="1">IF(ROWS($1:21)&gt;COUNT(Dong6),"",OFFSET(TH!E$1,SMALL(Dong6,ROWS($1:21)),))</f>
        <v>41830</v>
      </c>
      <c r="D31" s="755" t="str">
        <f ca="1">IF(ROWS($1:21)&gt;COUNT(Dong6),"",OFFSET(TH!F$1,SMALL(Dong6,ROWS($1:21)),))</f>
        <v>VAT Giấy cuộn xeo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331</v>
      </c>
      <c r="H31" s="652">
        <f ca="1">IF(ROWS($1:21)&gt;COUNT(Dong6),"",OFFSET(TH!K$1,SMALL(Dong6,ROWS($1:21)),))</f>
        <v>12959950</v>
      </c>
      <c r="I31" s="652">
        <f ca="1">IF(ROWS($1:21)&gt;COUNT(Dong6),"",OFFSET(TH!K$1,SMALL(Dong6,ROWS($1:21)),))</f>
        <v>12959950</v>
      </c>
    </row>
    <row r="32" spans="1:9" s="745" customFormat="1" ht="21" customHeight="1">
      <c r="A32" s="753">
        <f ca="1">IF(ROWS($1:22)&gt;COUNT(Dong6),"",OFFSET(TH!C$1,SMALL(Dong6,ROWS($1:22)),))</f>
        <v>41831</v>
      </c>
      <c r="B32" s="754" t="str">
        <f ca="1">IF(ROWS($1:22)&gt;COUNT(Dong6),"",OFFSET(TH!D$1,SMALL(Dong6,ROWS($1:22)),))</f>
        <v>TP/X01</v>
      </c>
      <c r="C32" s="753">
        <f ca="1">IF(ROWS($1:22)&gt;COUNT(Dong6),"",OFFSET(TH!E$1,SMALL(Dong6,ROWS($1:22)),))</f>
        <v>41831</v>
      </c>
      <c r="D32" s="755" t="str">
        <f ca="1">IF(ROWS($1:22)&gt;COUNT(Dong6),"",OFFSET(TH!F$1,SMALL(Dong6,ROWS($1:22)),))</f>
        <v>Thùng (59x38x17)</v>
      </c>
      <c r="E32" s="754">
        <f t="shared" ca="1" si="0"/>
        <v>22</v>
      </c>
      <c r="F32" s="756" t="str">
        <f ca="1">IF(ROWS($1:22)&gt;COUNT(Dong6),"",OFFSET(TH!L$1,SMALL(Dong6,ROWS($1:22)),))</f>
        <v>131</v>
      </c>
      <c r="G32" s="756" t="str">
        <f ca="1">IF(ROWS($1:22)&gt;COUNT(Dong6),"",OFFSET(TH!M$1,SMALL(Dong6,ROWS($1:22)),))</f>
        <v>5112</v>
      </c>
      <c r="H32" s="652">
        <f ca="1">IF(ROWS($1:22)&gt;COUNT(Dong6),"",OFFSET(TH!K$1,SMALL(Dong6,ROWS($1:22)),))</f>
        <v>4788000</v>
      </c>
      <c r="I32" s="652">
        <f ca="1">IF(ROWS($1:22)&gt;COUNT(Dong6),"",OFFSET(TH!K$1,SMALL(Dong6,ROWS($1:22)),))</f>
        <v>4788000</v>
      </c>
    </row>
    <row r="33" spans="1:9" s="745" customFormat="1" ht="21" customHeight="1">
      <c r="A33" s="753">
        <f ca="1">IF(ROWS($1:23)&gt;COUNT(Dong6),"",OFFSET(TH!C$1,SMALL(Dong6,ROWS($1:23)),))</f>
        <v>41831</v>
      </c>
      <c r="B33" s="754" t="str">
        <f ca="1">IF(ROWS($1:23)&gt;COUNT(Dong6),"",OFFSET(TH!D$1,SMALL(Dong6,ROWS($1:23)),))</f>
        <v>TP/X01</v>
      </c>
      <c r="C33" s="753">
        <f ca="1">IF(ROWS($1:23)&gt;COUNT(Dong6),"",OFFSET(TH!E$1,SMALL(Dong6,ROWS($1:23)),))</f>
        <v>41831</v>
      </c>
      <c r="D33" s="755" t="str">
        <f ca="1">IF(ROWS($1:23)&gt;COUNT(Dong6),"",OFFSET(TH!F$1,SMALL(Dong6,ROWS($1:23)),))</f>
        <v>Thùng (59x38x17)</v>
      </c>
      <c r="E33" s="754">
        <f t="shared" ca="1" si="0"/>
        <v>23</v>
      </c>
      <c r="F33" s="756" t="str">
        <f ca="1">IF(ROWS($1:23)&gt;COUNT(Dong6),"",OFFSET(TH!L$1,SMALL(Dong6,ROWS($1:23)),))</f>
        <v>131</v>
      </c>
      <c r="G33" s="756" t="str">
        <f ca="1">IF(ROWS($1:23)&gt;COUNT(Dong6),"",OFFSET(TH!M$1,SMALL(Dong6,ROWS($1:23)),))</f>
        <v>5112</v>
      </c>
      <c r="H33" s="652">
        <f ca="1">IF(ROWS($1:23)&gt;COUNT(Dong6),"",OFFSET(TH!K$1,SMALL(Dong6,ROWS($1:23)),))</f>
        <v>6768000</v>
      </c>
      <c r="I33" s="652">
        <f ca="1">IF(ROWS($1:23)&gt;COUNT(Dong6),"",OFFSET(TH!K$1,SMALL(Dong6,ROWS($1:23)),))</f>
        <v>6768000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VAT Thùng carton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3331</v>
      </c>
      <c r="H34" s="652">
        <f ca="1">IF(ROWS($1:24)&gt;COUNT(Dong6),"",OFFSET(TH!K$1,SMALL(Dong6,ROWS($1:24)),))</f>
        <v>1155600</v>
      </c>
      <c r="I34" s="652">
        <f ca="1">IF(ROWS($1:24)&gt;COUNT(Dong6),"",OFFSET(TH!K$1,SMALL(Dong6,ROWS($1:24)),))</f>
        <v>1155600</v>
      </c>
    </row>
    <row r="35" spans="1:9" s="745" customFormat="1" ht="21" customHeight="1">
      <c r="A35" s="753">
        <f ca="1">IF(ROWS($1:25)&gt;COUNT(Dong6),"",OFFSET(TH!C$1,SMALL(Dong6,ROWS($1:25)),))</f>
        <v>41832</v>
      </c>
      <c r="B35" s="754" t="str">
        <f ca="1">IF(ROWS($1:25)&gt;COUNT(Dong6),"",OFFSET(TH!D$1,SMALL(Dong6,ROWS($1:25)),))</f>
        <v>TP/X02</v>
      </c>
      <c r="C35" s="753">
        <f ca="1">IF(ROWS($1:25)&gt;COUNT(Dong6),"",OFFSET(TH!E$1,SMALL(Dong6,ROWS($1:25)),))</f>
        <v>41832</v>
      </c>
      <c r="D35" s="755" t="str">
        <f ca="1">IF(ROWS($1:25)&gt;COUNT(Dong6),"",OFFSET(TH!F$1,SMALL(Dong6,ROWS($1:25)),))</f>
        <v>Thùng (47x34x25)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4126500</v>
      </c>
      <c r="I35" s="652">
        <f ca="1">IF(ROWS($1:25)&gt;COUNT(Dong6),"",OFFSET(TH!K$1,SMALL(Dong6,ROWS($1:25)),))</f>
        <v>4126500</v>
      </c>
    </row>
    <row r="36" spans="1:9" s="745" customFormat="1" ht="21" customHeight="1">
      <c r="A36" s="753">
        <f ca="1">IF(ROWS($1:26)&gt;COUNT(Dong6),"",OFFSET(TH!C$1,SMALL(Dong6,ROWS($1:26)),))</f>
        <v>41832</v>
      </c>
      <c r="B36" s="754" t="str">
        <f ca="1">IF(ROWS($1:26)&gt;COUNT(Dong6),"",OFFSET(TH!D$1,SMALL(Dong6,ROWS($1:26)),))</f>
        <v>TP/X02</v>
      </c>
      <c r="C36" s="753">
        <f ca="1">IF(ROWS($1:26)&gt;COUNT(Dong6),"",OFFSET(TH!E$1,SMALL(Dong6,ROWS($1:26)),))</f>
        <v>41832</v>
      </c>
      <c r="D36" s="755" t="str">
        <f ca="1">IF(ROWS($1:26)&gt;COUNT(Dong6),"",OFFSET(TH!F$1,SMALL(Dong6,ROWS($1:26)),))</f>
        <v>Thùng (51x38x25)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5112</v>
      </c>
      <c r="H36" s="652">
        <f ca="1">IF(ROWS($1:26)&gt;COUNT(Dong6),"",OFFSET(TH!K$1,SMALL(Dong6,ROWS($1:26)),))</f>
        <v>6144000</v>
      </c>
      <c r="I36" s="652">
        <f ca="1">IF(ROWS($1:26)&gt;COUNT(Dong6),"",OFFSET(TH!K$1,SMALL(Dong6,ROWS($1:26)),))</f>
        <v>6144000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(45x42x22)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2781300</v>
      </c>
      <c r="I37" s="652">
        <f ca="1">IF(ROWS($1:27)&gt;COUNT(Dong6),"",OFFSET(TH!K$1,SMALL(Dong6,ROWS($1:27)),))</f>
        <v>2781300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VAT Thùng carton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3331</v>
      </c>
      <c r="H38" s="652">
        <f ca="1">IF(ROWS($1:28)&gt;COUNT(Dong6),"",OFFSET(TH!K$1,SMALL(Dong6,ROWS($1:28)),))</f>
        <v>1305180</v>
      </c>
      <c r="I38" s="652">
        <f ca="1">IF(ROWS($1:28)&gt;COUNT(Dong6),"",OFFSET(TH!K$1,SMALL(Dong6,ROWS($1:28)),))</f>
        <v>1305180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T01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Thu tiền hàng</v>
      </c>
      <c r="E39" s="754">
        <f t="shared" ca="1" si="0"/>
        <v>29</v>
      </c>
      <c r="F39" s="756" t="str">
        <f ca="1">IF(ROWS($1:29)&gt;COUNT(Dong6),"",OFFSET(TH!L$1,SMALL(Dong6,ROWS($1:29)),))</f>
        <v>1111</v>
      </c>
      <c r="G39" s="756" t="str">
        <f ca="1">IF(ROWS($1:29)&gt;COUNT(Dong6),"",OFFSET(TH!M$1,SMALL(Dong6,ROWS($1:29)),))</f>
        <v>131</v>
      </c>
      <c r="H39" s="652">
        <f ca="1">IF(ROWS($1:29)&gt;COUNT(Dong6),"",OFFSET(TH!K$1,SMALL(Dong6,ROWS($1:29)),))</f>
        <v>14356980</v>
      </c>
      <c r="I39" s="652">
        <f ca="1">IF(ROWS($1:29)&gt;COUNT(Dong6),"",OFFSET(TH!K$1,SMALL(Dong6,ROWS($1:29)),))</f>
        <v>14356980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NL/N05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Giấy 2 da KT1</v>
      </c>
      <c r="E40" s="754">
        <f t="shared" ca="1" si="0"/>
        <v>30</v>
      </c>
      <c r="F40" s="756" t="str">
        <f ca="1">IF(ROWS($1:30)&gt;COUNT(Dong6),"",OFFSET(TH!L$1,SMALL(Dong6,ROWS($1:30)),))</f>
        <v>1521</v>
      </c>
      <c r="G40" s="756" t="str">
        <f ca="1">IF(ROWS($1:30)&gt;COUNT(Dong6),"",OFFSET(TH!M$1,SMALL(Dong6,ROWS($1:30)),))</f>
        <v>331</v>
      </c>
      <c r="H40" s="652">
        <f ca="1">IF(ROWS($1:30)&gt;COUNT(Dong6),"",OFFSET(TH!K$1,SMALL(Dong6,ROWS($1:30)),))</f>
        <v>16792650</v>
      </c>
      <c r="I40" s="652">
        <f ca="1">IF(ROWS($1:30)&gt;COUNT(Dong6),"",OFFSET(TH!K$1,SMALL(Dong6,ROWS($1:30)),))</f>
        <v>16792650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NL/N05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VAT Giấy 2 da KT1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1331</v>
      </c>
      <c r="G41" s="756" t="str">
        <f ca="1">IF(ROWS($1:31)&gt;COUNT(Dong6),"",OFFSET(TH!M$1,SMALL(Dong6,ROWS($1:31)),))</f>
        <v>331</v>
      </c>
      <c r="H41" s="652">
        <f ca="1">IF(ROWS($1:31)&gt;COUNT(Dong6),"",OFFSET(TH!K$1,SMALL(Dong6,ROWS($1:31)),))</f>
        <v>1679265</v>
      </c>
      <c r="I41" s="652">
        <f ca="1">IF(ROWS($1:31)&gt;COUNT(Dong6),"",OFFSET(TH!K$1,SMALL(Dong6,ROWS($1:31)),))</f>
        <v>1679265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C04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Thanh toán tiền hàng</v>
      </c>
      <c r="E42" s="754">
        <f t="shared" ca="1" si="1"/>
        <v>32</v>
      </c>
      <c r="F42" s="756" t="str">
        <f ca="1">IF(ROWS($1:32)&gt;COUNT(Dong6),"",OFFSET(TH!L$1,SMALL(Dong6,ROWS($1:32)),))</f>
        <v>331</v>
      </c>
      <c r="G42" s="756" t="str">
        <f ca="1">IF(ROWS($1:32)&gt;COUNT(Dong6),"",OFFSET(TH!M$1,SMALL(Dong6,ROWS($1:32)),))</f>
        <v>1111</v>
      </c>
      <c r="H42" s="652">
        <f ca="1">IF(ROWS($1:32)&gt;COUNT(Dong6),"",OFFSET(TH!K$1,SMALL(Dong6,ROWS($1:32)),))</f>
        <v>18471915</v>
      </c>
      <c r="I42" s="652">
        <f ca="1">IF(ROWS($1:32)&gt;COUNT(Dong6),"",OFFSET(TH!K$1,SMALL(Dong6,ROWS($1:32)),))</f>
        <v>18471915</v>
      </c>
    </row>
    <row r="43" spans="1:9" s="745" customFormat="1" ht="21" customHeight="1">
      <c r="A43" s="753">
        <f ca="1">IF(ROWS($1:33)&gt;COUNT(Dong6),"",OFFSET(TH!C$1,SMALL(Dong6,ROWS($1:33)),))</f>
        <v>41834</v>
      </c>
      <c r="B43" s="754" t="str">
        <f ca="1">IF(ROWS($1:33)&gt;COUNT(Dong6),"",OFFSET(TH!D$1,SMALL(Dong6,ROWS($1:33)),))</f>
        <v>TP/X03</v>
      </c>
      <c r="C43" s="753">
        <f ca="1">IF(ROWS($1:33)&gt;COUNT(Dong6),"",OFFSET(TH!E$1,SMALL(Dong6,ROWS($1:33)),))</f>
        <v>41834</v>
      </c>
      <c r="D43" s="755" t="str">
        <f ca="1">IF(ROWS($1:33)&gt;COUNT(Dong6),"",OFFSET(TH!F$1,SMALL(Dong6,ROWS($1:33)),))</f>
        <v>Thùng (34x34x40)</v>
      </c>
      <c r="E43" s="754">
        <f t="shared" ca="1" si="1"/>
        <v>33</v>
      </c>
      <c r="F43" s="756" t="str">
        <f ca="1">IF(ROWS($1:33)&gt;COUNT(Dong6),"",OFFSET(TH!L$1,SMALL(Dong6,ROWS($1:33)),))</f>
        <v>131</v>
      </c>
      <c r="G43" s="756" t="str">
        <f ca="1">IF(ROWS($1:33)&gt;COUNT(Dong6),"",OFFSET(TH!M$1,SMALL(Dong6,ROWS($1:33)),))</f>
        <v>5112</v>
      </c>
      <c r="H43" s="652">
        <f ca="1">IF(ROWS($1:33)&gt;COUNT(Dong6),"",OFFSET(TH!K$1,SMALL(Dong6,ROWS($1:33)),))</f>
        <v>3485700</v>
      </c>
      <c r="I43" s="652">
        <f ca="1">IF(ROWS($1:33)&gt;COUNT(Dong6),"",OFFSET(TH!K$1,SMALL(Dong6,ROWS($1:33)),))</f>
        <v>3485700</v>
      </c>
    </row>
    <row r="44" spans="1:9" s="745" customFormat="1" ht="21" customHeight="1">
      <c r="A44" s="753">
        <f ca="1">IF(ROWS($1:34)&gt;COUNT(Dong6),"",OFFSET(TH!C$1,SMALL(Dong6,ROWS($1:34)),))</f>
        <v>41834</v>
      </c>
      <c r="B44" s="754" t="str">
        <f ca="1">IF(ROWS($1:34)&gt;COUNT(Dong6),"",OFFSET(TH!D$1,SMALL(Dong6,ROWS($1:34)),))</f>
        <v>TP/X03</v>
      </c>
      <c r="C44" s="753">
        <f ca="1">IF(ROWS($1:34)&gt;COUNT(Dong6),"",OFFSET(TH!E$1,SMALL(Dong6,ROWS($1:34)),))</f>
        <v>41834</v>
      </c>
      <c r="D44" s="755" t="str">
        <f ca="1">IF(ROWS($1:34)&gt;COUNT(Dong6),"",OFFSET(TH!F$1,SMALL(Dong6,ROWS($1:34)),))</f>
        <v>Thùng (34x34x43)</v>
      </c>
      <c r="E44" s="754">
        <f t="shared" ca="1" si="1"/>
        <v>34</v>
      </c>
      <c r="F44" s="756" t="str">
        <f ca="1">IF(ROWS($1:34)&gt;COUNT(Dong6),"",OFFSET(TH!L$1,SMALL(Dong6,ROWS($1:34)),))</f>
        <v>131</v>
      </c>
      <c r="G44" s="756" t="str">
        <f ca="1">IF(ROWS($1:34)&gt;COUNT(Dong6),"",OFFSET(TH!M$1,SMALL(Dong6,ROWS($1:34)),))</f>
        <v>5112</v>
      </c>
      <c r="H44" s="652">
        <f ca="1">IF(ROWS($1:34)&gt;COUNT(Dong6),"",OFFSET(TH!K$1,SMALL(Dong6,ROWS($1:34)),))</f>
        <v>8676000</v>
      </c>
      <c r="I44" s="652">
        <f ca="1">IF(ROWS($1:34)&gt;COUNT(Dong6),"",OFFSET(TH!K$1,SMALL(Dong6,ROWS($1:34)),))</f>
        <v>8676000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VAT Thùng carton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3331</v>
      </c>
      <c r="H45" s="652">
        <f ca="1">IF(ROWS($1:35)&gt;COUNT(Dong6),"",OFFSET(TH!K$1,SMALL(Dong6,ROWS($1:35)),))</f>
        <v>1216170</v>
      </c>
      <c r="I45" s="652">
        <f ca="1">IF(ROWS($1:35)&gt;COUNT(Dong6),"",OFFSET(TH!K$1,SMALL(Dong6,ROWS($1:35)),))</f>
        <v>1216170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TP/X04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(49x38x12)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5481000</v>
      </c>
      <c r="I46" s="652">
        <f ca="1">IF(ROWS($1:36)&gt;COUNT(Dong6),"",OFFSET(TH!K$1,SMALL(Dong6,ROWS($1:36)),))</f>
        <v>5481000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TP/X04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Thùng (45x42x22)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5112</v>
      </c>
      <c r="H47" s="652">
        <f ca="1">IF(ROWS($1:37)&gt;COUNT(Dong6),"",OFFSET(TH!K$1,SMALL(Dong6,ROWS($1:37)),))</f>
        <v>4987500</v>
      </c>
      <c r="I47" s="652">
        <f ca="1">IF(ROWS($1:37)&gt;COUNT(Dong6),"",OFFSET(TH!K$1,SMALL(Dong6,ROWS($1:37)),))</f>
        <v>4987500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VAT Thùng carton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3331</v>
      </c>
      <c r="H48" s="652">
        <f ca="1">IF(ROWS($1:38)&gt;COUNT(Dong6),"",OFFSET(TH!K$1,SMALL(Dong6,ROWS($1:38)),))</f>
        <v>1046850</v>
      </c>
      <c r="I48" s="652">
        <f ca="1">IF(ROWS($1:38)&gt;COUNT(Dong6),"",OFFSET(TH!K$1,SMALL(Dong6,ROWS($1:38)),))</f>
        <v>1046850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T02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Thu tiền hàng</v>
      </c>
      <c r="E49" s="754">
        <f t="shared" ca="1" si="1"/>
        <v>39</v>
      </c>
      <c r="F49" s="756" t="str">
        <f ca="1">IF(ROWS($1:39)&gt;COUNT(Dong6),"",OFFSET(TH!L$1,SMALL(Dong6,ROWS($1:39)),))</f>
        <v>1111</v>
      </c>
      <c r="G49" s="756" t="str">
        <f ca="1">IF(ROWS($1:39)&gt;COUNT(Dong6),"",OFFSET(TH!M$1,SMALL(Dong6,ROWS($1:39)),))</f>
        <v>131</v>
      </c>
      <c r="H49" s="652">
        <f ca="1">IF(ROWS($1:39)&gt;COUNT(Dong6),"",OFFSET(TH!K$1,SMALL(Dong6,ROWS($1:39)),))</f>
        <v>11515350</v>
      </c>
      <c r="I49" s="652">
        <f ca="1">IF(ROWS($1:39)&gt;COUNT(Dong6),"",OFFSET(TH!K$1,SMALL(Dong6,ROWS($1:39)),))</f>
        <v>11515350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TP/X05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Thùng (39,5x32,3x27,7)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5112</v>
      </c>
      <c r="H50" s="652">
        <f ca="1">IF(ROWS($1:40)&gt;COUNT(Dong6),"",OFFSET(TH!K$1,SMALL(Dong6,ROWS($1:40)),))</f>
        <v>2011600</v>
      </c>
      <c r="I50" s="652">
        <f ca="1">IF(ROWS($1:40)&gt;COUNT(Dong6),"",OFFSET(TH!K$1,SMALL(Dong6,ROWS($1:40)),))</f>
        <v>2011600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8163739317</v>
      </c>
      <c r="I52" s="760">
        <f ca="1">SUBTOTAL(9,I10:I51)</f>
        <v>8163739317</v>
      </c>
    </row>
    <row r="53" spans="1:10" s="745" customFormat="1" ht="15">
      <c r="A53" s="761" t="s">
        <v>384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4" t="s">
        <v>145</v>
      </c>
      <c r="H2" s="954"/>
      <c r="I2" s="954"/>
    </row>
    <row r="3" spans="1:9" ht="15.75" customHeight="1">
      <c r="A3" s="1" t="str">
        <f>TH!A2</f>
        <v>Địa chỉ: 1A227/1 Ấp 1, Phạm Văn Hai, Bình Chánh, TPHCM</v>
      </c>
      <c r="G3" s="9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5"/>
      <c r="I3" s="955"/>
    </row>
    <row r="4" spans="1:9">
      <c r="F4" s="17"/>
      <c r="G4" s="955"/>
      <c r="H4" s="955"/>
      <c r="I4" s="955"/>
    </row>
    <row r="5" spans="1:9" ht="17.25" customHeight="1">
      <c r="A5" s="956" t="s">
        <v>146</v>
      </c>
      <c r="B5" s="956"/>
      <c r="C5" s="956"/>
      <c r="D5" s="956"/>
      <c r="E5" s="956"/>
      <c r="F5" s="956"/>
      <c r="G5" s="956"/>
      <c r="H5" s="956"/>
      <c r="I5" s="956"/>
    </row>
    <row r="6" spans="1:9">
      <c r="A6" s="957" t="s">
        <v>147</v>
      </c>
      <c r="B6" s="958"/>
      <c r="C6" s="958"/>
      <c r="D6" s="958"/>
      <c r="E6" s="958"/>
      <c r="F6" s="958"/>
      <c r="G6" s="958"/>
      <c r="H6" s="958"/>
      <c r="I6" s="958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8" t="s">
        <v>29</v>
      </c>
      <c r="B9" s="959"/>
      <c r="C9" s="959"/>
      <c r="D9" s="959"/>
      <c r="E9" s="959"/>
      <c r="F9" s="959"/>
      <c r="G9" s="959"/>
      <c r="H9" s="959"/>
      <c r="I9" s="959"/>
    </row>
    <row r="10" spans="1:9" ht="9.75" customHeight="1">
      <c r="C10" s="960"/>
      <c r="D10" s="961"/>
      <c r="E10" s="961"/>
      <c r="F10" s="961"/>
      <c r="G10" s="961"/>
      <c r="H10" s="961"/>
      <c r="I10" s="961"/>
    </row>
    <row r="11" spans="1:9" s="18" customFormat="1" ht="19.5" customHeight="1">
      <c r="A11" s="962" t="s">
        <v>20</v>
      </c>
      <c r="B11" s="952" t="s">
        <v>1</v>
      </c>
      <c r="C11" s="963"/>
      <c r="D11" s="962" t="s">
        <v>0</v>
      </c>
      <c r="E11" s="962" t="s">
        <v>14</v>
      </c>
      <c r="F11" s="952" t="s">
        <v>21</v>
      </c>
      <c r="G11" s="963"/>
      <c r="H11" s="952" t="s">
        <v>31</v>
      </c>
      <c r="I11" s="953"/>
    </row>
    <row r="12" spans="1:9" s="18" customFormat="1" ht="32.25" customHeight="1">
      <c r="A12" s="962"/>
      <c r="B12" s="232" t="s">
        <v>15</v>
      </c>
      <c r="C12" s="232" t="s">
        <v>32</v>
      </c>
      <c r="D12" s="962"/>
      <c r="E12" s="96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156357792</v>
      </c>
      <c r="H15" s="237">
        <f ca="1">IF(D15&lt;&gt;"",MAX(H14+F15-G15-I14,0),0)</f>
        <v>0</v>
      </c>
      <c r="I15" s="237">
        <f ca="1">IF(D15&lt;&gt;"",MAX(I14+G15-H14-F15,0),0)</f>
        <v>156357792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155812440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154897134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149077134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148233591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147589643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141829643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140829643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140615738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139781980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133901980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15000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133886980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15000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133871980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131914874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131068965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129767009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126467009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120617009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119860581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30000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119830581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11000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119819581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113939581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111439581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15000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111424581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11000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111413581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109463581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15000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109448581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15000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109433581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15000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109418581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15000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109403581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15000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109388581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108140869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102290869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15000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102275869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20000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102255869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101194331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100340711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85125711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11000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85114711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11000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85103711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11000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85092711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22000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85070711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44000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85026711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84505603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15000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84490603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15000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84475603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71882189</v>
      </c>
      <c r="G62" s="238">
        <f ca="1">SUM(G15:G61)</f>
        <v>156357792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84475603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64"/>
      <c r="B76" s="964"/>
      <c r="C76" s="964"/>
      <c r="D76" s="96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4" t="s">
        <v>119</v>
      </c>
      <c r="H1" s="954"/>
      <c r="I1" s="954"/>
      <c r="J1" s="95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5"/>
      <c r="I2" s="955"/>
      <c r="J2" s="955"/>
    </row>
    <row r="3" spans="1:15" s="3" customFormat="1" ht="16.5" customHeight="1">
      <c r="A3" s="4"/>
      <c r="B3" s="16"/>
      <c r="C3" s="109"/>
      <c r="D3" s="109"/>
      <c r="E3" s="16"/>
      <c r="G3" s="955"/>
      <c r="H3" s="955"/>
      <c r="I3" s="955"/>
      <c r="J3" s="95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9" t="s">
        <v>325</v>
      </c>
      <c r="O10" s="949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1354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1965481184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1945681184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1990681184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1970881184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1968956184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2021456184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2028914184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2025539274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2024568780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2024471731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2022671731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2022491731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2041376531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2024269331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2044969331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2042709331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2042483331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2028493884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2027705248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2027626384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2009077744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2028421112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1982071112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1976900662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1975712662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1979712662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1959978662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2035178662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2016131062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2027019962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2043865362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2042702410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2042586116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2082886116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2067013116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2050843116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2034673116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2034536752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2034523116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2053176366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2063730866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2083030866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2080930866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2094283766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2108178306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2130678306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2171678306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2181908306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2135858306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2149144106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2135378487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2116732827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2169232827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2149968857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2149035254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2148941892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2043241892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2061509757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2125209757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2225209757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2238708132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2254790132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2237453362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2247744522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2239844522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2239054522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2255260602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2239321052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2246380082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2250011732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2248823732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2152823732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2169523732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2150605052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2146605052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2158441492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2258441492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2270245592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2289406294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2270519734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2290812204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2306443644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2295063644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2284849484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2381849484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2399724484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2381584714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2335234714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2353109714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2371776714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2386586444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2386586444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1460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81"/>
      <c r="G3" s="981"/>
      <c r="H3" s="981"/>
      <c r="I3" s="222"/>
    </row>
    <row r="4" spans="1:20" s="138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38" customFormat="1" ht="15">
      <c r="A5" s="9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3"/>
      <c r="C5" s="973"/>
      <c r="D5" s="973"/>
      <c r="E5" s="973"/>
      <c r="F5" s="973"/>
      <c r="G5" s="973"/>
      <c r="H5" s="973"/>
      <c r="I5" s="973"/>
    </row>
    <row r="6" spans="1:20" s="138" customFormat="1" ht="15">
      <c r="D6" s="250" t="s">
        <v>158</v>
      </c>
      <c r="E6" s="973" t="str">
        <f>IF($M$9="ACB","100983119","1004 148 5104 6511")</f>
        <v>1004 148 5104 6511</v>
      </c>
      <c r="F6" s="973"/>
      <c r="G6" s="973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82" t="s">
        <v>266</v>
      </c>
      <c r="R6" s="982" t="s">
        <v>326</v>
      </c>
      <c r="S6" s="982" t="s">
        <v>1238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83"/>
      <c r="R7" s="983"/>
      <c r="S7" s="983"/>
    </row>
    <row r="8" spans="1:20" s="143" customFormat="1" ht="22.5" customHeight="1" thickBot="1">
      <c r="A8" s="974" t="s">
        <v>138</v>
      </c>
      <c r="B8" s="976" t="s">
        <v>1</v>
      </c>
      <c r="C8" s="977"/>
      <c r="D8" s="971" t="s">
        <v>0</v>
      </c>
      <c r="E8" s="978" t="s">
        <v>14</v>
      </c>
      <c r="F8" s="980" t="s">
        <v>139</v>
      </c>
      <c r="G8" s="980"/>
      <c r="H8" s="977"/>
      <c r="I8" s="971" t="s">
        <v>127</v>
      </c>
      <c r="K8" s="136"/>
      <c r="L8" s="138"/>
      <c r="N8" s="561">
        <f>IF(K9="Quý I",1,IF(K9="Quý II",4,IF(K9="Quý III",7,IF(K9="Quý IV",10,""))))</f>
        <v>7</v>
      </c>
      <c r="O8" s="562">
        <f>IF(K9="Quý I",3,IF(K9="Quý II",6,IF(K9="Quý III",9,IF(K9="Quý IV",12,""))))</f>
        <v>9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5"/>
      <c r="B9" s="144" t="s">
        <v>15</v>
      </c>
      <c r="C9" s="145" t="s">
        <v>140</v>
      </c>
      <c r="D9" s="972"/>
      <c r="E9" s="979"/>
      <c r="F9" s="243" t="s">
        <v>141</v>
      </c>
      <c r="G9" s="146" t="s">
        <v>142</v>
      </c>
      <c r="H9" s="555" t="s">
        <v>143</v>
      </c>
      <c r="I9" s="972"/>
      <c r="K9" s="176" t="s">
        <v>376</v>
      </c>
      <c r="L9" s="138"/>
      <c r="M9" s="439" t="s">
        <v>1237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1424397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41845</v>
      </c>
      <c r="B12" s="154" t="str">
        <f ca="1">IF(ROWS($1:1)&gt;COUNT(Dong2),"",OFFSET(TH!D$1,SMALL(Dong2,ROWS($1:1)),))</f>
        <v>C10</v>
      </c>
      <c r="C12" s="154">
        <f ca="1">IF(ROWS($1:1)&gt;COUNT(Dong2),"",OFFSET(TH!E$1,SMALL(Dong2,ROWS($1:1)),))</f>
        <v>41845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14265397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41845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41845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3">
        <f t="shared" ref="H13:H44" ca="1" si="0">IF(A13&lt;&gt;"",H12+F13-G13,0)</f>
        <v>12848597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41845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41845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11842347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41845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41845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1425681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41851</v>
      </c>
      <c r="B16" s="154" t="str">
        <f ca="1">IF(ROWS($1:5)&gt;COUNT(Dong2),"",OFFSET(TH!D$1,SMALL(Dong2,ROWS($1:5)),))</f>
        <v>C15</v>
      </c>
      <c r="C16" s="154">
        <f ca="1">IF(ROWS($1:5)&gt;COUNT(Dong2),"",OFFSET(TH!E$1,SMALL(Dong2,ROWS($1:5)),))</f>
        <v>41851</v>
      </c>
      <c r="D16" s="225" t="str">
        <f ca="1">IF(ROWS($1:5)&gt;COUNT(Dong2),"",OFFSET(TH!F$1,SMALL(Dong2,ROWS($1:5)),))</f>
        <v>Nộp TM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3">
        <f t="shared" ca="1" si="0"/>
        <v>101425681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41851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41851</v>
      </c>
      <c r="D17" s="225" t="str">
        <f ca="1">IF(ROWS($1:6)&gt;COUNT(Dong2),"",OFFSET(TH!F$1,SMALL(Dong2,ROWS($1:6)),))</f>
        <v>Thanh toán tiền hàng</v>
      </c>
      <c r="E17" s="154" t="str">
        <f ca="1">IF(ROWS($1:6)&gt;COUNT(Dong2),"",IF(OFFSET(TH!M$1,SMALL(Dong2,ROWS($1:6)),)=$I$6,OFFSET(TH!L$1,SMALL(Dong2,ROWS($1:6)),),OFFSET(TH!M$1,SMALL(Dong2,ROWS($1:6)),)))</f>
        <v>331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3">
        <f t="shared" ca="1" si="0"/>
        <v>71425681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41851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41851</v>
      </c>
      <c r="D18" s="225" t="str">
        <f ca="1">IF(ROWS($1:7)&gt;COUNT(Dong2),"",OFFSET(TH!F$1,SMALL(Dong2,ROWS($1:7)),))</f>
        <v>Phí chuyển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3">
        <f t="shared" ca="1" si="0"/>
        <v>71414681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41851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41851</v>
      </c>
      <c r="D19" s="225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3">
        <f t="shared" ca="1" si="0"/>
        <v>21414681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41851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41851</v>
      </c>
      <c r="D20" s="225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3">
        <f t="shared" ca="1" si="0"/>
        <v>21403681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41851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41851</v>
      </c>
      <c r="D21" s="225" t="str">
        <f ca="1">IF(ROWS($1:10)&gt;COUNT(Dong2),"",OFFSET(TH!F$1,SMALL(Dong2,ROWS($1:10)),))</f>
        <v>Thanh toán tiền hàng</v>
      </c>
      <c r="E21" s="154" t="str">
        <f ca="1">IF(ROWS($1:10)&gt;COUNT(Dong2),"",IF(OFFSET(TH!M$1,SMALL(Dong2,ROWS($1:10)),)=$I$6,OFFSET(TH!L$1,SMALL(Dong2,ROWS($1:10)),),OFFSET(TH!M$1,SMALL(Dong2,ROWS($1:10)),)))</f>
        <v>331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3">
        <f t="shared" ca="1" si="0"/>
        <v>15403681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41851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41851</v>
      </c>
      <c r="D22" s="225" t="str">
        <f ca="1">IF(ROWS($1:11)&gt;COUNT(Dong2),"",OFFSET(TH!F$1,SMALL(Dong2,ROWS($1:11)),))</f>
        <v>Phí chuyển tiền</v>
      </c>
      <c r="E22" s="154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3">
        <f t="shared" ca="1" si="0"/>
        <v>15392681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41851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41851</v>
      </c>
      <c r="D23" s="225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3">
        <f t="shared" ca="1" si="0"/>
        <v>1392681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41851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41851</v>
      </c>
      <c r="D24" s="225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3">
        <f t="shared" ca="1" si="0"/>
        <v>1370681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41851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41851</v>
      </c>
      <c r="D25" s="225" t="str">
        <f ca="1">IF(ROWS($1:14)&gt;COUNT(Dong2),"",OFFSET(TH!F$1,SMALL(Dong2,ROWS($1:14)),))</f>
        <v>Phí rút sớm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3">
        <f t="shared" ca="1" si="0"/>
        <v>1326681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41851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41851</v>
      </c>
      <c r="D26" s="225" t="str">
        <f ca="1">IF(ROWS($1:15)&gt;COUNT(Dong2),"",OFFSET(TH!F$1,SMALL(Dong2,ROWS($1:15)),))</f>
        <v>Lãi tiền gửi</v>
      </c>
      <c r="E26" s="154" t="str">
        <f ca="1">IF(ROWS($1:15)&gt;COUNT(Dong2),"",IF(OFFSET(TH!M$1,SMALL(Dong2,ROWS($1:15)),)=$I$6,OFFSET(TH!L$1,SMALL(Dong2,ROWS($1:15)),),OFFSET(TH!M$1,SMALL(Dong2,ROWS($1:15)),)))</f>
        <v>515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3">
        <f t="shared" ca="1" si="0"/>
        <v>1327281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41877</v>
      </c>
      <c r="B27" s="154" t="str">
        <f ca="1">IF(ROWS($1:16)&gt;COUNT(Dong2),"",OFFSET(TH!D$1,SMALL(Dong2,ROWS($1:16)),))</f>
        <v>C24</v>
      </c>
      <c r="C27" s="154">
        <f ca="1">IF(ROWS($1:16)&gt;COUNT(Dong2),"",OFFSET(TH!E$1,SMALL(Dong2,ROWS($1:16)),))</f>
        <v>41877</v>
      </c>
      <c r="D27" s="225" t="str">
        <f ca="1">IF(ROWS($1:16)&gt;COUNT(Dong2),"",OFFSET(TH!F$1,SMALL(Dong2,ROWS($1:16)),))</f>
        <v>Nộp TM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14107281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41877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41877</v>
      </c>
      <c r="D28" s="225" t="str">
        <f ca="1">IF(ROWS($1:17)&gt;COUNT(Dong2),"",OFFSET(TH!F$1,SMALL(Dong2,ROWS($1:17)),))</f>
        <v>Thu lãi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3">
        <f t="shared" ca="1" si="0"/>
        <v>13131264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41877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41877</v>
      </c>
      <c r="D29" s="225" t="str">
        <f ca="1">IF(ROWS($1:18)&gt;COUNT(Dong2),"",OFFSET(TH!F$1,SMALL(Dong2,ROWS($1:18)),))</f>
        <v>Thu lãi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3">
        <f t="shared" ca="1" si="0"/>
        <v>12091472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41877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41877</v>
      </c>
      <c r="D30" s="225" t="str">
        <f ca="1">IF(ROWS($1:19)&gt;COUNT(Dong2),"",OFFSET(TH!F$1,SMALL(Dong2,ROWS($1:19)),))</f>
        <v>Thu lãi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3">
        <f t="shared" ca="1" si="0"/>
        <v>1327583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41880</v>
      </c>
      <c r="B31" s="154" t="str">
        <f ca="1">IF(ROWS($1:20)&gt;COUNT(Dong2),"",OFFSET(TH!D$1,SMALL(Dong2,ROWS($1:20)),))</f>
        <v>GBC</v>
      </c>
      <c r="C31" s="154">
        <f ca="1">IF(ROWS($1:20)&gt;COUNT(Dong2),"",OFFSET(TH!E$1,SMALL(Dong2,ROWS($1:20)),))</f>
        <v>41880</v>
      </c>
      <c r="D31" s="225" t="str">
        <f ca="1">IF(ROWS($1:20)&gt;COUNT(Dong2),"",OFFSET(TH!F$1,SMALL(Dong2,ROWS($1:20)),))</f>
        <v>Lãi tiền gửi</v>
      </c>
      <c r="E31" s="154" t="str">
        <f ca="1">IF(ROWS($1:20)&gt;COUNT(Dong2),"",IF(OFFSET(TH!M$1,SMALL(Dong2,ROWS($1:20)),)=$I$6,OFFSET(TH!L$1,SMALL(Dong2,ROWS($1:20)),),OFFSET(TH!M$1,SMALL(Dong2,ROWS($1:20)),)))</f>
        <v>515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1328183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41891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41891</v>
      </c>
      <c r="D32" s="225" t="str">
        <f ca="1">IF(ROWS($1:21)&gt;COUNT(Dong2),"",OFFSET(TH!F$1,SMALL(Dong2,ROWS($1:21)),))</f>
        <v>Vay KU 6360LDS201402760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3">
        <f t="shared" ca="1" si="0"/>
        <v>100888183</v>
      </c>
      <c r="I32" s="444"/>
      <c r="L32" s="138"/>
    </row>
    <row r="33" spans="1:20" s="143" customFormat="1" ht="18.75" customHeight="1">
      <c r="A33" s="154">
        <f ca="1">IF(ROWS($1:22)&gt;COUNT(Dong2),"",OFFSET(TH!C$1,SMALL(Dong2,ROWS($1:22)),))</f>
        <v>41891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41891</v>
      </c>
      <c r="D33" s="225" t="str">
        <f ca="1">IF(ROWS($1:22)&gt;COUNT(Dong2),"",OFFSET(TH!F$1,SMALL(Dong2,ROWS($1:22)),))</f>
        <v>Thanh toán tiền hàng</v>
      </c>
      <c r="E33" s="154" t="str">
        <f ca="1">IF(ROWS($1:22)&gt;COUNT(Dong2),"",IF(OFFSET(TH!M$1,SMALL(Dong2,ROWS($1:22)),)=$I$6,OFFSET(TH!L$1,SMALL(Dong2,ROWS($1:22)),),OFFSET(TH!M$1,SMALL(Dong2,ROWS($1:22)),)))</f>
        <v>331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3">
        <f t="shared" ca="1" si="0"/>
        <v>1328183</v>
      </c>
      <c r="I33" s="444"/>
      <c r="L33" s="138"/>
    </row>
    <row r="34" spans="1:20" s="143" customFormat="1" ht="18.75" customHeight="1">
      <c r="A34" s="154">
        <f ca="1">IF(ROWS($1:23)&gt;COUNT(Dong2),"",OFFSET(TH!C$1,SMALL(Dong2,ROWS($1:23)),))</f>
        <v>41908</v>
      </c>
      <c r="B34" s="154" t="str">
        <f ca="1">IF(ROWS($1:23)&gt;COUNT(Dong2),"",OFFSET(TH!D$1,SMALL(Dong2,ROWS($1:23)),))</f>
        <v>C34</v>
      </c>
      <c r="C34" s="154">
        <f ca="1">IF(ROWS($1:23)&gt;COUNT(Dong2),"",OFFSET(TH!E$1,SMALL(Dong2,ROWS($1:23)),))</f>
        <v>41908</v>
      </c>
      <c r="D34" s="225" t="str">
        <f ca="1">IF(ROWS($1:23)&gt;COUNT(Dong2),"",OFFSET(TH!F$1,SMALL(Dong2,ROWS($1:23)),))</f>
        <v>Nộp TM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3">
        <f t="shared" ca="1" si="0"/>
        <v>4108183</v>
      </c>
      <c r="I34" s="444"/>
      <c r="L34" s="138"/>
    </row>
    <row r="35" spans="1:20" s="143" customFormat="1" ht="18.75" customHeight="1">
      <c r="A35" s="154">
        <f ca="1">IF(ROWS($1:24)&gt;COUNT(Dong2),"",OFFSET(TH!C$1,SMALL(Dong2,ROWS($1:24)),))</f>
        <v>41908</v>
      </c>
      <c r="B35" s="154" t="str">
        <f ca="1">IF(ROWS($1:24)&gt;COUNT(Dong2),"",OFFSET(TH!D$1,SMALL(Dong2,ROWS($1:24)),))</f>
        <v>C34</v>
      </c>
      <c r="C35" s="154">
        <f ca="1">IF(ROWS($1:24)&gt;COUNT(Dong2),"",OFFSET(TH!E$1,SMALL(Dong2,ROWS($1:24)),))</f>
        <v>41908</v>
      </c>
      <c r="D35" s="225" t="str">
        <f ca="1">IF(ROWS($1:24)&gt;COUNT(Dong2),"",OFFSET(TH!F$1,SMALL(Dong2,ROWS($1:24)),))</f>
        <v>Nộp TM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3">
        <f t="shared" ca="1" si="0"/>
        <v>14108183</v>
      </c>
      <c r="I35" s="444"/>
      <c r="L35" s="138"/>
    </row>
    <row r="36" spans="1:20" s="143" customFormat="1" ht="18.75" customHeight="1">
      <c r="A36" s="154">
        <f ca="1">IF(ROWS($1:25)&gt;COUNT(Dong2),"",OFFSET(TH!C$1,SMALL(Dong2,ROWS($1:25)),))</f>
        <v>41908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41908</v>
      </c>
      <c r="D36" s="225" t="str">
        <f ca="1">IF(ROWS($1:25)&gt;COUNT(Dong2),"",OFFSET(TH!F$1,SMALL(Dong2,ROWS($1:25)),))</f>
        <v>Thu lãi</v>
      </c>
      <c r="E36" s="154" t="str">
        <f ca="1">IF(ROWS($1:25)&gt;COUNT(Dong2),"",IF(OFFSET(TH!M$1,SMALL(Dong2,ROWS($1:25)),)=$I$6,OFFSET(TH!L$1,SMALL(Dong2,ROWS($1:25)),),OFFSET(TH!M$1,SMALL(Dong2,ROWS($1:25)),)))</f>
        <v>635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3">
        <f t="shared" ca="1" si="0"/>
        <v>13132166</v>
      </c>
      <c r="I36" s="444"/>
      <c r="L36" s="138"/>
    </row>
    <row r="37" spans="1:20" s="143" customFormat="1" ht="18.75" customHeight="1">
      <c r="A37" s="154">
        <f ca="1">IF(ROWS($1:26)&gt;COUNT(Dong2),"",OFFSET(TH!C$1,SMALL(Dong2,ROWS($1:26)),))</f>
        <v>41908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41908</v>
      </c>
      <c r="D37" s="225" t="str">
        <f ca="1">IF(ROWS($1:26)&gt;COUNT(Dong2),"",OFFSET(TH!F$1,SMALL(Dong2,ROWS($1:26)),))</f>
        <v>Thu lãi</v>
      </c>
      <c r="E37" s="154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3">
        <f t="shared" ca="1" si="0"/>
        <v>12092374</v>
      </c>
      <c r="I37" s="444"/>
      <c r="L37" s="138"/>
    </row>
    <row r="38" spans="1:20" s="143" customFormat="1" ht="18.75" customHeight="1">
      <c r="A38" s="154">
        <f ca="1">IF(ROWS($1:27)&gt;COUNT(Dong2),"",OFFSET(TH!C$1,SMALL(Dong2,ROWS($1:27)),))</f>
        <v>41908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41908</v>
      </c>
      <c r="D38" s="225" t="str">
        <f ca="1">IF(ROWS($1:27)&gt;COUNT(Dong2),"",OFFSET(TH!F$1,SMALL(Dong2,ROWS($1:27)),))</f>
        <v>Thu lãi</v>
      </c>
      <c r="E38" s="154" t="str">
        <f ca="1">IF(ROWS($1:27)&gt;COUNT(Dong2),"",IF(OFFSET(TH!M$1,SMALL(Dong2,ROWS($1:27)),)=$I$6,OFFSET(TH!L$1,SMALL(Dong2,ROWS($1:27)),),OFFSET(TH!M$1,SMALL(Dong2,ROWS($1:27)),)))</f>
        <v>635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3">
        <f t="shared" ca="1" si="0"/>
        <v>1328485</v>
      </c>
      <c r="I38" s="444"/>
      <c r="L38" s="138"/>
    </row>
    <row r="39" spans="1:20" s="143" customFormat="1" ht="18.75" customHeight="1">
      <c r="A39" s="154">
        <f ca="1">IF(ROWS($1:28)&gt;COUNT(Dong2),"",OFFSET(TH!C$1,SMALL(Dong2,ROWS($1:28)),))</f>
        <v>41912</v>
      </c>
      <c r="B39" s="154" t="str">
        <f ca="1">IF(ROWS($1:28)&gt;COUNT(Dong2),"",OFFSET(TH!D$1,SMALL(Dong2,ROWS($1:28)),))</f>
        <v>GBC</v>
      </c>
      <c r="C39" s="154">
        <f ca="1">IF(ROWS($1:28)&gt;COUNT(Dong2),"",OFFSET(TH!E$1,SMALL(Dong2,ROWS($1:28)),))</f>
        <v>41912</v>
      </c>
      <c r="D39" s="225" t="str">
        <f ca="1">IF(ROWS($1:28)&gt;COUNT(Dong2),"",OFFSET(TH!F$1,SMALL(Dong2,ROWS($1:28)),))</f>
        <v>Lãi tiền gửi</v>
      </c>
      <c r="E39" s="154" t="str">
        <f ca="1">IF(ROWS($1:28)&gt;COUNT(Dong2),"",IF(OFFSET(TH!M$1,SMALL(Dong2,ROWS($1:28)),)=$I$6,OFFSET(TH!L$1,SMALL(Dong2,ROWS($1:28)),),OFFSET(TH!M$1,SMALL(Dong2,ROWS($1:28)),)))</f>
        <v>515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3">
        <f t="shared" ca="1" si="0"/>
        <v>1329185</v>
      </c>
      <c r="I39" s="444"/>
      <c r="L39" s="138"/>
    </row>
    <row r="40" spans="1:20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5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3">
        <f t="shared" ca="1" si="0"/>
        <v>0</v>
      </c>
      <c r="I40" s="444"/>
    </row>
    <row r="41" spans="1:20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5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3">
        <f t="shared" ca="1" si="0"/>
        <v>0</v>
      </c>
      <c r="I41" s="444"/>
    </row>
    <row r="42" spans="1:20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5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3">
        <f t="shared" ca="1" si="0"/>
        <v>0</v>
      </c>
      <c r="I42" s="444"/>
    </row>
    <row r="43" spans="1:20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5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3">
        <f t="shared" ca="1" si="0"/>
        <v>0</v>
      </c>
      <c r="I43" s="444"/>
    </row>
    <row r="44" spans="1:20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5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3">
        <f t="shared" ca="1" si="0"/>
        <v>0</v>
      </c>
      <c r="I44" s="444"/>
    </row>
    <row r="45" spans="1:20" s="143" customFormat="1" ht="18.75" customHeight="1">
      <c r="A45" s="154"/>
      <c r="B45" s="154"/>
      <c r="C45" s="154"/>
      <c r="D45" s="225"/>
      <c r="E45" s="154"/>
      <c r="F45" s="447"/>
      <c r="G45" s="447"/>
      <c r="H45" s="563"/>
      <c r="I45" s="444"/>
      <c r="Q45" s="153"/>
      <c r="R45" s="153"/>
      <c r="S45" s="153"/>
      <c r="T45" s="153"/>
    </row>
    <row r="46" spans="1:20" s="153" customFormat="1" ht="18.75" customHeight="1">
      <c r="A46" s="155"/>
      <c r="B46" s="156"/>
      <c r="C46" s="155"/>
      <c r="D46" s="152" t="s">
        <v>133</v>
      </c>
      <c r="E46" s="157"/>
      <c r="F46" s="446">
        <f ca="1">SUM(F12:F45)</f>
        <v>237962900</v>
      </c>
      <c r="G46" s="446">
        <f ca="1">SUM(G12:G45)</f>
        <v>238058112</v>
      </c>
      <c r="H46" s="446">
        <f ca="1">H11+F46-G46</f>
        <v>1329185</v>
      </c>
      <c r="I46" s="445"/>
    </row>
    <row r="47" spans="1:20" s="153" customFormat="1" ht="18.75" customHeight="1">
      <c r="A47" s="155"/>
      <c r="B47" s="156"/>
      <c r="C47" s="155"/>
      <c r="D47" s="152" t="s">
        <v>10</v>
      </c>
      <c r="E47" s="157"/>
      <c r="F47" s="158"/>
      <c r="G47" s="158"/>
      <c r="H47" s="446">
        <f ca="1">H46</f>
        <v>1329185</v>
      </c>
      <c r="I47" s="157"/>
    </row>
    <row r="48" spans="1:20" s="153" customFormat="1" ht="22.5" customHeight="1">
      <c r="A48" s="242" t="s">
        <v>155</v>
      </c>
      <c r="B48" s="159"/>
      <c r="F48" s="160"/>
      <c r="H48" s="556"/>
      <c r="I48" s="161"/>
    </row>
    <row r="49" spans="1:20" s="153" customFormat="1" ht="12.75">
      <c r="A49" s="178" t="str">
        <f ca="1">"- Ngày mở sổ: "&amp;DAY($A$12)&amp;"/"&amp;MONTH($A$12)&amp;"/ " &amp;YEAR($A$12)</f>
        <v>- Ngày mở sổ: 25/7/ 2014</v>
      </c>
      <c r="B49" s="162"/>
      <c r="F49" s="160"/>
      <c r="H49" s="556"/>
      <c r="I49" s="161"/>
    </row>
    <row r="50" spans="1:20" s="153" customFormat="1" ht="12.75">
      <c r="A50" s="163"/>
      <c r="B50" s="164"/>
      <c r="C50" s="165"/>
      <c r="F50" s="160"/>
      <c r="G50" s="188" t="str">
        <f ca="1">"Ngày "&amp;IF(OR($K$9=4,$K$9=6,$K$9=9,$K$9=11),"30",IF($K$9=2,"28","31"))&amp;"  tháng  "&amp;$O$8&amp;"  năm   "&amp;YEAR($A$12)</f>
        <v>Ngày 31  tháng  9  năm   2014</v>
      </c>
      <c r="H50" s="556"/>
    </row>
    <row r="51" spans="1:20" s="153" customFormat="1" ht="17.25" customHeight="1">
      <c r="B51" s="166" t="s">
        <v>11</v>
      </c>
      <c r="D51" s="166" t="s">
        <v>12</v>
      </c>
      <c r="F51" s="167"/>
      <c r="G51" s="215" t="s">
        <v>109</v>
      </c>
      <c r="H51" s="557"/>
      <c r="I51" s="226"/>
      <c r="J51" s="168"/>
      <c r="K51" s="163"/>
      <c r="L51" s="163"/>
    </row>
    <row r="52" spans="1:20" s="153" customFormat="1">
      <c r="B52" s="216" t="s">
        <v>13</v>
      </c>
      <c r="D52" s="169" t="s">
        <v>13</v>
      </c>
      <c r="F52" s="170"/>
      <c r="G52" s="217" t="s">
        <v>136</v>
      </c>
      <c r="H52" s="556"/>
      <c r="K52" s="171"/>
      <c r="L52" s="171"/>
      <c r="Q52" s="172"/>
      <c r="R52" s="172"/>
      <c r="S52" s="172"/>
      <c r="T52" s="172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425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879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440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878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880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409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877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390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833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857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385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4" t="s">
        <v>46</v>
      </c>
      <c r="I1" s="994"/>
      <c r="J1" s="994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436" customFormat="1" ht="14.25" customHeight="1">
      <c r="A3" s="568"/>
      <c r="B3" s="566"/>
      <c r="C3" s="56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7" t="s">
        <v>425</v>
      </c>
      <c r="F7" s="997"/>
      <c r="G7" s="997"/>
      <c r="H7" s="997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1110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981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986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1021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1011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1022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1100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1009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385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4" t="s">
        <v>46</v>
      </c>
      <c r="I1" s="994"/>
      <c r="J1" s="994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3" customFormat="1" ht="14.25" customHeight="1">
      <c r="A3" s="4"/>
      <c r="B3" s="16"/>
      <c r="C3" s="1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7" t="s">
        <v>981</v>
      </c>
      <c r="F7" s="997"/>
      <c r="G7" s="997"/>
      <c r="H7" s="99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1247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1248</v>
      </c>
      <c r="C2" s="1002" t="s">
        <v>1249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1271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1258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1268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1275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1277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1283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1285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4" t="s">
        <v>1250</v>
      </c>
      <c r="H1" s="994"/>
      <c r="I1" s="994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5" t="s">
        <v>1251</v>
      </c>
      <c r="H2" s="995"/>
      <c r="I2" s="995"/>
    </row>
    <row r="3" spans="1:9" s="830" customFormat="1" ht="16.5" customHeight="1">
      <c r="A3" s="793"/>
      <c r="B3" s="793"/>
      <c r="C3" s="793"/>
      <c r="F3" s="665"/>
      <c r="G3" s="995"/>
      <c r="H3" s="995"/>
      <c r="I3" s="995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9" t="s">
        <v>1252</v>
      </c>
      <c r="B5" s="1009"/>
      <c r="C5" s="1009"/>
      <c r="D5" s="1009"/>
      <c r="E5" s="1009"/>
      <c r="F5" s="1009"/>
      <c r="G5" s="1009"/>
      <c r="H5" s="1009"/>
      <c r="I5" s="1009"/>
    </row>
    <row r="6" spans="1:9" s="18" customFormat="1">
      <c r="A6" s="951" t="s">
        <v>1253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1254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1255</v>
      </c>
      <c r="E9" s="1004" t="s">
        <v>1258</v>
      </c>
      <c r="F9" s="1004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1262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8"/>
      <c r="D11" s="998"/>
      <c r="E11" s="998"/>
      <c r="F11" s="998"/>
      <c r="G11" s="998"/>
      <c r="H11" s="998"/>
      <c r="I11" s="998"/>
    </row>
    <row r="12" spans="1:9" s="18" customFormat="1" ht="15.75" customHeight="1">
      <c r="A12" s="1005" t="s">
        <v>20</v>
      </c>
      <c r="B12" s="999" t="s">
        <v>1</v>
      </c>
      <c r="C12" s="1000"/>
      <c r="D12" s="1005" t="s">
        <v>0</v>
      </c>
      <c r="E12" s="1005" t="s">
        <v>14</v>
      </c>
      <c r="F12" s="1007" t="s">
        <v>1259</v>
      </c>
      <c r="G12" s="1008"/>
      <c r="H12" s="1007" t="s">
        <v>1260</v>
      </c>
      <c r="I12" s="1008"/>
    </row>
    <row r="13" spans="1:9" s="18" customFormat="1" ht="33.75" customHeight="1">
      <c r="A13" s="1006"/>
      <c r="B13" s="232" t="s">
        <v>15</v>
      </c>
      <c r="C13" s="232" t="s">
        <v>32</v>
      </c>
      <c r="D13" s="1006"/>
      <c r="E13" s="1006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1256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1261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1257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2" t="s">
        <v>181</v>
      </c>
      <c r="K2" s="1012"/>
      <c r="L2" s="1012"/>
      <c r="M2" s="1012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7"/>
    </row>
    <row r="4" spans="1:14">
      <c r="F4" s="257"/>
      <c r="G4" s="257"/>
      <c r="H4" s="257"/>
      <c r="I4" s="257"/>
      <c r="J4" s="1020"/>
      <c r="K4" s="1020"/>
      <c r="L4" s="1020"/>
      <c r="M4" s="1020"/>
      <c r="N4" s="257"/>
    </row>
    <row r="5" spans="1:14" s="258" customFormat="1" ht="23.25" customHeight="1">
      <c r="A5" s="1011" t="s">
        <v>182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386</v>
      </c>
      <c r="B6" s="1012" t="s">
        <v>183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184</v>
      </c>
      <c r="G9" s="1019"/>
      <c r="H9" s="1019"/>
      <c r="I9" s="1019" t="s">
        <v>185</v>
      </c>
      <c r="J9" s="1019"/>
      <c r="K9" s="1019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186</v>
      </c>
      <c r="G10" s="1024" t="s">
        <v>187</v>
      </c>
      <c r="H10" s="1024" t="s">
        <v>188</v>
      </c>
      <c r="I10" s="1024" t="s">
        <v>186</v>
      </c>
      <c r="J10" s="1024" t="s">
        <v>187</v>
      </c>
      <c r="K10" s="1024" t="s">
        <v>188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4" t="s">
        <v>190</v>
      </c>
      <c r="I1" s="994"/>
      <c r="J1" s="994"/>
      <c r="K1" s="994"/>
      <c r="L1" s="994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  <c r="K2" s="995"/>
      <c r="L2" s="995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5"/>
      <c r="I3" s="995"/>
      <c r="J3" s="995"/>
      <c r="K3" s="995"/>
      <c r="L3" s="995"/>
      <c r="M3" s="666"/>
      <c r="N3" s="660"/>
    </row>
    <row r="4" spans="1:14" s="276" customFormat="1" ht="27.75" customHeight="1">
      <c r="B4" s="1034" t="s">
        <v>191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661"/>
    </row>
    <row r="5" spans="1:14" s="276" customFormat="1" ht="15" customHeight="1">
      <c r="B5" s="1033" t="s">
        <v>192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661"/>
    </row>
    <row r="6" spans="1:14" s="276" customFormat="1" ht="12.75" customHeight="1">
      <c r="B6" s="1033" t="s">
        <v>193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661"/>
    </row>
    <row r="7" spans="1:14" s="277" customFormat="1" ht="24" customHeight="1">
      <c r="C7" s="1026" t="s">
        <v>194</v>
      </c>
      <c r="D7" s="1026"/>
      <c r="E7" s="1026"/>
      <c r="F7" s="1026"/>
      <c r="G7" s="1026"/>
      <c r="H7" s="1026"/>
      <c r="I7" s="1026"/>
      <c r="J7" s="1026"/>
      <c r="K7" s="1026"/>
      <c r="L7" s="1026"/>
      <c r="N7" s="662"/>
    </row>
    <row r="8" spans="1:14" ht="20.25" customHeight="1">
      <c r="B8" s="1027" t="s">
        <v>35</v>
      </c>
      <c r="C8" s="1028" t="s">
        <v>195</v>
      </c>
      <c r="D8" s="1029" t="s">
        <v>196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4" ht="20.25" customHeight="1">
      <c r="B9" s="1027"/>
      <c r="C9" s="1028"/>
      <c r="D9" s="1030"/>
      <c r="E9" s="1031" t="s">
        <v>197</v>
      </c>
      <c r="F9" s="1031"/>
      <c r="G9" s="1032" t="s">
        <v>198</v>
      </c>
      <c r="H9" s="1032"/>
      <c r="I9" s="1032" t="s">
        <v>199</v>
      </c>
      <c r="J9" s="1032"/>
      <c r="K9" s="1032" t="s">
        <v>200</v>
      </c>
      <c r="L9" s="1032"/>
    </row>
    <row r="10" spans="1:14" ht="20.25" customHeight="1">
      <c r="B10" s="1027"/>
      <c r="C10" s="1028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1023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988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993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994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1098</v>
      </c>
      <c r="D18" s="285" t="s">
        <v>1346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1293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1079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983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1075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1046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1051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1050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1294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1295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1296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1297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1298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1299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1300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1301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1302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1303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1304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1305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1306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1307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1308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1309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1310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1311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1312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1313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1314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1315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1316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1317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1318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1319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1320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1321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1322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1323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1324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1325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1326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1327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1328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1329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1330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1331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1116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1038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1143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1140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1139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1153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1039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1154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1151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1040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1041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1126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1137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1138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1042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1127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1142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1130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1147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1148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1149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1150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1144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1146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1132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1131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1133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1141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1152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1145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1123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1122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1113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1124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1121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1120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1069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1119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1071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1068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1067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1166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1070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1165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1064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1065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1066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968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966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975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1112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735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1128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767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805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618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620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615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801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619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804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699</v>
      </c>
      <c r="D131" s="285" t="s">
        <v>1352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698</v>
      </c>
      <c r="D132" s="285" t="s">
        <v>1352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1171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495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1175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594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1174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1172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1176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416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1173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717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1170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784</v>
      </c>
      <c r="D144" s="291" t="s">
        <v>1352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790</v>
      </c>
      <c r="D145" s="291" t="s">
        <v>1352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786</v>
      </c>
      <c r="D146" s="291" t="s">
        <v>1352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743</v>
      </c>
      <c r="D147" s="291" t="s">
        <v>1352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860</v>
      </c>
      <c r="D148" s="291" t="s">
        <v>1352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709</v>
      </c>
      <c r="D149" s="291" t="s">
        <v>1352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858</v>
      </c>
      <c r="D150" s="291" t="s">
        <v>1352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859</v>
      </c>
      <c r="D151" s="291" t="s">
        <v>1352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515</v>
      </c>
      <c r="D152" s="291" t="s">
        <v>1352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518</v>
      </c>
      <c r="D153" s="291" t="s">
        <v>1352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855</v>
      </c>
      <c r="D154" s="291" t="s">
        <v>1352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446</v>
      </c>
      <c r="D155" s="291" t="s">
        <v>1352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610</v>
      </c>
      <c r="D156" s="291" t="s">
        <v>1352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450</v>
      </c>
      <c r="D157" s="291" t="s">
        <v>1352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756</v>
      </c>
      <c r="D158" s="291" t="s">
        <v>1352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751</v>
      </c>
      <c r="D159" s="291" t="s">
        <v>1352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522</v>
      </c>
      <c r="D160" s="291" t="s">
        <v>1352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437</v>
      </c>
      <c r="D161" s="291" t="s">
        <v>1352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637</v>
      </c>
      <c r="D162" s="291" t="s">
        <v>1352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635</v>
      </c>
      <c r="D163" s="291" t="s">
        <v>1352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850</v>
      </c>
      <c r="D164" s="291" t="s">
        <v>1352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441</v>
      </c>
      <c r="D165" s="291" t="s">
        <v>1352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456</v>
      </c>
      <c r="D166" s="291" t="s">
        <v>1352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664</v>
      </c>
      <c r="D167" s="291" t="s">
        <v>1352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483</v>
      </c>
      <c r="D168" s="291" t="s">
        <v>1352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776</v>
      </c>
      <c r="D169" s="291" t="s">
        <v>1352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605</v>
      </c>
      <c r="D170" s="291" t="s">
        <v>1352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601</v>
      </c>
      <c r="D171" s="291" t="s">
        <v>1352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519</v>
      </c>
      <c r="D172" s="291" t="s">
        <v>1352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781</v>
      </c>
      <c r="D173" s="291" t="s">
        <v>1352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583</v>
      </c>
      <c r="D174" s="291" t="s">
        <v>1352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463</v>
      </c>
      <c r="D175" s="291" t="s">
        <v>1352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508</v>
      </c>
      <c r="D176" s="291" t="s">
        <v>1352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451</v>
      </c>
      <c r="D177" s="291" t="s">
        <v>1352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586</v>
      </c>
      <c r="D178" s="291" t="s">
        <v>1352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546</v>
      </c>
      <c r="D179" s="291" t="s">
        <v>1352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548</v>
      </c>
      <c r="D180" s="291" t="s">
        <v>1352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534</v>
      </c>
      <c r="D181" s="291" t="s">
        <v>1352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844</v>
      </c>
      <c r="D182" s="291" t="s">
        <v>1352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738</v>
      </c>
      <c r="D183" s="291" t="s">
        <v>1352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815</v>
      </c>
      <c r="D184" s="291" t="s">
        <v>1352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539</v>
      </c>
      <c r="D185" s="291" t="s">
        <v>1352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388</v>
      </c>
      <c r="D186" s="291" t="s">
        <v>1352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695</v>
      </c>
      <c r="D187" s="291" t="s">
        <v>1352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839</v>
      </c>
      <c r="D188" s="291" t="s">
        <v>1352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623</v>
      </c>
      <c r="D189" s="291" t="s">
        <v>1352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674</v>
      </c>
      <c r="D190" s="291" t="s">
        <v>1352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677</v>
      </c>
      <c r="D191" s="291" t="s">
        <v>1352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837</v>
      </c>
      <c r="D192" s="291" t="s">
        <v>1352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712</v>
      </c>
      <c r="D193" s="291" t="s">
        <v>1352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639</v>
      </c>
      <c r="D194" s="291" t="s">
        <v>1352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494</v>
      </c>
      <c r="D195" s="291" t="s">
        <v>1352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533</v>
      </c>
      <c r="D196" s="291" t="s">
        <v>1352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449</v>
      </c>
      <c r="D197" s="291" t="s">
        <v>1352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602</v>
      </c>
      <c r="D198" s="291" t="s">
        <v>1352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462</v>
      </c>
      <c r="D199" s="291" t="s">
        <v>1352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854</v>
      </c>
      <c r="D200" s="291" t="s">
        <v>1352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591</v>
      </c>
      <c r="D201" s="291" t="s">
        <v>1352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511</v>
      </c>
      <c r="D202" s="291" t="s">
        <v>1352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818</v>
      </c>
      <c r="D203" s="291" t="s">
        <v>1352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819</v>
      </c>
      <c r="D204" s="291" t="s">
        <v>1352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479</v>
      </c>
      <c r="D205" s="291" t="s">
        <v>1352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555</v>
      </c>
      <c r="D206" s="291" t="s">
        <v>1352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577</v>
      </c>
      <c r="D207" s="291" t="s">
        <v>1352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842</v>
      </c>
      <c r="D208" s="291" t="s">
        <v>1352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706</v>
      </c>
      <c r="D209" s="291" t="s">
        <v>1352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633</v>
      </c>
      <c r="D210" s="291" t="s">
        <v>1352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394</v>
      </c>
      <c r="D211" s="291" t="s">
        <v>1352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467</v>
      </c>
      <c r="D212" s="291" t="s">
        <v>1352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459</v>
      </c>
      <c r="D213" s="291" t="s">
        <v>1352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679</v>
      </c>
      <c r="D214" s="291" t="s">
        <v>1352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492</v>
      </c>
      <c r="D215" s="291" t="s">
        <v>1352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457</v>
      </c>
      <c r="D216" s="291" t="s">
        <v>1352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681</v>
      </c>
      <c r="D217" s="291" t="s">
        <v>1352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778</v>
      </c>
      <c r="D218" s="291" t="s">
        <v>1352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665</v>
      </c>
      <c r="D219" s="291" t="s">
        <v>1352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465</v>
      </c>
      <c r="D220" s="291" t="s">
        <v>1352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581</v>
      </c>
      <c r="D221" s="291" t="s">
        <v>1352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579</v>
      </c>
      <c r="D222" s="291" t="s">
        <v>1352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680</v>
      </c>
      <c r="D223" s="291" t="s">
        <v>1352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458</v>
      </c>
      <c r="D224" s="291" t="s">
        <v>1352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566</v>
      </c>
      <c r="D225" s="291" t="s">
        <v>1352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641</v>
      </c>
      <c r="D226" s="291" t="s">
        <v>1352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821</v>
      </c>
      <c r="D227" s="291" t="s">
        <v>1352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822</v>
      </c>
      <c r="D228" s="291" t="s">
        <v>1352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697</v>
      </c>
      <c r="D229" s="291" t="s">
        <v>1352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599</v>
      </c>
      <c r="D230" s="291" t="s">
        <v>1352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557</v>
      </c>
      <c r="D231" s="291" t="s">
        <v>1352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764</v>
      </c>
      <c r="D232" s="291" t="s">
        <v>1352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569</v>
      </c>
      <c r="D233" s="291" t="s">
        <v>1352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661</v>
      </c>
      <c r="D234" s="291" t="s">
        <v>1352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1177</v>
      </c>
      <c r="D235" s="291" t="s">
        <v>1352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760</v>
      </c>
      <c r="D236" s="291" t="s">
        <v>1352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690</v>
      </c>
      <c r="D237" s="291" t="s">
        <v>1352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545</v>
      </c>
      <c r="D238" s="291" t="s">
        <v>1352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551</v>
      </c>
      <c r="D239" s="291" t="s">
        <v>1352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678</v>
      </c>
      <c r="D240" s="291" t="s">
        <v>1352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556</v>
      </c>
      <c r="D241" s="291" t="s">
        <v>1352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836</v>
      </c>
      <c r="D242" s="291" t="s">
        <v>1352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853</v>
      </c>
      <c r="D243" s="291" t="s">
        <v>1352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490</v>
      </c>
      <c r="D244" s="291" t="s">
        <v>1352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823</v>
      </c>
      <c r="D245" s="291" t="s">
        <v>1352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542</v>
      </c>
      <c r="D246" s="291" t="s">
        <v>1352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608</v>
      </c>
      <c r="D247" s="291" t="s">
        <v>1352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746</v>
      </c>
      <c r="D248" s="291" t="s">
        <v>1352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628</v>
      </c>
      <c r="D249" s="291" t="s">
        <v>1352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788</v>
      </c>
      <c r="D250" s="291" t="s">
        <v>1352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593</v>
      </c>
      <c r="D251" s="291" t="s">
        <v>1352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634</v>
      </c>
      <c r="D252" s="291" t="s">
        <v>1352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568</v>
      </c>
      <c r="D253" s="291" t="s">
        <v>1352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454</v>
      </c>
      <c r="D254" s="291" t="s">
        <v>1352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407</v>
      </c>
      <c r="D255" s="291" t="s">
        <v>1352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537</v>
      </c>
      <c r="D256" s="291" t="s">
        <v>1352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574</v>
      </c>
      <c r="D257" s="291" t="s">
        <v>1352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571</v>
      </c>
      <c r="D258" s="291" t="s">
        <v>1352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626</v>
      </c>
      <c r="D259" s="291" t="s">
        <v>1352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824</v>
      </c>
      <c r="D260" s="291" t="s">
        <v>1352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498</v>
      </c>
      <c r="D261" s="291" t="s">
        <v>1352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702</v>
      </c>
      <c r="D262" s="291" t="s">
        <v>1352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603</v>
      </c>
      <c r="D263" s="291" t="s">
        <v>1352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807</v>
      </c>
      <c r="D264" s="291" t="s">
        <v>1352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592</v>
      </c>
      <c r="D265" s="291" t="s">
        <v>1352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589</v>
      </c>
      <c r="D266" s="291" t="s">
        <v>1352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645</v>
      </c>
      <c r="D267" s="291" t="s">
        <v>1352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672</v>
      </c>
      <c r="D268" s="291" t="s">
        <v>1352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750</v>
      </c>
      <c r="D269" s="291" t="s">
        <v>1352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471</v>
      </c>
      <c r="D270" s="291" t="s">
        <v>1352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474</v>
      </c>
      <c r="D271" s="291" t="s">
        <v>1352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475</v>
      </c>
      <c r="D272" s="291" t="s">
        <v>1352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725</v>
      </c>
      <c r="D273" s="291" t="s">
        <v>1352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663</v>
      </c>
      <c r="D274" s="291" t="s">
        <v>1352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676</v>
      </c>
      <c r="D275" s="291" t="s">
        <v>1352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852</v>
      </c>
      <c r="D276" s="291" t="s">
        <v>1352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710</v>
      </c>
      <c r="D277" s="291" t="s">
        <v>1352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812</v>
      </c>
      <c r="D278" s="291" t="s">
        <v>1352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796</v>
      </c>
      <c r="D279" s="291" t="s">
        <v>1352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683</v>
      </c>
      <c r="D280" s="291" t="s">
        <v>1352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544</v>
      </c>
      <c r="D281" s="291" t="s">
        <v>1352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835</v>
      </c>
      <c r="D282" s="291" t="s">
        <v>1352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834</v>
      </c>
      <c r="D283" s="291" t="s">
        <v>1352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427</v>
      </c>
      <c r="D284" s="291" t="s">
        <v>1352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575</v>
      </c>
      <c r="D285" s="291" t="s">
        <v>1352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504</v>
      </c>
      <c r="D287" s="291" t="s">
        <v>1352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530</v>
      </c>
      <c r="D288" s="291" t="s">
        <v>1352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795</v>
      </c>
      <c r="D289" s="291" t="s">
        <v>1352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861</v>
      </c>
      <c r="D290" s="291" t="s">
        <v>1352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820</v>
      </c>
      <c r="D291" s="291" t="s">
        <v>1352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430</v>
      </c>
      <c r="D292" s="291" t="s">
        <v>1352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488</v>
      </c>
      <c r="D293" s="291" t="s">
        <v>1352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434</v>
      </c>
      <c r="D294" s="291" t="s">
        <v>1352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426</v>
      </c>
      <c r="D295" s="291" t="s">
        <v>1352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825</v>
      </c>
      <c r="D296" s="291" t="s">
        <v>1352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826</v>
      </c>
      <c r="D297" s="291" t="s">
        <v>1352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564</v>
      </c>
      <c r="D298" s="291" t="s">
        <v>1352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392</v>
      </c>
      <c r="D299" s="291" t="s">
        <v>1352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794</v>
      </c>
      <c r="D300" s="291" t="s">
        <v>1352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444</v>
      </c>
      <c r="D301" s="291" t="s">
        <v>1352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402</v>
      </c>
      <c r="D302" s="291" t="s">
        <v>1352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737</v>
      </c>
      <c r="D303" s="291" t="s">
        <v>1352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452</v>
      </c>
      <c r="D304" s="291" t="s">
        <v>1352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486</v>
      </c>
      <c r="D305" s="291" t="s">
        <v>1352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798</v>
      </c>
      <c r="D306" s="291" t="s">
        <v>1352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523</v>
      </c>
      <c r="D307" s="291" t="s">
        <v>1352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831</v>
      </c>
      <c r="D308" s="291" t="s">
        <v>1352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718</v>
      </c>
      <c r="D309" s="291" t="s">
        <v>1352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554</v>
      </c>
      <c r="D310" s="291" t="s">
        <v>1352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799</v>
      </c>
      <c r="D311" s="291" t="s">
        <v>1352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525</v>
      </c>
      <c r="D312" s="291" t="s">
        <v>1352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410</v>
      </c>
      <c r="D313" s="291" t="s">
        <v>1352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423</v>
      </c>
      <c r="D314" s="291" t="s">
        <v>1352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468</v>
      </c>
      <c r="D315" s="291" t="s">
        <v>1352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503</v>
      </c>
      <c r="D316" s="291" t="s">
        <v>1352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562</v>
      </c>
      <c r="D317" s="291" t="s">
        <v>1352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814</v>
      </c>
      <c r="D318" s="291" t="s">
        <v>1352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657</v>
      </c>
      <c r="D319" s="291" t="s">
        <v>1352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687</v>
      </c>
      <c r="D320" s="291" t="s">
        <v>1352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742</v>
      </c>
      <c r="D321" s="291" t="s">
        <v>1352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666</v>
      </c>
      <c r="D322" s="291" t="s">
        <v>1352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731</v>
      </c>
      <c r="D323" s="291" t="s">
        <v>1352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829</v>
      </c>
      <c r="D324" s="291" t="s">
        <v>1352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845</v>
      </c>
      <c r="D325" s="291" t="s">
        <v>1352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724</v>
      </c>
      <c r="D326" s="291" t="s">
        <v>1352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653</v>
      </c>
      <c r="D327" s="291" t="s">
        <v>1352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715</v>
      </c>
      <c r="D328" s="291" t="s">
        <v>1352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693</v>
      </c>
      <c r="D329" s="291" t="s">
        <v>1352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722</v>
      </c>
      <c r="D330" s="291" t="s">
        <v>1352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417</v>
      </c>
      <c r="D331" s="291" t="s">
        <v>1352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404</v>
      </c>
      <c r="D332" s="291" t="s">
        <v>1352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419</v>
      </c>
      <c r="D333" s="291" t="s">
        <v>1352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399</v>
      </c>
      <c r="D334" s="291" t="s">
        <v>1352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401</v>
      </c>
      <c r="D335" s="291" t="s">
        <v>1352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397</v>
      </c>
      <c r="D336" s="291" t="s">
        <v>1352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422</v>
      </c>
      <c r="D337" s="291" t="s">
        <v>1352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400</v>
      </c>
      <c r="D338" s="291" t="s">
        <v>1352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421</v>
      </c>
      <c r="D339" s="291" t="s">
        <v>1352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754</v>
      </c>
      <c r="D340" s="291" t="s">
        <v>1352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755</v>
      </c>
      <c r="D341" s="291" t="s">
        <v>1352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757</v>
      </c>
      <c r="D342" s="291" t="s">
        <v>1352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758</v>
      </c>
      <c r="D343" s="291" t="s">
        <v>1352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385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02 -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XUẤT KHO</v>
      </c>
      <c r="J5" s="622" t="s">
        <v>1354</v>
      </c>
      <c r="K5" s="302"/>
      <c r="L5" s="623" t="s">
        <v>380</v>
      </c>
      <c r="M5" s="303"/>
      <c r="N5" s="624">
        <v>79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TP/X79</v>
      </c>
      <c r="G7" s="297" t="str">
        <f ca="1">"Nợ:  "&amp;IF(ROWS($1:1)&gt;COUNT(Dong10),"",OFFSET(TH!L$1,SMALL(Dong10,ROWS($1:1)),))</f>
        <v>Nợ:  131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5112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xuất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Thùng (55,5x46x30)</v>
      </c>
      <c r="C17" s="643"/>
      <c r="D17" s="644" t="str">
        <f ca="1">IF(ISNA(VLOOKUP(B17,NXT!$C$12:$D$344,2,0)),"",VLOOKUP(B17,NXT!$C$12:$D$344,2,0))</f>
        <v>cái</v>
      </c>
      <c r="E17" s="645"/>
      <c r="F17" s="646">
        <f ca="1">IF(ROWS($1:1)&gt;COUNT(Dong10),"",OFFSET(TH!I$1,SMALL(Dong10,ROWS($1:1)),))</f>
        <v>1280</v>
      </c>
      <c r="G17" s="646">
        <f ca="1">IF(ROWS($1:1)&gt;COUNT(Dong10),"",OFFSET(TH!J$1,SMALL(Dong10,ROWS($1:1)),))</f>
        <v>11100</v>
      </c>
      <c r="H17" s="645">
        <f ca="1">IF(F17&lt;&gt;"",ROUND(F17*G17,0),0)</f>
        <v>14208000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14208000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bốn triệu, hai trăm lẻ tám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37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38" t="s">
        <v>214</v>
      </c>
      <c r="K2" s="1038"/>
      <c r="L2" s="1038"/>
      <c r="M2" s="1038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3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9"/>
      <c r="L3" s="1039"/>
      <c r="M3" s="1039"/>
      <c r="N3" s="316"/>
    </row>
    <row r="4" spans="1:17" s="253" customFormat="1" ht="16.5" customHeight="1">
      <c r="B4" s="310"/>
      <c r="C4" s="310"/>
      <c r="D4" s="310"/>
      <c r="E4" s="315"/>
      <c r="F4" s="310"/>
      <c r="J4" s="1039"/>
      <c r="K4" s="1039"/>
      <c r="L4" s="1039"/>
      <c r="M4" s="1039"/>
      <c r="N4" s="316"/>
    </row>
    <row r="5" spans="1:17" ht="18.75" customHeight="1">
      <c r="B5" s="1040" t="s">
        <v>215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17"/>
    </row>
    <row r="6" spans="1:17" s="318" customFormat="1" ht="12.75">
      <c r="B6" s="1041" t="s">
        <v>216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2" t="s">
        <v>1046</v>
      </c>
      <c r="K8" s="1042"/>
      <c r="L8" s="1042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219</v>
      </c>
      <c r="F10" s="1046" t="s">
        <v>207</v>
      </c>
      <c r="G10" s="1048" t="s">
        <v>220</v>
      </c>
      <c r="H10" s="1049"/>
      <c r="I10" s="1048" t="s">
        <v>221</v>
      </c>
      <c r="J10" s="1049"/>
      <c r="K10" s="1048" t="s">
        <v>222</v>
      </c>
      <c r="L10" s="1049"/>
      <c r="M10" s="1046" t="s">
        <v>127</v>
      </c>
      <c r="N10" s="327"/>
      <c r="O10" s="328" t="s">
        <v>213</v>
      </c>
    </row>
    <row r="11" spans="1:17" ht="31.5" customHeight="1">
      <c r="A11" s="1044"/>
      <c r="B11" s="329" t="s">
        <v>15</v>
      </c>
      <c r="C11" s="329" t="s">
        <v>32</v>
      </c>
      <c r="D11" s="1046"/>
      <c r="E11" s="1046"/>
      <c r="F11" s="1046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6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NL/N10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7" t="str">
        <f ca="1">"Ngày 31 tháng  12  năm  "&amp;YEAR($A$14)</f>
        <v>Ngày 31 tháng  12  năm  1900</v>
      </c>
      <c r="K77" s="1047"/>
      <c r="L77" s="1047"/>
      <c r="M77" s="1047"/>
      <c r="N77" s="333"/>
    </row>
    <row r="78" spans="1:14" hidden="1">
      <c r="C78" s="320"/>
      <c r="D78" s="531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33"/>
    </row>
    <row r="79" spans="1:14" hidden="1">
      <c r="C79" s="320"/>
      <c r="D79" s="531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43" t="s">
        <v>103</v>
      </c>
      <c r="K88" s="1043"/>
      <c r="L88" s="1043"/>
      <c r="M88" s="1043"/>
      <c r="N88" s="544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61" t="s">
        <v>229</v>
      </c>
      <c r="G1" s="1061"/>
      <c r="H1" s="1061"/>
      <c r="I1" s="1061"/>
      <c r="J1" s="106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63"/>
    </row>
    <row r="3" spans="1:12" ht="15">
      <c r="A3" s="365"/>
      <c r="B3" s="365"/>
      <c r="C3" s="365"/>
      <c r="D3" s="365"/>
      <c r="E3" s="366"/>
      <c r="F3" s="1060"/>
      <c r="G3" s="1060"/>
      <c r="H3" s="1060"/>
      <c r="I3" s="1060"/>
      <c r="J3" s="106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62" t="s">
        <v>234</v>
      </c>
      <c r="B9" s="1063"/>
      <c r="C9" s="1063"/>
      <c r="D9" s="1063"/>
      <c r="E9" s="373"/>
      <c r="F9" s="367"/>
      <c r="G9" s="374"/>
      <c r="H9" s="374"/>
      <c r="I9" s="374"/>
      <c r="J9" s="375"/>
      <c r="K9" s="37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52"/>
      <c r="E10" s="1068" t="s">
        <v>0</v>
      </c>
      <c r="F10" s="1058" t="s">
        <v>237</v>
      </c>
      <c r="G10" s="1051" t="s">
        <v>206</v>
      </c>
      <c r="H10" s="1051"/>
      <c r="I10" s="1052"/>
      <c r="J10" s="1053" t="s">
        <v>238</v>
      </c>
      <c r="K10" s="376"/>
      <c r="L10" s="377" t="s">
        <v>223</v>
      </c>
    </row>
    <row r="11" spans="1:12" ht="19.5" customHeight="1">
      <c r="A11" s="1064"/>
      <c r="B11" s="1066"/>
      <c r="C11" s="378" t="s">
        <v>220</v>
      </c>
      <c r="D11" s="378" t="s">
        <v>221</v>
      </c>
      <c r="E11" s="1069"/>
      <c r="F11" s="1059"/>
      <c r="G11" s="379" t="s">
        <v>220</v>
      </c>
      <c r="H11" s="379" t="s">
        <v>221</v>
      </c>
      <c r="I11" s="379" t="s">
        <v>222</v>
      </c>
      <c r="J11" s="105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56"/>
      <c r="C35" s="1056"/>
      <c r="D35" s="1056"/>
      <c r="E35" s="105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57" t="s">
        <v>12</v>
      </c>
      <c r="F37" s="105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50" t="s">
        <v>13</v>
      </c>
      <c r="F38" s="1050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1344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1212</v>
      </c>
      <c r="D5" s="427" t="s">
        <v>1213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388</v>
      </c>
      <c r="C6" s="687">
        <v>41645</v>
      </c>
      <c r="D6" s="688" t="s">
        <v>389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1326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392</v>
      </c>
      <c r="C7" s="1076">
        <v>41645</v>
      </c>
      <c r="D7" s="1078" t="s">
        <v>393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0"/>
      <c r="N7" s="286" t="s">
        <v>1304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1293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0"/>
      <c r="N8" s="286" t="s">
        <v>1305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416</v>
      </c>
      <c r="C9" s="781">
        <v>41645</v>
      </c>
      <c r="D9" s="691" t="s">
        <v>393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1319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394</v>
      </c>
      <c r="C10" s="781">
        <v>41664</v>
      </c>
      <c r="D10" s="691" t="s">
        <v>395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1303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397</v>
      </c>
      <c r="C11" s="1076">
        <v>41664</v>
      </c>
      <c r="D11" s="1078" t="s">
        <v>398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1"/>
      <c r="N11" s="286" t="s">
        <v>1297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1"/>
      <c r="N12" s="286" t="s">
        <v>1299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399</v>
      </c>
      <c r="C13" s="781">
        <v>41664</v>
      </c>
      <c r="D13" s="691" t="s">
        <v>398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1325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400</v>
      </c>
      <c r="C14" s="781">
        <v>41664</v>
      </c>
      <c r="D14" s="691" t="s">
        <v>398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1323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401</v>
      </c>
      <c r="C15" s="781">
        <v>41664</v>
      </c>
      <c r="D15" s="691" t="s">
        <v>398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1311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402</v>
      </c>
      <c r="C16" s="781">
        <v>41664</v>
      </c>
      <c r="D16" s="691" t="s">
        <v>403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966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404</v>
      </c>
      <c r="C17" s="781">
        <v>41664</v>
      </c>
      <c r="D17" s="691" t="s">
        <v>405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1315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407</v>
      </c>
      <c r="C18" s="781">
        <v>41684</v>
      </c>
      <c r="D18" s="691" t="s">
        <v>408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1314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407</v>
      </c>
      <c r="C19" s="781">
        <v>41684</v>
      </c>
      <c r="D19" s="691" t="s">
        <v>408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1313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410</v>
      </c>
      <c r="C20" s="781">
        <v>41689</v>
      </c>
      <c r="D20" s="691" t="s">
        <v>411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1316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394</v>
      </c>
      <c r="C21" s="1076">
        <v>41690</v>
      </c>
      <c r="D21" s="1078" t="s">
        <v>413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1294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1295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407</v>
      </c>
      <c r="C23" s="781">
        <v>41691</v>
      </c>
      <c r="D23" s="691" t="s">
        <v>414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1326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407</v>
      </c>
      <c r="C24" s="1076">
        <v>41691</v>
      </c>
      <c r="D24" s="1078" t="s">
        <v>414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1301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1307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392</v>
      </c>
      <c r="C26" s="781">
        <v>41694</v>
      </c>
      <c r="D26" s="691" t="s">
        <v>415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1324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416</v>
      </c>
      <c r="C27" s="781">
        <v>41694</v>
      </c>
      <c r="D27" s="691" t="s">
        <v>415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1321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417</v>
      </c>
      <c r="C28" s="781">
        <v>41697</v>
      </c>
      <c r="D28" s="691" t="s">
        <v>418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966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419</v>
      </c>
      <c r="C29" s="781">
        <v>41698</v>
      </c>
      <c r="D29" s="691" t="s">
        <v>420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1331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401</v>
      </c>
      <c r="C30" s="781">
        <v>41698</v>
      </c>
      <c r="D30" s="691" t="s">
        <v>420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1312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421</v>
      </c>
      <c r="C31" s="781">
        <v>41698</v>
      </c>
      <c r="D31" s="691" t="s">
        <v>420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1329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422</v>
      </c>
      <c r="C32" s="781">
        <v>41698</v>
      </c>
      <c r="D32" s="691" t="s">
        <v>420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1296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423</v>
      </c>
      <c r="C33" s="781">
        <v>41698</v>
      </c>
      <c r="D33" s="691" t="s">
        <v>424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1320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426</v>
      </c>
      <c r="C34" s="781">
        <v>41698</v>
      </c>
      <c r="D34" s="691" t="s">
        <v>424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1317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427</v>
      </c>
      <c r="C35" s="781">
        <v>41698</v>
      </c>
      <c r="D35" s="691" t="s">
        <v>424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1296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417</v>
      </c>
      <c r="C36" s="781">
        <v>41698</v>
      </c>
      <c r="D36" s="691" t="s">
        <v>428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1318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430</v>
      </c>
      <c r="C37" s="781">
        <v>41702</v>
      </c>
      <c r="D37" s="691" t="s">
        <v>431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968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394</v>
      </c>
      <c r="C38" s="781">
        <v>41704</v>
      </c>
      <c r="D38" s="691" t="s">
        <v>433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1327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434</v>
      </c>
      <c r="C39" s="781">
        <v>41704</v>
      </c>
      <c r="D39" s="691" t="s">
        <v>433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968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417</v>
      </c>
      <c r="C40" s="781">
        <v>41704</v>
      </c>
      <c r="D40" s="691" t="s">
        <v>435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1310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437</v>
      </c>
      <c r="C41" s="781">
        <v>41710</v>
      </c>
      <c r="D41" s="691" t="s">
        <v>438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1306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417</v>
      </c>
      <c r="C42" s="781">
        <v>41718</v>
      </c>
      <c r="D42" s="691" t="s">
        <v>439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1300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441</v>
      </c>
      <c r="C43" s="781">
        <v>41718</v>
      </c>
      <c r="D43" s="691" t="s">
        <v>439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1330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417</v>
      </c>
      <c r="C44" s="781">
        <v>41720</v>
      </c>
      <c r="D44" s="691" t="s">
        <v>442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1328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444</v>
      </c>
      <c r="C45" s="781">
        <v>41724</v>
      </c>
      <c r="D45" s="691" t="s">
        <v>445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975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446</v>
      </c>
      <c r="C46" s="781">
        <v>41728</v>
      </c>
      <c r="D46" s="691" t="s">
        <v>447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1302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449</v>
      </c>
      <c r="C47" s="781">
        <v>41728</v>
      </c>
      <c r="D47" s="691" t="s">
        <v>447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1302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450</v>
      </c>
      <c r="C48" s="781">
        <v>41728</v>
      </c>
      <c r="D48" s="691" t="s">
        <v>447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1300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451</v>
      </c>
      <c r="C49" s="781">
        <v>41728</v>
      </c>
      <c r="D49" s="691" t="s">
        <v>447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1300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452</v>
      </c>
      <c r="C50" s="781">
        <v>41728</v>
      </c>
      <c r="D50" s="691" t="s">
        <v>453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975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416</v>
      </c>
      <c r="C51" s="781">
        <v>41728</v>
      </c>
      <c r="D51" s="691" t="s">
        <v>453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1322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1345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454</v>
      </c>
      <c r="C60" s="687">
        <v>41730</v>
      </c>
      <c r="D60" s="688" t="s">
        <v>455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1149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1293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456</v>
      </c>
      <c r="C61" s="687">
        <v>41730</v>
      </c>
      <c r="D61" s="688" t="s">
        <v>455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1130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457</v>
      </c>
      <c r="C62" s="687">
        <v>41730</v>
      </c>
      <c r="D62" s="688" t="s">
        <v>455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1143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458</v>
      </c>
      <c r="C63" s="687">
        <v>41730</v>
      </c>
      <c r="D63" s="688" t="s">
        <v>455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1148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459</v>
      </c>
      <c r="C64" s="687">
        <v>41730</v>
      </c>
      <c r="D64" s="688" t="s">
        <v>460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1065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462</v>
      </c>
      <c r="C65" s="687">
        <v>41730</v>
      </c>
      <c r="D65" s="688" t="s">
        <v>460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1151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463</v>
      </c>
      <c r="C66" s="687">
        <v>41733</v>
      </c>
      <c r="D66" s="688" t="s">
        <v>464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1064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465</v>
      </c>
      <c r="C67" s="687">
        <v>41733</v>
      </c>
      <c r="D67" s="688" t="s">
        <v>464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1042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407</v>
      </c>
      <c r="C68" s="687">
        <v>41740</v>
      </c>
      <c r="D68" s="688" t="s">
        <v>466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1146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467</v>
      </c>
      <c r="C69" s="687">
        <v>41740</v>
      </c>
      <c r="D69" s="688" t="s">
        <v>466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1152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468</v>
      </c>
      <c r="C70" s="687">
        <v>41744</v>
      </c>
      <c r="D70" s="688" t="s">
        <v>469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1040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430</v>
      </c>
      <c r="C71" s="687">
        <v>41746</v>
      </c>
      <c r="D71" s="688" t="s">
        <v>470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1131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471</v>
      </c>
      <c r="C72" s="687">
        <v>41746</v>
      </c>
      <c r="D72" s="688" t="s">
        <v>472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1166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474</v>
      </c>
      <c r="C73" s="687">
        <v>41746</v>
      </c>
      <c r="D73" s="688" t="s">
        <v>472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1154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475</v>
      </c>
      <c r="C74" s="687">
        <v>41746</v>
      </c>
      <c r="D74" s="688" t="s">
        <v>472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1147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472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1071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388</v>
      </c>
      <c r="C76" s="687">
        <v>41748</v>
      </c>
      <c r="D76" s="688" t="s">
        <v>476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1165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392</v>
      </c>
      <c r="C77" s="687">
        <v>41750</v>
      </c>
      <c r="D77" s="688" t="s">
        <v>477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1145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416</v>
      </c>
      <c r="C78" s="687">
        <v>41750</v>
      </c>
      <c r="D78" s="688" t="s">
        <v>477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1146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394</v>
      </c>
      <c r="C79" s="687">
        <v>41752</v>
      </c>
      <c r="D79" s="688" t="s">
        <v>478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1112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394</v>
      </c>
      <c r="C80" s="687">
        <v>41752</v>
      </c>
      <c r="D80" s="688" t="s">
        <v>478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1123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479</v>
      </c>
      <c r="C81" s="687">
        <v>41755</v>
      </c>
      <c r="D81" s="688" t="s">
        <v>480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1141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465</v>
      </c>
      <c r="C82" s="687">
        <v>41755</v>
      </c>
      <c r="D82" s="688" t="s">
        <v>480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1042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392</v>
      </c>
      <c r="C83" s="687">
        <v>41762</v>
      </c>
      <c r="D83" s="688" t="s">
        <v>481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1126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416</v>
      </c>
      <c r="C84" s="687">
        <v>41762</v>
      </c>
      <c r="D84" s="688" t="s">
        <v>481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1309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465</v>
      </c>
      <c r="C85" s="687">
        <v>41765</v>
      </c>
      <c r="D85" s="688" t="s">
        <v>482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1042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483</v>
      </c>
      <c r="C86" s="687">
        <v>41765</v>
      </c>
      <c r="D86" s="688" t="s">
        <v>482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1112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417</v>
      </c>
      <c r="C87" s="687">
        <v>41772</v>
      </c>
      <c r="D87" s="688" t="s">
        <v>484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1119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407</v>
      </c>
      <c r="C88" s="687">
        <v>41774</v>
      </c>
      <c r="D88" s="688" t="s">
        <v>485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1308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486</v>
      </c>
      <c r="C89" s="687">
        <v>41774</v>
      </c>
      <c r="D89" s="688" t="s">
        <v>487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1127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488</v>
      </c>
      <c r="C90" s="687">
        <v>41774</v>
      </c>
      <c r="D90" s="688" t="s">
        <v>489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1127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490</v>
      </c>
      <c r="C91" s="687">
        <v>41774</v>
      </c>
      <c r="D91" s="688" t="s">
        <v>489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1144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454</v>
      </c>
      <c r="C92" s="687">
        <v>41778</v>
      </c>
      <c r="D92" s="688" t="s">
        <v>491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1112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458</v>
      </c>
      <c r="C93" s="687">
        <v>41778</v>
      </c>
      <c r="D93" s="688" t="s">
        <v>491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1038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457</v>
      </c>
      <c r="C94" s="687">
        <v>41778</v>
      </c>
      <c r="D94" s="688" t="s">
        <v>491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1153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465</v>
      </c>
      <c r="C95" s="687">
        <v>41778</v>
      </c>
      <c r="D95" s="688" t="s">
        <v>491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1152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492</v>
      </c>
      <c r="C96" s="687">
        <v>41779</v>
      </c>
      <c r="D96" s="688" t="s">
        <v>493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1150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494</v>
      </c>
      <c r="C97" s="687">
        <v>41779</v>
      </c>
      <c r="D97" s="688" t="s">
        <v>493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1142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495</v>
      </c>
      <c r="C98" s="687">
        <v>41780</v>
      </c>
      <c r="D98" s="688" t="s">
        <v>496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1146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437</v>
      </c>
      <c r="C99" s="687">
        <v>41780</v>
      </c>
      <c r="D99" s="688" t="s">
        <v>497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1121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498</v>
      </c>
      <c r="C100" s="687">
        <v>41781</v>
      </c>
      <c r="D100" s="688" t="s">
        <v>499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1040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434</v>
      </c>
      <c r="C101" s="687">
        <v>41786</v>
      </c>
      <c r="D101" s="688" t="s">
        <v>500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1137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407</v>
      </c>
      <c r="C102" s="687">
        <v>41788</v>
      </c>
      <c r="D102" s="688" t="s">
        <v>501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1120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479</v>
      </c>
      <c r="C103" s="687">
        <v>41788</v>
      </c>
      <c r="D103" s="688" t="s">
        <v>502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1298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503</v>
      </c>
      <c r="C104" s="687">
        <v>41788</v>
      </c>
      <c r="D104" s="688" t="s">
        <v>502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1150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465</v>
      </c>
      <c r="C105" s="687">
        <v>41788</v>
      </c>
      <c r="D105" s="688" t="s">
        <v>502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1140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504</v>
      </c>
      <c r="C106" s="687">
        <v>41788</v>
      </c>
      <c r="D106" s="688" t="s">
        <v>505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1122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388</v>
      </c>
      <c r="C107" s="687">
        <v>41789</v>
      </c>
      <c r="D107" s="688" t="s">
        <v>507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1066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508</v>
      </c>
      <c r="C108" s="687">
        <v>41789</v>
      </c>
      <c r="D108" s="688" t="s">
        <v>509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1112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392</v>
      </c>
      <c r="C109" s="687">
        <v>41792</v>
      </c>
      <c r="D109" s="688" t="s">
        <v>510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1113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511</v>
      </c>
      <c r="C110" s="687">
        <v>41792</v>
      </c>
      <c r="D110" s="688" t="s">
        <v>512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1165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416</v>
      </c>
      <c r="C111" s="687">
        <v>41792</v>
      </c>
      <c r="D111" s="688" t="s">
        <v>513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1146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471</v>
      </c>
      <c r="C112" s="687">
        <v>41794</v>
      </c>
      <c r="D112" s="688" t="s">
        <v>514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1113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474</v>
      </c>
      <c r="C113" s="687">
        <v>41794</v>
      </c>
      <c r="D113" s="688" t="s">
        <v>514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1165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475</v>
      </c>
      <c r="C114" s="687">
        <v>41794</v>
      </c>
      <c r="D114" s="688" t="s">
        <v>514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1147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514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1071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515</v>
      </c>
      <c r="C116" s="687">
        <v>41795</v>
      </c>
      <c r="D116" s="688" t="s">
        <v>516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1070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518</v>
      </c>
      <c r="C117" s="687">
        <v>41795</v>
      </c>
      <c r="D117" s="688" t="s">
        <v>516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1133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519</v>
      </c>
      <c r="C118" s="687">
        <v>41795</v>
      </c>
      <c r="D118" s="688" t="s">
        <v>520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1124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522</v>
      </c>
      <c r="C119" s="687">
        <v>41795</v>
      </c>
      <c r="D119" s="688" t="s">
        <v>520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1067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523</v>
      </c>
      <c r="C120" s="687">
        <v>41799</v>
      </c>
      <c r="D120" s="688" t="s">
        <v>524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1150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525</v>
      </c>
      <c r="C121" s="687">
        <v>41806</v>
      </c>
      <c r="D121" s="688" t="s">
        <v>526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1139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523</v>
      </c>
      <c r="C122" s="687">
        <v>41807</v>
      </c>
      <c r="D122" s="688" t="s">
        <v>527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1146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465</v>
      </c>
      <c r="C123" s="687">
        <v>41810</v>
      </c>
      <c r="D123" s="688" t="s">
        <v>528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1042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430</v>
      </c>
      <c r="C124" s="687">
        <v>41813</v>
      </c>
      <c r="D124" s="688" t="s">
        <v>529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1132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530</v>
      </c>
      <c r="C125" s="687">
        <v>41814</v>
      </c>
      <c r="D125" s="688" t="s">
        <v>531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1068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533</v>
      </c>
      <c r="C126" s="687">
        <v>41814</v>
      </c>
      <c r="D126" s="688" t="s">
        <v>531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1126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534</v>
      </c>
      <c r="C127" s="687">
        <v>41815</v>
      </c>
      <c r="D127" s="688" t="s">
        <v>535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1112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388</v>
      </c>
      <c r="C128" s="687">
        <v>41818</v>
      </c>
      <c r="D128" s="688" t="s">
        <v>536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1041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537</v>
      </c>
      <c r="C129" s="687">
        <v>41820</v>
      </c>
      <c r="D129" s="688" t="s">
        <v>538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1039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407</v>
      </c>
      <c r="C130" s="687">
        <v>41820</v>
      </c>
      <c r="D130" s="688" t="s">
        <v>538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1138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539</v>
      </c>
      <c r="C131" s="687">
        <v>41820</v>
      </c>
      <c r="D131" s="688" t="s">
        <v>540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1069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458</v>
      </c>
      <c r="C132" s="687">
        <v>41820</v>
      </c>
      <c r="D132" s="688" t="s">
        <v>540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1067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1231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1212</v>
      </c>
      <c r="D4" s="1082" t="s">
        <v>1213</v>
      </c>
      <c r="E4" s="1088" t="s">
        <v>1214</v>
      </c>
      <c r="F4" s="1089"/>
      <c r="G4" s="1089"/>
      <c r="H4" s="1090"/>
      <c r="I4" s="1082" t="s">
        <v>243</v>
      </c>
      <c r="J4" s="1086" t="s">
        <v>1215</v>
      </c>
      <c r="K4" s="1082" t="s">
        <v>1216</v>
      </c>
      <c r="L4" s="430"/>
      <c r="M4" s="1082" t="s">
        <v>242</v>
      </c>
      <c r="N4" s="1082" t="s">
        <v>1217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1218</v>
      </c>
      <c r="F5" s="721" t="s">
        <v>1219</v>
      </c>
      <c r="G5" s="721" t="s">
        <v>1220</v>
      </c>
      <c r="H5" s="427" t="s">
        <v>1221</v>
      </c>
      <c r="I5" s="1082"/>
      <c r="J5" s="1087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486</v>
      </c>
      <c r="C6" s="687">
        <v>41831</v>
      </c>
      <c r="D6" s="687" t="s">
        <v>541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1116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486</v>
      </c>
      <c r="C7" s="687">
        <v>41831</v>
      </c>
      <c r="D7" s="687" t="s">
        <v>541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1046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542</v>
      </c>
      <c r="C8" s="687">
        <v>41832</v>
      </c>
      <c r="D8" s="687" t="s">
        <v>543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1046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544</v>
      </c>
      <c r="C9" s="687">
        <v>41832</v>
      </c>
      <c r="D9" s="687" t="s">
        <v>543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1046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545</v>
      </c>
      <c r="C10" s="687">
        <v>41832</v>
      </c>
      <c r="D10" s="687" t="s">
        <v>543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1046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546</v>
      </c>
      <c r="C11" s="687">
        <v>41834</v>
      </c>
      <c r="D11" s="687" t="s">
        <v>547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1050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548</v>
      </c>
      <c r="C12" s="687">
        <v>41834</v>
      </c>
      <c r="D12" s="687" t="s">
        <v>547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1046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407</v>
      </c>
      <c r="C13" s="687">
        <v>41834</v>
      </c>
      <c r="D13" s="687" t="s">
        <v>549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545</v>
      </c>
      <c r="C14" s="687">
        <v>41834</v>
      </c>
      <c r="D14" s="687" t="s">
        <v>549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479</v>
      </c>
      <c r="C15" s="687">
        <v>41834</v>
      </c>
      <c r="D15" s="687" t="s">
        <v>550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1222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457</v>
      </c>
      <c r="C16" s="687">
        <v>41834</v>
      </c>
      <c r="D16" s="687" t="s">
        <v>550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551</v>
      </c>
      <c r="C17" s="687">
        <v>41837</v>
      </c>
      <c r="D17" s="687" t="s">
        <v>552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988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554</v>
      </c>
      <c r="C18" s="687">
        <v>41837</v>
      </c>
      <c r="D18" s="687" t="s">
        <v>552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993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555</v>
      </c>
      <c r="C19" s="687">
        <v>41837</v>
      </c>
      <c r="D19" s="687" t="s">
        <v>552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994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556</v>
      </c>
      <c r="C20" s="687">
        <v>41837</v>
      </c>
      <c r="D20" s="687" t="s">
        <v>552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1098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557</v>
      </c>
      <c r="C21" s="687">
        <v>41837</v>
      </c>
      <c r="D21" s="687" t="s">
        <v>552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465</v>
      </c>
      <c r="C22" s="687">
        <v>41837</v>
      </c>
      <c r="D22" s="687" t="s">
        <v>558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1098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483</v>
      </c>
      <c r="C23" s="687">
        <v>41837</v>
      </c>
      <c r="D23" s="687" t="s">
        <v>558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454</v>
      </c>
      <c r="C24" s="687">
        <v>41837</v>
      </c>
      <c r="D24" s="687" t="s">
        <v>558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392</v>
      </c>
      <c r="C25" s="687">
        <v>41842</v>
      </c>
      <c r="D25" s="687" t="s">
        <v>559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1223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416</v>
      </c>
      <c r="C26" s="687">
        <v>41842</v>
      </c>
      <c r="D26" s="687" t="s">
        <v>559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1224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451</v>
      </c>
      <c r="C27" s="687">
        <v>41842</v>
      </c>
      <c r="D27" s="687" t="s">
        <v>560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1225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471</v>
      </c>
      <c r="C28" s="687">
        <v>41843</v>
      </c>
      <c r="D28" s="687" t="s">
        <v>561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1226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474</v>
      </c>
      <c r="C29" s="687">
        <v>41843</v>
      </c>
      <c r="D29" s="687" t="s">
        <v>561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1227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561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1228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475</v>
      </c>
      <c r="C31" s="687">
        <v>41843</v>
      </c>
      <c r="D31" s="687" t="s">
        <v>561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562</v>
      </c>
      <c r="C32" s="687">
        <v>41843</v>
      </c>
      <c r="D32" s="687" t="s">
        <v>563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1229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564</v>
      </c>
      <c r="C33" s="687">
        <v>41843</v>
      </c>
      <c r="D33" s="687" t="s">
        <v>565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566</v>
      </c>
      <c r="C34" s="687">
        <v>41843</v>
      </c>
      <c r="D34" s="687" t="s">
        <v>567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568</v>
      </c>
      <c r="C35" s="687">
        <v>41843</v>
      </c>
      <c r="D35" s="687" t="s">
        <v>567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1230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569</v>
      </c>
      <c r="C36" s="687">
        <v>41845</v>
      </c>
      <c r="D36" s="687" t="s">
        <v>570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571</v>
      </c>
      <c r="C37" s="687">
        <v>41845</v>
      </c>
      <c r="D37" s="687" t="s">
        <v>572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574</v>
      </c>
      <c r="C38" s="687">
        <v>41845</v>
      </c>
      <c r="D38" s="687" t="s">
        <v>572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594</v>
      </c>
      <c r="C39" s="687">
        <v>41845</v>
      </c>
      <c r="D39" s="687" t="s">
        <v>572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575</v>
      </c>
      <c r="C40" s="687">
        <v>41845</v>
      </c>
      <c r="D40" s="687" t="s">
        <v>576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577</v>
      </c>
      <c r="C41" s="687">
        <v>41849</v>
      </c>
      <c r="D41" s="687" t="s">
        <v>578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579</v>
      </c>
      <c r="C42" s="687">
        <v>41849</v>
      </c>
      <c r="D42" s="687" t="s">
        <v>578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537</v>
      </c>
      <c r="C43" s="687">
        <v>41849</v>
      </c>
      <c r="D43" s="687" t="s">
        <v>580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581</v>
      </c>
      <c r="C44" s="687">
        <v>41849</v>
      </c>
      <c r="D44" s="687" t="s">
        <v>580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388</v>
      </c>
      <c r="C45" s="687">
        <v>41850</v>
      </c>
      <c r="D45" s="687" t="s">
        <v>582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583</v>
      </c>
      <c r="C46" s="687">
        <v>41850</v>
      </c>
      <c r="D46" s="687" t="s">
        <v>582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392</v>
      </c>
      <c r="C47" s="687">
        <v>41857</v>
      </c>
      <c r="D47" s="687" t="s">
        <v>584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416</v>
      </c>
      <c r="C48" s="687">
        <v>41858</v>
      </c>
      <c r="D48" s="687" t="s">
        <v>584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465</v>
      </c>
      <c r="C49" s="687">
        <v>41859</v>
      </c>
      <c r="D49" s="687" t="s">
        <v>585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586</v>
      </c>
      <c r="C50" s="687">
        <v>41859</v>
      </c>
      <c r="D50" s="687" t="s">
        <v>587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589</v>
      </c>
      <c r="C51" s="687">
        <v>41859</v>
      </c>
      <c r="D51" s="687" t="s">
        <v>590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591</v>
      </c>
      <c r="C52" s="687">
        <v>41859</v>
      </c>
      <c r="D52" s="687" t="s">
        <v>590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592</v>
      </c>
      <c r="C53" s="687">
        <v>41859</v>
      </c>
      <c r="D53" s="687" t="s">
        <v>590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593</v>
      </c>
      <c r="C54" s="687">
        <v>41859</v>
      </c>
      <c r="D54" s="687" t="s">
        <v>590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571</v>
      </c>
      <c r="C55" s="687">
        <v>41859</v>
      </c>
      <c r="D55" s="687" t="s">
        <v>590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594</v>
      </c>
      <c r="C56" s="687">
        <v>41859</v>
      </c>
      <c r="D56" s="687" t="s">
        <v>590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430</v>
      </c>
      <c r="C57" s="687">
        <v>41863</v>
      </c>
      <c r="D57" s="687" t="s">
        <v>595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407</v>
      </c>
      <c r="C58" s="687">
        <v>41864</v>
      </c>
      <c r="D58" s="687" t="s">
        <v>596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465</v>
      </c>
      <c r="C59" s="687">
        <v>41865</v>
      </c>
      <c r="D59" s="687" t="s">
        <v>597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483</v>
      </c>
      <c r="C60" s="687">
        <v>41865</v>
      </c>
      <c r="D60" s="687" t="s">
        <v>597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557</v>
      </c>
      <c r="C61" s="687">
        <v>41865</v>
      </c>
      <c r="D61" s="687" t="s">
        <v>598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599</v>
      </c>
      <c r="C62" s="687">
        <v>41866</v>
      </c>
      <c r="D62" s="687" t="s">
        <v>600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494</v>
      </c>
      <c r="C63" s="687">
        <v>41866</v>
      </c>
      <c r="D63" s="687" t="s">
        <v>600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601</v>
      </c>
      <c r="C64" s="687">
        <v>41866</v>
      </c>
      <c r="D64" s="687" t="s">
        <v>600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602</v>
      </c>
      <c r="C65" s="687">
        <v>41866</v>
      </c>
      <c r="D65" s="687" t="s">
        <v>600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603</v>
      </c>
      <c r="C66" s="687">
        <v>41866</v>
      </c>
      <c r="D66" s="687" t="s">
        <v>600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394</v>
      </c>
      <c r="C67" s="687">
        <v>41866</v>
      </c>
      <c r="D67" s="687" t="s">
        <v>604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605</v>
      </c>
      <c r="C68" s="687">
        <v>41869</v>
      </c>
      <c r="D68" s="687" t="s">
        <v>606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557</v>
      </c>
      <c r="C69" s="687">
        <v>41871</v>
      </c>
      <c r="D69" s="687" t="s">
        <v>607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608</v>
      </c>
      <c r="C70" s="687">
        <v>41871</v>
      </c>
      <c r="D70" s="687" t="s">
        <v>609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610</v>
      </c>
      <c r="C71" s="687">
        <v>41871</v>
      </c>
      <c r="D71" s="687" t="s">
        <v>611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454</v>
      </c>
      <c r="C72" s="687">
        <v>41872</v>
      </c>
      <c r="D72" s="687" t="s">
        <v>613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539</v>
      </c>
      <c r="C73" s="687">
        <v>41872</v>
      </c>
      <c r="D73" s="687" t="s">
        <v>613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437</v>
      </c>
      <c r="C74" s="687">
        <v>41873</v>
      </c>
      <c r="D74" s="687" t="s">
        <v>614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615</v>
      </c>
      <c r="C75" s="687">
        <v>41873</v>
      </c>
      <c r="D75" s="687" t="s">
        <v>616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618</v>
      </c>
      <c r="C76" s="687">
        <v>41873</v>
      </c>
      <c r="D76" s="687" t="s">
        <v>616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618</v>
      </c>
      <c r="C77" s="687">
        <v>41873</v>
      </c>
      <c r="D77" s="687" t="s">
        <v>616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619</v>
      </c>
      <c r="C78" s="687">
        <v>41873</v>
      </c>
      <c r="D78" s="687" t="s">
        <v>616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620</v>
      </c>
      <c r="C79" s="687">
        <v>41873</v>
      </c>
      <c r="D79" s="687" t="s">
        <v>616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620</v>
      </c>
      <c r="C80" s="687">
        <v>41873</v>
      </c>
      <c r="D80" s="687" t="s">
        <v>616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1177</v>
      </c>
      <c r="C81" s="687">
        <v>41876</v>
      </c>
      <c r="D81" s="687" t="s">
        <v>622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416</v>
      </c>
      <c r="C82" s="687">
        <v>41876</v>
      </c>
      <c r="D82" s="687" t="s">
        <v>622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623</v>
      </c>
      <c r="C83" s="687">
        <v>41876</v>
      </c>
      <c r="D83" s="687" t="s">
        <v>624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626</v>
      </c>
      <c r="C84" s="687">
        <v>41876</v>
      </c>
      <c r="D84" s="687" t="s">
        <v>627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628</v>
      </c>
      <c r="C85" s="687">
        <v>41876</v>
      </c>
      <c r="D85" s="687" t="s">
        <v>627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594</v>
      </c>
      <c r="C86" s="687">
        <v>41876</v>
      </c>
      <c r="D86" s="687" t="s">
        <v>627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571</v>
      </c>
      <c r="C87" s="687">
        <v>41877</v>
      </c>
      <c r="D87" s="687" t="s">
        <v>629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574</v>
      </c>
      <c r="C88" s="687">
        <v>41877</v>
      </c>
      <c r="D88" s="687" t="s">
        <v>629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571</v>
      </c>
      <c r="C89" s="687">
        <v>41877</v>
      </c>
      <c r="D89" s="687" t="s">
        <v>629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594</v>
      </c>
      <c r="C90" s="687">
        <v>41877</v>
      </c>
      <c r="D90" s="687" t="s">
        <v>629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486</v>
      </c>
      <c r="C91" s="687">
        <v>41878</v>
      </c>
      <c r="D91" s="687" t="s">
        <v>630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1170</v>
      </c>
      <c r="C92" s="687">
        <v>41879</v>
      </c>
      <c r="D92" s="687" t="s">
        <v>631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1171</v>
      </c>
      <c r="C93" s="687">
        <v>41879</v>
      </c>
      <c r="D93" s="687" t="s">
        <v>631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635</v>
      </c>
      <c r="C94" s="687">
        <v>41883</v>
      </c>
      <c r="D94" s="687" t="s">
        <v>636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637</v>
      </c>
      <c r="C95" s="687">
        <v>41883</v>
      </c>
      <c r="D95" s="687" t="s">
        <v>636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571</v>
      </c>
      <c r="C96" s="687">
        <v>41883</v>
      </c>
      <c r="D96" s="687" t="s">
        <v>638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633</v>
      </c>
      <c r="C97" s="687">
        <v>41883</v>
      </c>
      <c r="D97" s="687" t="s">
        <v>638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574</v>
      </c>
      <c r="C98" s="687">
        <v>41883</v>
      </c>
      <c r="D98" s="687" t="s">
        <v>638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634</v>
      </c>
      <c r="C99" s="687">
        <v>41883</v>
      </c>
      <c r="D99" s="687" t="s">
        <v>638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594</v>
      </c>
      <c r="C100" s="687">
        <v>41883</v>
      </c>
      <c r="D100" s="687" t="s">
        <v>638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639</v>
      </c>
      <c r="C101" s="687">
        <v>41883</v>
      </c>
      <c r="D101" s="687" t="s">
        <v>640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641</v>
      </c>
      <c r="C102" s="687">
        <v>41886</v>
      </c>
      <c r="D102" s="687" t="s">
        <v>642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454</v>
      </c>
      <c r="C103" s="687">
        <v>41886</v>
      </c>
      <c r="D103" s="687" t="s">
        <v>644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457</v>
      </c>
      <c r="C104" s="687">
        <v>41886</v>
      </c>
      <c r="D104" s="687" t="s">
        <v>644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645</v>
      </c>
      <c r="C105" s="687">
        <v>41890</v>
      </c>
      <c r="D105" s="687" t="s">
        <v>646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634</v>
      </c>
      <c r="C106" s="687">
        <v>41890</v>
      </c>
      <c r="D106" s="687" t="s">
        <v>647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594</v>
      </c>
      <c r="C107" s="687">
        <v>41890</v>
      </c>
      <c r="D107" s="687" t="s">
        <v>647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1128</v>
      </c>
      <c r="C108" s="687">
        <v>41890</v>
      </c>
      <c r="D108" s="687" t="s">
        <v>648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564</v>
      </c>
      <c r="C109" s="687">
        <v>41894</v>
      </c>
      <c r="D109" s="687" t="s">
        <v>650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1177</v>
      </c>
      <c r="C110" s="687">
        <v>41895</v>
      </c>
      <c r="D110" s="687" t="s">
        <v>651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1177</v>
      </c>
      <c r="C111" s="687">
        <v>41895</v>
      </c>
      <c r="D111" s="687" t="s">
        <v>651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416</v>
      </c>
      <c r="C112" s="687">
        <v>41895</v>
      </c>
      <c r="D112" s="687" t="s">
        <v>651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407</v>
      </c>
      <c r="C113" s="687">
        <v>41897</v>
      </c>
      <c r="D113" s="687" t="s">
        <v>652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653</v>
      </c>
      <c r="C114" s="687">
        <v>41898</v>
      </c>
      <c r="D114" s="687" t="s">
        <v>654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717</v>
      </c>
      <c r="C115" s="687">
        <v>41898</v>
      </c>
      <c r="D115" s="687" t="s">
        <v>654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634</v>
      </c>
      <c r="C116" s="687">
        <v>41898</v>
      </c>
      <c r="D116" s="687" t="s">
        <v>656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634</v>
      </c>
      <c r="C117" s="687">
        <v>41898</v>
      </c>
      <c r="D117" s="687" t="s">
        <v>656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633</v>
      </c>
      <c r="C118" s="687">
        <v>41898</v>
      </c>
      <c r="D118" s="687" t="s">
        <v>656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633</v>
      </c>
      <c r="C119" s="687">
        <v>41898</v>
      </c>
      <c r="D119" s="687" t="s">
        <v>656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594</v>
      </c>
      <c r="C120" s="687">
        <v>41898</v>
      </c>
      <c r="D120" s="687" t="s">
        <v>656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657</v>
      </c>
      <c r="C121" s="687">
        <v>41899</v>
      </c>
      <c r="D121" s="687" t="s">
        <v>658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458</v>
      </c>
      <c r="C122" s="687">
        <v>41900</v>
      </c>
      <c r="D122" s="687" t="s">
        <v>660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465</v>
      </c>
      <c r="C123" s="687">
        <v>41900</v>
      </c>
      <c r="D123" s="687" t="s">
        <v>660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661</v>
      </c>
      <c r="C124" s="687">
        <v>41904</v>
      </c>
      <c r="D124" s="687" t="s">
        <v>662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663</v>
      </c>
      <c r="C125" s="687">
        <v>41904</v>
      </c>
      <c r="D125" s="687" t="s">
        <v>662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664</v>
      </c>
      <c r="C126" s="687">
        <v>41904</v>
      </c>
      <c r="D126" s="687" t="s">
        <v>662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665</v>
      </c>
      <c r="C127" s="687">
        <v>41904</v>
      </c>
      <c r="D127" s="687" t="s">
        <v>662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666</v>
      </c>
      <c r="C128" s="687">
        <v>41905</v>
      </c>
      <c r="D128" s="687" t="s">
        <v>667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717</v>
      </c>
      <c r="C129" s="687">
        <v>41905</v>
      </c>
      <c r="D129" s="687" t="s">
        <v>667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653</v>
      </c>
      <c r="C130" s="687">
        <v>41905</v>
      </c>
      <c r="D130" s="687" t="s">
        <v>668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486</v>
      </c>
      <c r="C131" s="687">
        <v>41907</v>
      </c>
      <c r="D131" s="687" t="s">
        <v>669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610</v>
      </c>
      <c r="C132" s="687">
        <v>41908</v>
      </c>
      <c r="D132" s="687" t="s">
        <v>670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471</v>
      </c>
      <c r="C133" s="687">
        <v>41908</v>
      </c>
      <c r="D133" s="687" t="s">
        <v>671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474</v>
      </c>
      <c r="C134" s="687">
        <v>41908</v>
      </c>
      <c r="D134" s="687" t="s">
        <v>671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475</v>
      </c>
      <c r="C135" s="687">
        <v>41908</v>
      </c>
      <c r="D135" s="687" t="s">
        <v>671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671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672</v>
      </c>
      <c r="C137" s="687">
        <v>41908</v>
      </c>
      <c r="D137" s="687" t="s">
        <v>671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407</v>
      </c>
      <c r="C138" s="687">
        <v>41908</v>
      </c>
      <c r="D138" s="687" t="s">
        <v>673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537</v>
      </c>
      <c r="C139" s="687">
        <v>41908</v>
      </c>
      <c r="D139" s="687" t="s">
        <v>673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674</v>
      </c>
      <c r="C140" s="687">
        <v>41908</v>
      </c>
      <c r="D140" s="687" t="s">
        <v>675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676</v>
      </c>
      <c r="C141" s="687">
        <v>41908</v>
      </c>
      <c r="D141" s="687" t="s">
        <v>675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677</v>
      </c>
      <c r="C142" s="687">
        <v>41908</v>
      </c>
      <c r="D142" s="687" t="s">
        <v>675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678</v>
      </c>
      <c r="C143" s="687">
        <v>41908</v>
      </c>
      <c r="D143" s="687" t="s">
        <v>675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679</v>
      </c>
      <c r="C144" s="687">
        <v>41908</v>
      </c>
      <c r="D144" s="687" t="s">
        <v>675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680</v>
      </c>
      <c r="C145" s="687">
        <v>41908</v>
      </c>
      <c r="D145" s="687" t="s">
        <v>675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557</v>
      </c>
      <c r="C146" s="687">
        <v>41908</v>
      </c>
      <c r="D146" s="687" t="s">
        <v>675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681</v>
      </c>
      <c r="C147" s="687">
        <v>41908</v>
      </c>
      <c r="D147" s="687" t="s">
        <v>675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430</v>
      </c>
      <c r="C148" s="687">
        <v>41909</v>
      </c>
      <c r="D148" s="687" t="s">
        <v>682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683</v>
      </c>
      <c r="C149" s="687">
        <v>41912</v>
      </c>
      <c r="D149" s="687" t="s">
        <v>684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683</v>
      </c>
      <c r="C150" s="687">
        <v>41912</v>
      </c>
      <c r="D150" s="687" t="s">
        <v>684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641</v>
      </c>
      <c r="C151" s="687">
        <v>41912</v>
      </c>
      <c r="D151" s="687" t="s">
        <v>686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687</v>
      </c>
      <c r="C152" s="687">
        <v>41912</v>
      </c>
      <c r="D152" s="687" t="s">
        <v>688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663</v>
      </c>
      <c r="C153" s="687">
        <v>41912</v>
      </c>
      <c r="D153" s="687" t="s">
        <v>689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664</v>
      </c>
      <c r="C154" s="687">
        <v>41912</v>
      </c>
      <c r="D154" s="687" t="s">
        <v>689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690</v>
      </c>
      <c r="C155" s="687">
        <v>41912</v>
      </c>
      <c r="D155" s="687" t="s">
        <v>691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1232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1212</v>
      </c>
      <c r="D163" s="1082" t="s">
        <v>1213</v>
      </c>
      <c r="E163" s="1088" t="s">
        <v>1214</v>
      </c>
      <c r="F163" s="1089"/>
      <c r="G163" s="1089"/>
      <c r="H163" s="1090"/>
      <c r="I163" s="1082" t="s">
        <v>243</v>
      </c>
      <c r="J163" s="1086" t="s">
        <v>1215</v>
      </c>
      <c r="K163" s="1082" t="s">
        <v>1216</v>
      </c>
      <c r="L163" s="430"/>
      <c r="M163" s="1082" t="s">
        <v>242</v>
      </c>
      <c r="N163" s="1082" t="s">
        <v>1217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1218</v>
      </c>
      <c r="F164" s="721" t="s">
        <v>1219</v>
      </c>
      <c r="G164" s="721" t="s">
        <v>1220</v>
      </c>
      <c r="H164" s="427" t="s">
        <v>1221</v>
      </c>
      <c r="I164" s="1082"/>
      <c r="J164" s="1087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693</v>
      </c>
      <c r="C165" s="687">
        <v>41918</v>
      </c>
      <c r="D165" s="687" t="s">
        <v>694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983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717</v>
      </c>
      <c r="C166" s="687">
        <v>41918</v>
      </c>
      <c r="D166" s="687" t="s">
        <v>694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1050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695</v>
      </c>
      <c r="C167" s="687">
        <v>41918</v>
      </c>
      <c r="D167" s="687" t="s">
        <v>696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1046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697</v>
      </c>
      <c r="C168" s="687">
        <v>41918</v>
      </c>
      <c r="D168" s="687" t="s">
        <v>696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1046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698</v>
      </c>
      <c r="C169" s="687">
        <v>41918</v>
      </c>
      <c r="D169" s="687" t="s">
        <v>696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983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699</v>
      </c>
      <c r="C170" s="687">
        <v>41918</v>
      </c>
      <c r="D170" s="687" t="s">
        <v>696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1046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486</v>
      </c>
      <c r="C171" s="687">
        <v>41922</v>
      </c>
      <c r="D171" s="687" t="s">
        <v>701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983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702</v>
      </c>
      <c r="C172" s="687">
        <v>41922</v>
      </c>
      <c r="D172" s="687" t="s">
        <v>703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983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633</v>
      </c>
      <c r="C173" s="687">
        <v>41922</v>
      </c>
      <c r="D173" s="687" t="s">
        <v>705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983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633</v>
      </c>
      <c r="C174" s="687">
        <v>41922</v>
      </c>
      <c r="D174" s="687" t="s">
        <v>705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983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706</v>
      </c>
      <c r="C175" s="687">
        <v>41922</v>
      </c>
      <c r="D175" s="687" t="s">
        <v>705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1046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633</v>
      </c>
      <c r="C176" s="687">
        <v>41922</v>
      </c>
      <c r="D176" s="687" t="s">
        <v>705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1075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633</v>
      </c>
      <c r="C177" s="687">
        <v>41922</v>
      </c>
      <c r="D177" s="687" t="s">
        <v>705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983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706</v>
      </c>
      <c r="C178" s="687">
        <v>41922</v>
      </c>
      <c r="D178" s="687" t="s">
        <v>705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1079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706</v>
      </c>
      <c r="C179" s="687">
        <v>41922</v>
      </c>
      <c r="D179" s="687" t="s">
        <v>705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594</v>
      </c>
      <c r="C180" s="687">
        <v>41922</v>
      </c>
      <c r="D180" s="687" t="s">
        <v>705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1222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677</v>
      </c>
      <c r="C181" s="687">
        <v>41926</v>
      </c>
      <c r="D181" s="687" t="s">
        <v>707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1098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465</v>
      </c>
      <c r="C182" s="687">
        <v>41926</v>
      </c>
      <c r="D182" s="687" t="s">
        <v>708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988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483</v>
      </c>
      <c r="C183" s="687">
        <v>41926</v>
      </c>
      <c r="D183" s="687" t="s">
        <v>708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1293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709</v>
      </c>
      <c r="C184" s="687">
        <v>41926</v>
      </c>
      <c r="D184" s="687" t="s">
        <v>708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457</v>
      </c>
      <c r="C185" s="687">
        <v>41926</v>
      </c>
      <c r="D185" s="687" t="s">
        <v>708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710</v>
      </c>
      <c r="C186" s="687">
        <v>41926</v>
      </c>
      <c r="D186" s="687" t="s">
        <v>711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710</v>
      </c>
      <c r="C187" s="687">
        <v>41926</v>
      </c>
      <c r="D187" s="687" t="s">
        <v>711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712</v>
      </c>
      <c r="C188" s="687">
        <v>41928</v>
      </c>
      <c r="D188" s="687" t="s">
        <v>713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1223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583</v>
      </c>
      <c r="C189" s="687">
        <v>41929</v>
      </c>
      <c r="D189" s="687" t="s">
        <v>714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1224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715</v>
      </c>
      <c r="C190" s="687">
        <v>41934</v>
      </c>
      <c r="D190" s="687" t="s">
        <v>716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1225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717</v>
      </c>
      <c r="C191" s="687">
        <v>41934</v>
      </c>
      <c r="D191" s="687" t="s">
        <v>716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1226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718</v>
      </c>
      <c r="C192" s="687">
        <v>41934</v>
      </c>
      <c r="D192" s="687" t="s">
        <v>719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1227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683</v>
      </c>
      <c r="C193" s="687">
        <v>41934</v>
      </c>
      <c r="D193" s="687" t="s">
        <v>719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1228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623</v>
      </c>
      <c r="C194" s="687">
        <v>41935</v>
      </c>
      <c r="D194" s="687" t="s">
        <v>720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407</v>
      </c>
      <c r="C195" s="687">
        <v>41937</v>
      </c>
      <c r="D195" s="687" t="s">
        <v>721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1229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537</v>
      </c>
      <c r="C196" s="687">
        <v>41937</v>
      </c>
      <c r="D196" s="687" t="s">
        <v>721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722</v>
      </c>
      <c r="C197" s="687">
        <v>41940</v>
      </c>
      <c r="D197" s="687" t="s">
        <v>723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724</v>
      </c>
      <c r="C198" s="687">
        <v>41940</v>
      </c>
      <c r="D198" s="687" t="s">
        <v>723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1230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717</v>
      </c>
      <c r="C199" s="687">
        <v>41940</v>
      </c>
      <c r="D199" s="687" t="s">
        <v>723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725</v>
      </c>
      <c r="C200" s="687">
        <v>41940</v>
      </c>
      <c r="D200" s="687" t="s">
        <v>726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1174</v>
      </c>
      <c r="C201" s="687">
        <v>41941</v>
      </c>
      <c r="D201" s="687" t="s">
        <v>727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1175</v>
      </c>
      <c r="C202" s="687">
        <v>41941</v>
      </c>
      <c r="D202" s="687" t="s">
        <v>727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1176</v>
      </c>
      <c r="C203" s="687">
        <v>41941</v>
      </c>
      <c r="D203" s="687" t="s">
        <v>727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1177</v>
      </c>
      <c r="C204" s="687">
        <v>41942</v>
      </c>
      <c r="D204" s="687" t="s">
        <v>728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416</v>
      </c>
      <c r="C205" s="687">
        <v>41942</v>
      </c>
      <c r="D205" s="687" t="s">
        <v>728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430</v>
      </c>
      <c r="C206" s="687">
        <v>41942</v>
      </c>
      <c r="D206" s="687" t="s">
        <v>729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483</v>
      </c>
      <c r="C207" s="687">
        <v>41947</v>
      </c>
      <c r="D207" s="687" t="s">
        <v>730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457</v>
      </c>
      <c r="C208" s="687">
        <v>41947</v>
      </c>
      <c r="D208" s="687" t="s">
        <v>730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731</v>
      </c>
      <c r="C209" s="687">
        <v>41947</v>
      </c>
      <c r="D209" s="687" t="s">
        <v>732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717</v>
      </c>
      <c r="C210" s="687">
        <v>41947</v>
      </c>
      <c r="D210" s="687" t="s">
        <v>732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437</v>
      </c>
      <c r="C211" s="687">
        <v>41947</v>
      </c>
      <c r="D211" s="687" t="s">
        <v>733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554</v>
      </c>
      <c r="C212" s="687">
        <v>41948</v>
      </c>
      <c r="D212" s="687" t="s">
        <v>734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678</v>
      </c>
      <c r="C213" s="687">
        <v>41948</v>
      </c>
      <c r="D213" s="687" t="s">
        <v>734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577</v>
      </c>
      <c r="C214" s="687">
        <v>41948</v>
      </c>
      <c r="D214" s="687" t="s">
        <v>734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678</v>
      </c>
      <c r="C215" s="687">
        <v>41948</v>
      </c>
      <c r="D215" s="687" t="s">
        <v>734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554</v>
      </c>
      <c r="C216" s="687">
        <v>41948</v>
      </c>
      <c r="D216" s="687" t="s">
        <v>734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579</v>
      </c>
      <c r="C217" s="687">
        <v>41948</v>
      </c>
      <c r="D217" s="687" t="s">
        <v>734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678</v>
      </c>
      <c r="C218" s="687">
        <v>41948</v>
      </c>
      <c r="D218" s="687" t="s">
        <v>734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679</v>
      </c>
      <c r="C219" s="687">
        <v>41948</v>
      </c>
      <c r="D219" s="687" t="s">
        <v>734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760</v>
      </c>
      <c r="C220" s="687">
        <v>41948</v>
      </c>
      <c r="D220" s="687" t="s">
        <v>734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735</v>
      </c>
      <c r="C221" s="687">
        <v>41950</v>
      </c>
      <c r="D221" s="687" t="s">
        <v>736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737</v>
      </c>
      <c r="C222" s="687">
        <v>41950</v>
      </c>
      <c r="D222" s="687" t="s">
        <v>736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738</v>
      </c>
      <c r="C223" s="687">
        <v>41950</v>
      </c>
      <c r="D223" s="687" t="s">
        <v>736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564</v>
      </c>
      <c r="C224" s="687">
        <v>41950</v>
      </c>
      <c r="D224" s="687" t="s">
        <v>739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407</v>
      </c>
      <c r="C225" s="687">
        <v>41955</v>
      </c>
      <c r="D225" s="687" t="s">
        <v>740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407</v>
      </c>
      <c r="C226" s="687">
        <v>41955</v>
      </c>
      <c r="D226" s="687" t="s">
        <v>740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742</v>
      </c>
      <c r="C227" s="687">
        <v>41955</v>
      </c>
      <c r="D227" s="687" t="s">
        <v>741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743</v>
      </c>
      <c r="C228" s="687">
        <v>41955</v>
      </c>
      <c r="D228" s="687" t="s">
        <v>741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717</v>
      </c>
      <c r="C229" s="687">
        <v>41955</v>
      </c>
      <c r="D229" s="687" t="s">
        <v>741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641</v>
      </c>
      <c r="C230" s="687">
        <v>41956</v>
      </c>
      <c r="D230" s="687" t="s">
        <v>744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486</v>
      </c>
      <c r="C231" s="687">
        <v>41958</v>
      </c>
      <c r="D231" s="687" t="s">
        <v>745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746</v>
      </c>
      <c r="C232" s="687">
        <v>41960</v>
      </c>
      <c r="D232" s="687" t="s">
        <v>747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474</v>
      </c>
      <c r="C233" s="687">
        <v>41962</v>
      </c>
      <c r="D233" s="687" t="s">
        <v>749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475</v>
      </c>
      <c r="C234" s="687">
        <v>41962</v>
      </c>
      <c r="D234" s="687" t="s">
        <v>749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750</v>
      </c>
      <c r="C235" s="687">
        <v>41962</v>
      </c>
      <c r="D235" s="687" t="s">
        <v>749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749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751</v>
      </c>
      <c r="C237" s="687">
        <v>41962</v>
      </c>
      <c r="D237" s="687" t="s">
        <v>752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754</v>
      </c>
      <c r="C238" s="687">
        <v>41962</v>
      </c>
      <c r="D238" s="687" t="s">
        <v>752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755</v>
      </c>
      <c r="C239" s="687">
        <v>41962</v>
      </c>
      <c r="D239" s="687" t="s">
        <v>752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756</v>
      </c>
      <c r="C240" s="687">
        <v>41962</v>
      </c>
      <c r="D240" s="687" t="s">
        <v>752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757</v>
      </c>
      <c r="C241" s="687">
        <v>41962</v>
      </c>
      <c r="D241" s="687" t="s">
        <v>752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758</v>
      </c>
      <c r="C242" s="687">
        <v>41962</v>
      </c>
      <c r="D242" s="687" t="s">
        <v>752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430</v>
      </c>
      <c r="C243" s="687">
        <v>41963</v>
      </c>
      <c r="D243" s="687" t="s">
        <v>759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760</v>
      </c>
      <c r="C244" s="687">
        <v>41963</v>
      </c>
      <c r="D244" s="687" t="s">
        <v>761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760</v>
      </c>
      <c r="C245" s="687">
        <v>41963</v>
      </c>
      <c r="D245" s="687" t="s">
        <v>761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760</v>
      </c>
      <c r="C246" s="687">
        <v>41963</v>
      </c>
      <c r="D246" s="687" t="s">
        <v>761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1177</v>
      </c>
      <c r="C247" s="687">
        <v>41964</v>
      </c>
      <c r="D247" s="687" t="s">
        <v>762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416</v>
      </c>
      <c r="C248" s="687">
        <v>41964</v>
      </c>
      <c r="D248" s="687" t="s">
        <v>762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537</v>
      </c>
      <c r="C249" s="687">
        <v>41967</v>
      </c>
      <c r="D249" s="687" t="s">
        <v>763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764</v>
      </c>
      <c r="C250" s="687">
        <v>41968</v>
      </c>
      <c r="D250" s="687" t="s">
        <v>765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693</v>
      </c>
      <c r="C251" s="687">
        <v>41968</v>
      </c>
      <c r="D251" s="687" t="s">
        <v>766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742</v>
      </c>
      <c r="C252" s="687">
        <v>41968</v>
      </c>
      <c r="D252" s="687" t="s">
        <v>766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717</v>
      </c>
      <c r="C253" s="687">
        <v>41968</v>
      </c>
      <c r="D253" s="687" t="s">
        <v>766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767</v>
      </c>
      <c r="C254" s="687">
        <v>41970</v>
      </c>
      <c r="D254" s="687" t="s">
        <v>768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479</v>
      </c>
      <c r="C255" s="687">
        <v>41970</v>
      </c>
      <c r="D255" s="687" t="s">
        <v>770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458</v>
      </c>
      <c r="C256" s="687">
        <v>41970</v>
      </c>
      <c r="D256" s="687" t="s">
        <v>770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457</v>
      </c>
      <c r="C257" s="687">
        <v>41970</v>
      </c>
      <c r="D257" s="687" t="s">
        <v>770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601</v>
      </c>
      <c r="C258" s="687">
        <v>41970</v>
      </c>
      <c r="D258" s="687" t="s">
        <v>771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603</v>
      </c>
      <c r="C259" s="687">
        <v>41970</v>
      </c>
      <c r="D259" s="687" t="s">
        <v>771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602</v>
      </c>
      <c r="C260" s="687">
        <v>41970</v>
      </c>
      <c r="D260" s="687" t="s">
        <v>771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641</v>
      </c>
      <c r="C261" s="687">
        <v>41972</v>
      </c>
      <c r="D261" s="687" t="s">
        <v>772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641</v>
      </c>
      <c r="C262" s="687">
        <v>41973</v>
      </c>
      <c r="D262" s="687" t="s">
        <v>773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641</v>
      </c>
      <c r="C263" s="687">
        <v>41973</v>
      </c>
      <c r="D263" s="687" t="s">
        <v>773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746</v>
      </c>
      <c r="C264" s="687">
        <v>41973</v>
      </c>
      <c r="D264" s="687" t="s">
        <v>774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712</v>
      </c>
      <c r="C265" s="687">
        <v>41975</v>
      </c>
      <c r="D265" s="687" t="s">
        <v>775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776</v>
      </c>
      <c r="C266" s="687">
        <v>41979</v>
      </c>
      <c r="D266" s="687" t="s">
        <v>777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725</v>
      </c>
      <c r="C267" s="687">
        <v>41979</v>
      </c>
      <c r="D267" s="687" t="s">
        <v>777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778</v>
      </c>
      <c r="C268" s="687">
        <v>41979</v>
      </c>
      <c r="D268" s="687" t="s">
        <v>777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661</v>
      </c>
      <c r="C269" s="687">
        <v>41979</v>
      </c>
      <c r="D269" s="687" t="s">
        <v>777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610</v>
      </c>
      <c r="C270" s="687">
        <v>41979</v>
      </c>
      <c r="D270" s="687" t="s">
        <v>777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486</v>
      </c>
      <c r="C271" s="687">
        <v>41981</v>
      </c>
      <c r="D271" s="687" t="s">
        <v>779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407</v>
      </c>
      <c r="C272" s="687">
        <v>41982</v>
      </c>
      <c r="D272" s="687" t="s">
        <v>780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781</v>
      </c>
      <c r="C273" s="687">
        <v>41982</v>
      </c>
      <c r="D273" s="687" t="s">
        <v>780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407</v>
      </c>
      <c r="C274" s="687">
        <v>41982</v>
      </c>
      <c r="D274" s="687" t="s">
        <v>782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454</v>
      </c>
      <c r="C275" s="687">
        <v>41985</v>
      </c>
      <c r="D275" s="687" t="s">
        <v>783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784</v>
      </c>
      <c r="C276" s="687">
        <v>41985</v>
      </c>
      <c r="D276" s="687" t="s">
        <v>785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786</v>
      </c>
      <c r="C277" s="687">
        <v>41985</v>
      </c>
      <c r="D277" s="687" t="s">
        <v>787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788</v>
      </c>
      <c r="C278" s="687">
        <v>41986</v>
      </c>
      <c r="D278" s="687" t="s">
        <v>789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790</v>
      </c>
      <c r="C279" s="687">
        <v>41986</v>
      </c>
      <c r="D279" s="687" t="s">
        <v>791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674</v>
      </c>
      <c r="C280" s="687">
        <v>41986</v>
      </c>
      <c r="D280" s="687" t="s">
        <v>792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679</v>
      </c>
      <c r="C281" s="687">
        <v>41986</v>
      </c>
      <c r="D281" s="687" t="s">
        <v>792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683</v>
      </c>
      <c r="C282" s="687">
        <v>41986</v>
      </c>
      <c r="D282" s="687" t="s">
        <v>793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794</v>
      </c>
      <c r="C283" s="687">
        <v>41986</v>
      </c>
      <c r="D283" s="687" t="s">
        <v>793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795</v>
      </c>
      <c r="C284" s="687">
        <v>41986</v>
      </c>
      <c r="D284" s="687" t="s">
        <v>793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796</v>
      </c>
      <c r="C285" s="687">
        <v>41988</v>
      </c>
      <c r="D285" s="687" t="s">
        <v>797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798</v>
      </c>
      <c r="C286" s="687">
        <v>41988</v>
      </c>
      <c r="D286" s="687" t="s">
        <v>797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799</v>
      </c>
      <c r="C287" s="687">
        <v>41988</v>
      </c>
      <c r="D287" s="687" t="s">
        <v>797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407</v>
      </c>
      <c r="C288" s="687">
        <v>41991</v>
      </c>
      <c r="D288" s="687" t="s">
        <v>800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801</v>
      </c>
      <c r="C289" s="687">
        <v>41992</v>
      </c>
      <c r="D289" s="687" t="s">
        <v>802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804</v>
      </c>
      <c r="C290" s="687">
        <v>41992</v>
      </c>
      <c r="D290" s="687" t="s">
        <v>802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805</v>
      </c>
      <c r="C291" s="687">
        <v>41993</v>
      </c>
      <c r="D291" s="687" t="s">
        <v>806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807</v>
      </c>
      <c r="C292" s="687">
        <v>41993</v>
      </c>
      <c r="D292" s="687" t="s">
        <v>808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1177</v>
      </c>
      <c r="C293" s="687">
        <v>41995</v>
      </c>
      <c r="D293" s="687" t="s">
        <v>810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416</v>
      </c>
      <c r="C294" s="687">
        <v>41995</v>
      </c>
      <c r="D294" s="687" t="s">
        <v>810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712</v>
      </c>
      <c r="C295" s="687">
        <v>41997</v>
      </c>
      <c r="D295" s="687" t="s">
        <v>811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812</v>
      </c>
      <c r="C296" s="687">
        <v>41997</v>
      </c>
      <c r="D296" s="687" t="s">
        <v>813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814</v>
      </c>
      <c r="C297" s="687">
        <v>41997</v>
      </c>
      <c r="D297" s="687" t="s">
        <v>813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1172</v>
      </c>
      <c r="C298" s="687">
        <v>41997</v>
      </c>
      <c r="D298" s="687" t="s">
        <v>813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1173</v>
      </c>
      <c r="C299" s="687">
        <v>41997</v>
      </c>
      <c r="D299" s="687" t="s">
        <v>813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815</v>
      </c>
      <c r="C300" s="687">
        <v>41997</v>
      </c>
      <c r="D300" s="687" t="s">
        <v>816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818</v>
      </c>
      <c r="C301" s="687">
        <v>41997</v>
      </c>
      <c r="D301" s="687" t="s">
        <v>816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819</v>
      </c>
      <c r="C302" s="687">
        <v>41997</v>
      </c>
      <c r="D302" s="687" t="s">
        <v>816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820</v>
      </c>
      <c r="C303" s="687">
        <v>41997</v>
      </c>
      <c r="D303" s="687" t="s">
        <v>816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821</v>
      </c>
      <c r="C304" s="687">
        <v>41997</v>
      </c>
      <c r="D304" s="687" t="s">
        <v>816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822</v>
      </c>
      <c r="C305" s="687">
        <v>41997</v>
      </c>
      <c r="D305" s="687" t="s">
        <v>816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823</v>
      </c>
      <c r="C306" s="687">
        <v>41997</v>
      </c>
      <c r="D306" s="687" t="s">
        <v>816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824</v>
      </c>
      <c r="C307" s="687">
        <v>41997</v>
      </c>
      <c r="D307" s="687" t="s">
        <v>816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825</v>
      </c>
      <c r="C308" s="687">
        <v>41997</v>
      </c>
      <c r="D308" s="687" t="s">
        <v>816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826</v>
      </c>
      <c r="C309" s="687">
        <v>41997</v>
      </c>
      <c r="D309" s="687" t="s">
        <v>816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407</v>
      </c>
      <c r="C310" s="687">
        <v>41998</v>
      </c>
      <c r="D310" s="687" t="s">
        <v>827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430</v>
      </c>
      <c r="C311" s="687">
        <v>41998</v>
      </c>
      <c r="D311" s="687" t="s">
        <v>828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829</v>
      </c>
      <c r="C312" s="687">
        <v>41998</v>
      </c>
      <c r="D312" s="687" t="s">
        <v>830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717</v>
      </c>
      <c r="C313" s="687">
        <v>41998</v>
      </c>
      <c r="D313" s="687" t="s">
        <v>830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831</v>
      </c>
      <c r="C314" s="687">
        <v>41999</v>
      </c>
      <c r="D314" s="687" t="s">
        <v>832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834</v>
      </c>
      <c r="C315" s="687">
        <v>41999</v>
      </c>
      <c r="D315" s="687" t="s">
        <v>832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835</v>
      </c>
      <c r="C316" s="687">
        <v>41999</v>
      </c>
      <c r="D316" s="687" t="s">
        <v>832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836</v>
      </c>
      <c r="C317" s="687">
        <v>41999</v>
      </c>
      <c r="D317" s="687" t="s">
        <v>832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837</v>
      </c>
      <c r="C318" s="687">
        <v>41999</v>
      </c>
      <c r="D318" s="687" t="s">
        <v>838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837</v>
      </c>
      <c r="C319" s="687">
        <v>41999</v>
      </c>
      <c r="D319" s="687" t="s">
        <v>838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839</v>
      </c>
      <c r="C320" s="687">
        <v>41999</v>
      </c>
      <c r="D320" s="687" t="s">
        <v>838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641</v>
      </c>
      <c r="C321" s="687">
        <v>42000</v>
      </c>
      <c r="D321" s="687" t="s">
        <v>840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486</v>
      </c>
      <c r="C322" s="687">
        <v>42000</v>
      </c>
      <c r="D322" s="687" t="s">
        <v>841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842</v>
      </c>
      <c r="C323" s="687">
        <v>42003</v>
      </c>
      <c r="D323" s="687" t="s">
        <v>843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844</v>
      </c>
      <c r="C324" s="687">
        <v>42003</v>
      </c>
      <c r="D324" s="687" t="s">
        <v>843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845</v>
      </c>
      <c r="C325" s="687">
        <v>42003</v>
      </c>
      <c r="D325" s="687" t="s">
        <v>846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717</v>
      </c>
      <c r="C326" s="687">
        <v>42003</v>
      </c>
      <c r="D326" s="687" t="s">
        <v>846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525</v>
      </c>
      <c r="C327" s="687">
        <v>42003</v>
      </c>
      <c r="D327" s="687" t="s">
        <v>847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483</v>
      </c>
      <c r="C328" s="687">
        <v>42004</v>
      </c>
      <c r="D328" s="687" t="s">
        <v>848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457</v>
      </c>
      <c r="C329" s="687">
        <v>42004</v>
      </c>
      <c r="D329" s="687" t="s">
        <v>848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746</v>
      </c>
      <c r="C330" s="687">
        <v>42004</v>
      </c>
      <c r="D330" s="687" t="s">
        <v>849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850</v>
      </c>
      <c r="C331" s="687">
        <v>42004</v>
      </c>
      <c r="D331" s="687" t="s">
        <v>851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852</v>
      </c>
      <c r="C332" s="687">
        <v>42004</v>
      </c>
      <c r="D332" s="687" t="s">
        <v>851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853</v>
      </c>
      <c r="C333" s="687">
        <v>42004</v>
      </c>
      <c r="D333" s="687" t="s">
        <v>851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854</v>
      </c>
      <c r="C334" s="687">
        <v>42004</v>
      </c>
      <c r="D334" s="687" t="s">
        <v>851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855</v>
      </c>
      <c r="C335" s="687">
        <v>42004</v>
      </c>
      <c r="D335" s="687" t="s">
        <v>856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858</v>
      </c>
      <c r="C336" s="687">
        <v>42004</v>
      </c>
      <c r="D336" s="687" t="s">
        <v>856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859</v>
      </c>
      <c r="C337" s="687">
        <v>42004</v>
      </c>
      <c r="D337" s="687" t="s">
        <v>856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860</v>
      </c>
      <c r="C338" s="687">
        <v>42004</v>
      </c>
      <c r="D338" s="687" t="s">
        <v>856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861</v>
      </c>
      <c r="C339" s="687">
        <v>42004</v>
      </c>
      <c r="D339" s="687" t="s">
        <v>862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6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3"/>
    </row>
    <row r="6" spans="1:18" s="472" customFormat="1" ht="21" customHeight="1">
      <c r="A6" s="1094" t="s">
        <v>1290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3"/>
    </row>
    <row r="7" spans="1:18" s="47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3"/>
    </row>
    <row r="8" spans="1:18">
      <c r="D8" s="468"/>
    </row>
    <row r="9" spans="1:18" s="47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34"/>
    </row>
    <row r="10" spans="1:18" s="47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34"/>
    </row>
    <row r="11" spans="1:18" s="473" customFormat="1" ht="55.5" customHeight="1">
      <c r="A11" s="1098"/>
      <c r="B11" s="474" t="s">
        <v>287</v>
      </c>
      <c r="C11" s="474" t="s">
        <v>236</v>
      </c>
      <c r="D11" s="1098"/>
      <c r="E11" s="1098"/>
      <c r="F11" s="1098"/>
      <c r="G11" s="1098"/>
      <c r="H11" s="1098"/>
      <c r="I11" s="474" t="s">
        <v>288</v>
      </c>
      <c r="J11" s="474" t="s">
        <v>289</v>
      </c>
      <c r="K11" s="1104"/>
      <c r="L11" s="1098"/>
      <c r="M11" s="474" t="s">
        <v>15</v>
      </c>
      <c r="N11" s="474" t="s">
        <v>236</v>
      </c>
      <c r="O11" s="1102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1209</v>
      </c>
      <c r="E17" s="433" t="s">
        <v>294</v>
      </c>
      <c r="F17" s="851" t="s">
        <v>1335</v>
      </c>
      <c r="G17" s="536" t="s">
        <v>1288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1210</v>
      </c>
      <c r="E18" s="433" t="s">
        <v>294</v>
      </c>
      <c r="F18" s="851" t="s">
        <v>1335</v>
      </c>
      <c r="G18" s="536" t="s">
        <v>1289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1291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1292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092" t="s">
        <v>298</v>
      </c>
      <c r="G2" s="1092"/>
      <c r="H2" s="1092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68"/>
      <c r="B4" s="468"/>
      <c r="C4" s="471"/>
      <c r="D4" s="471"/>
      <c r="E4" s="471"/>
      <c r="F4" s="1091"/>
      <c r="G4" s="1091"/>
      <c r="H4" s="1091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27" t="s">
        <v>316</v>
      </c>
      <c r="K7" s="52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23" customFormat="1" ht="28.5" customHeight="1">
      <c r="A18" s="1109"/>
      <c r="B18" s="1110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17" t="s">
        <v>2</v>
      </c>
      <c r="B19" s="1117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81" t="s">
        <v>35</v>
      </c>
      <c r="B31" s="1099" t="s">
        <v>310</v>
      </c>
      <c r="C31" s="1101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491"/>
      <c r="B41" s="491"/>
      <c r="C41" s="486"/>
      <c r="D41" s="486"/>
      <c r="E41" s="1106" t="s">
        <v>362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5" t="s">
        <v>151</v>
      </c>
      <c r="B50" s="1105"/>
      <c r="C50" s="486"/>
      <c r="D50" s="48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2017-03-09T00:45:01Z</cp:lastPrinted>
  <dcterms:created xsi:type="dcterms:W3CDTF">1996-10-14T23:33:28Z</dcterms:created>
  <dcterms:modified xsi:type="dcterms:W3CDTF">2017-03-14T02:27:12Z</dcterms:modified>
</cp:coreProperties>
</file>