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C1100" i="34" l="1"/>
  <c r="B1100" i="34" s="1"/>
  <c r="N1100" i="34"/>
  <c r="X1100" i="34"/>
  <c r="Y1100" i="34"/>
  <c r="C1103" i="34"/>
  <c r="B1103" i="34" s="1"/>
  <c r="N1103" i="34"/>
  <c r="R1103" i="34"/>
  <c r="S1103" i="34"/>
  <c r="T1103" i="34"/>
  <c r="X1103" i="34"/>
  <c r="Y1103" i="34"/>
  <c r="A1100" i="34" l="1"/>
  <c r="O1100" i="34"/>
  <c r="S1100" i="34"/>
  <c r="P1100" i="34"/>
  <c r="T1100" i="34"/>
  <c r="Q1100" i="34"/>
  <c r="U1100" i="34"/>
  <c r="R1100" i="34"/>
  <c r="Z1100" i="34"/>
  <c r="A1103" i="34"/>
  <c r="O1103" i="34"/>
  <c r="P1103" i="34"/>
  <c r="Q1103" i="34"/>
  <c r="U1103" i="34"/>
  <c r="Z1103" i="34"/>
  <c r="Y606" i="34"/>
  <c r="X606" i="34"/>
  <c r="N606" i="34"/>
  <c r="C606" i="34"/>
  <c r="B606" i="34" s="1"/>
  <c r="Z606" i="34" s="1"/>
  <c r="P606" i="34" l="1"/>
  <c r="T606" i="34"/>
  <c r="Q606" i="34"/>
  <c r="U606" i="34"/>
  <c r="A606" i="34"/>
  <c r="O606" i="34"/>
  <c r="S606" i="34"/>
  <c r="R606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X1049" i="34"/>
  <c r="Y1049" i="34"/>
  <c r="N1050" i="34"/>
  <c r="X1050" i="34"/>
  <c r="Y1050" i="34"/>
  <c r="N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4" i="34"/>
  <c r="C1054" i="34"/>
  <c r="B1054" i="34" s="1"/>
  <c r="A1054" i="34" s="1"/>
  <c r="AB964" i="34"/>
  <c r="C964" i="34"/>
  <c r="B964" i="34" s="1"/>
  <c r="A964" i="34" s="1"/>
  <c r="AB813" i="34"/>
  <c r="C813" i="34"/>
  <c r="B813" i="34" s="1"/>
  <c r="A813" i="34" s="1"/>
  <c r="AB660" i="34"/>
  <c r="C660" i="34"/>
  <c r="B660" i="34" s="1"/>
  <c r="A660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4" i="34"/>
  <c r="Z1054" i="34"/>
  <c r="Z813" i="34"/>
  <c r="U813" i="34"/>
  <c r="Z410" i="34"/>
  <c r="U410" i="34"/>
  <c r="Z476" i="34"/>
  <c r="U476" i="34"/>
  <c r="U660" i="34"/>
  <c r="Z660" i="34"/>
  <c r="Z964" i="34"/>
  <c r="U964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3" i="34"/>
  <c r="C1023" i="34"/>
  <c r="B1023" i="34" s="1"/>
  <c r="A1023" i="34" s="1"/>
  <c r="AB951" i="34"/>
  <c r="C951" i="34"/>
  <c r="B951" i="34" s="1"/>
  <c r="A951" i="34" s="1"/>
  <c r="AB669" i="34"/>
  <c r="C669" i="34"/>
  <c r="B669" i="34" s="1"/>
  <c r="A669" i="34" s="1"/>
  <c r="AB1095" i="34"/>
  <c r="C1095" i="34"/>
  <c r="B1095" i="34" s="1"/>
  <c r="A1095" i="34" s="1"/>
  <c r="AB994" i="34"/>
  <c r="C994" i="34"/>
  <c r="B994" i="34" s="1"/>
  <c r="A994" i="34" s="1"/>
  <c r="AB171" i="34"/>
  <c r="C171" i="34"/>
  <c r="B171" i="34" s="1"/>
  <c r="A171" i="34" s="1"/>
  <c r="AB1010" i="34"/>
  <c r="C1010" i="34"/>
  <c r="B1010" i="34" s="1"/>
  <c r="A1010" i="34" s="1"/>
  <c r="AB769" i="34"/>
  <c r="C769" i="34"/>
  <c r="B769" i="34" s="1"/>
  <c r="A769" i="34" s="1"/>
  <c r="AB448" i="34"/>
  <c r="C448" i="34"/>
  <c r="B448" i="34" s="1"/>
  <c r="A448" i="34" s="1"/>
  <c r="AB929" i="34"/>
  <c r="C929" i="34"/>
  <c r="B929" i="34" s="1"/>
  <c r="A929" i="34" s="1"/>
  <c r="AB726" i="34"/>
  <c r="C726" i="34"/>
  <c r="B726" i="34" s="1"/>
  <c r="A726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3" i="34"/>
  <c r="C853" i="34"/>
  <c r="B853" i="34" s="1"/>
  <c r="A853" i="34" s="1"/>
  <c r="AB630" i="34"/>
  <c r="C630" i="34"/>
  <c r="B630" i="34" s="1"/>
  <c r="A630" i="34" s="1"/>
  <c r="Z853" i="34" l="1"/>
  <c r="U853" i="34"/>
  <c r="U356" i="34"/>
  <c r="Z356" i="34"/>
  <c r="U726" i="34"/>
  <c r="Z726" i="34"/>
  <c r="U448" i="34"/>
  <c r="Z448" i="34"/>
  <c r="U1010" i="34"/>
  <c r="Z1010" i="34"/>
  <c r="U994" i="34"/>
  <c r="Z994" i="34"/>
  <c r="U669" i="34"/>
  <c r="Z669" i="34"/>
  <c r="U1023" i="34"/>
  <c r="Z1023" i="34"/>
  <c r="U287" i="34"/>
  <c r="Z287" i="34"/>
  <c r="U630" i="34"/>
  <c r="Z630" i="34"/>
  <c r="U238" i="34"/>
  <c r="Z238" i="34"/>
  <c r="U465" i="34"/>
  <c r="Z465" i="34"/>
  <c r="U929" i="34"/>
  <c r="Z929" i="34"/>
  <c r="Z769" i="34"/>
  <c r="U769" i="34"/>
  <c r="U171" i="34"/>
  <c r="Z171" i="34"/>
  <c r="Z1095" i="34"/>
  <c r="U1095" i="34"/>
  <c r="U951" i="34"/>
  <c r="Z951" i="34"/>
  <c r="U264" i="34"/>
  <c r="Z264" i="34"/>
  <c r="AB267" i="34"/>
  <c r="C267" i="34"/>
  <c r="B267" i="34" s="1"/>
  <c r="A267" i="34" s="1"/>
  <c r="AB1077" i="34"/>
  <c r="C1077" i="34"/>
  <c r="B1077" i="34" s="1"/>
  <c r="A1077" i="34" s="1"/>
  <c r="AB1029" i="34"/>
  <c r="C1029" i="34"/>
  <c r="B1029" i="34" s="1"/>
  <c r="A1029" i="34" s="1"/>
  <c r="AB1007" i="34"/>
  <c r="C1007" i="34"/>
  <c r="B1007" i="34" s="1"/>
  <c r="A1007" i="34" s="1"/>
  <c r="AB1002" i="34"/>
  <c r="C1002" i="34"/>
  <c r="B1002" i="34" s="1"/>
  <c r="A1002" i="34" s="1"/>
  <c r="AB974" i="34"/>
  <c r="C974" i="34"/>
  <c r="B974" i="34" s="1"/>
  <c r="A974" i="34" s="1"/>
  <c r="AB967" i="34"/>
  <c r="C967" i="34"/>
  <c r="B967" i="34" s="1"/>
  <c r="A967" i="34" s="1"/>
  <c r="AB960" i="34"/>
  <c r="C960" i="34"/>
  <c r="B960" i="34" s="1"/>
  <c r="A960" i="34" s="1"/>
  <c r="AB908" i="34"/>
  <c r="C908" i="34"/>
  <c r="B908" i="34" s="1"/>
  <c r="A908" i="34" s="1"/>
  <c r="AB803" i="34"/>
  <c r="C803" i="34"/>
  <c r="B803" i="34" s="1"/>
  <c r="A803" i="34" s="1"/>
  <c r="AB748" i="34"/>
  <c r="C748" i="34"/>
  <c r="B748" i="34" s="1"/>
  <c r="A748" i="34" s="1"/>
  <c r="AB701" i="34"/>
  <c r="C701" i="34"/>
  <c r="B701" i="34" s="1"/>
  <c r="A701" i="34" s="1"/>
  <c r="AB639" i="34"/>
  <c r="C639" i="34"/>
  <c r="B639" i="34" s="1"/>
  <c r="A639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90" i="34"/>
  <c r="C790" i="34"/>
  <c r="B790" i="34" s="1"/>
  <c r="A790" i="34" s="1"/>
  <c r="AB707" i="34"/>
  <c r="C707" i="34"/>
  <c r="B707" i="34" s="1"/>
  <c r="A707" i="34" s="1"/>
  <c r="AB687" i="34"/>
  <c r="C687" i="34"/>
  <c r="B687" i="34" s="1"/>
  <c r="A687" i="34" s="1"/>
  <c r="AB624" i="34"/>
  <c r="C624" i="34"/>
  <c r="B624" i="34" s="1"/>
  <c r="A624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7" i="34"/>
  <c r="C777" i="34"/>
  <c r="B777" i="34" s="1"/>
  <c r="A777" i="34" s="1"/>
  <c r="AB757" i="34"/>
  <c r="C757" i="34"/>
  <c r="B757" i="34" s="1"/>
  <c r="A757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3" i="34"/>
  <c r="C913" i="34"/>
  <c r="B913" i="34" s="1"/>
  <c r="A913" i="34" s="1"/>
  <c r="AB716" i="34"/>
  <c r="C716" i="34"/>
  <c r="B716" i="34" s="1"/>
  <c r="A716" i="34" s="1"/>
  <c r="AB617" i="34"/>
  <c r="C617" i="34"/>
  <c r="B617" i="34" s="1"/>
  <c r="A617" i="34" s="1"/>
  <c r="AB460" i="34"/>
  <c r="C460" i="34"/>
  <c r="B460" i="34" s="1"/>
  <c r="A460" i="34" s="1"/>
  <c r="AB109" i="34"/>
  <c r="C109" i="34"/>
  <c r="B109" i="34" s="1"/>
  <c r="A109" i="34" s="1"/>
  <c r="AB846" i="34"/>
  <c r="C846" i="34"/>
  <c r="B846" i="34" s="1"/>
  <c r="A846" i="34" s="1"/>
  <c r="AB843" i="34"/>
  <c r="C843" i="34"/>
  <c r="B843" i="34" s="1"/>
  <c r="A843" i="34" s="1"/>
  <c r="AB833" i="34"/>
  <c r="C833" i="34"/>
  <c r="B833" i="34" s="1"/>
  <c r="A833" i="34" s="1"/>
  <c r="AB823" i="34"/>
  <c r="C823" i="34"/>
  <c r="B823" i="34" s="1"/>
  <c r="A823" i="34" s="1"/>
  <c r="AB1108" i="34"/>
  <c r="C1108" i="34"/>
  <c r="B1108" i="34" s="1"/>
  <c r="A1108" i="34" s="1"/>
  <c r="AB988" i="34"/>
  <c r="C988" i="34"/>
  <c r="B988" i="34" s="1"/>
  <c r="A988" i="34" s="1"/>
  <c r="AB982" i="34"/>
  <c r="C982" i="34"/>
  <c r="B982" i="34" s="1"/>
  <c r="A982" i="34" s="1"/>
  <c r="AB850" i="34"/>
  <c r="C850" i="34"/>
  <c r="B850" i="34" s="1"/>
  <c r="A850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1" i="34"/>
  <c r="Z701" i="34"/>
  <c r="U974" i="34"/>
  <c r="Z974" i="34"/>
  <c r="U1077" i="34"/>
  <c r="Z1077" i="34"/>
  <c r="U300" i="34"/>
  <c r="Z300" i="34"/>
  <c r="Z524" i="34"/>
  <c r="U524" i="34"/>
  <c r="U982" i="34"/>
  <c r="Z982" i="34"/>
  <c r="U1108" i="34"/>
  <c r="Z1108" i="34"/>
  <c r="Z833" i="34"/>
  <c r="U833" i="34"/>
  <c r="U846" i="34"/>
  <c r="Z846" i="34"/>
  <c r="Z460" i="34"/>
  <c r="U460" i="34"/>
  <c r="U716" i="34"/>
  <c r="Z716" i="34"/>
  <c r="U313" i="34"/>
  <c r="Z313" i="34"/>
  <c r="U270" i="34"/>
  <c r="Z270" i="34"/>
  <c r="U138" i="34"/>
  <c r="Z138" i="34"/>
  <c r="Z196" i="34"/>
  <c r="U196" i="34"/>
  <c r="U361" i="34"/>
  <c r="Z361" i="34"/>
  <c r="Z757" i="34"/>
  <c r="U757" i="34"/>
  <c r="U122" i="34"/>
  <c r="Z122" i="34"/>
  <c r="Z225" i="34"/>
  <c r="U225" i="34"/>
  <c r="Z241" i="34"/>
  <c r="U241" i="34"/>
  <c r="U499" i="34"/>
  <c r="Z499" i="34"/>
  <c r="U624" i="34"/>
  <c r="Z624" i="34"/>
  <c r="Z707" i="34"/>
  <c r="U707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3" i="34"/>
  <c r="Z803" i="34"/>
  <c r="U279" i="34"/>
  <c r="Z279" i="34"/>
  <c r="U548" i="34"/>
  <c r="Z548" i="34"/>
  <c r="Z639" i="34"/>
  <c r="U639" i="34"/>
  <c r="U748" i="34"/>
  <c r="Z748" i="34"/>
  <c r="Z908" i="34"/>
  <c r="U908" i="34"/>
  <c r="U967" i="34"/>
  <c r="Z967" i="34"/>
  <c r="U1002" i="34"/>
  <c r="Z1002" i="34"/>
  <c r="U1029" i="34"/>
  <c r="Z1029" i="34"/>
  <c r="U583" i="34"/>
  <c r="Z583" i="34"/>
  <c r="Z960" i="34"/>
  <c r="U960" i="34"/>
  <c r="U1007" i="34"/>
  <c r="Z1007" i="34"/>
  <c r="U267" i="34"/>
  <c r="Z267" i="34"/>
  <c r="U387" i="34"/>
  <c r="Z387" i="34"/>
  <c r="U392" i="34"/>
  <c r="Z392" i="34"/>
  <c r="U850" i="34"/>
  <c r="Z850" i="34"/>
  <c r="Z988" i="34"/>
  <c r="U988" i="34"/>
  <c r="U823" i="34"/>
  <c r="Z823" i="34"/>
  <c r="U843" i="34"/>
  <c r="Z843" i="34"/>
  <c r="Z109" i="34"/>
  <c r="U109" i="34"/>
  <c r="U617" i="34"/>
  <c r="Z617" i="34"/>
  <c r="U913" i="34"/>
  <c r="Z913" i="34"/>
  <c r="U593" i="34"/>
  <c r="Z593" i="34"/>
  <c r="U88" i="34"/>
  <c r="Z88" i="34"/>
  <c r="Z174" i="34"/>
  <c r="U174" i="34"/>
  <c r="U322" i="34"/>
  <c r="Z322" i="34"/>
  <c r="U407" i="34"/>
  <c r="Z407" i="34"/>
  <c r="Z777" i="34"/>
  <c r="U777" i="34"/>
  <c r="U185" i="34"/>
  <c r="Z185" i="34"/>
  <c r="U231" i="34"/>
  <c r="Z231" i="34"/>
  <c r="U457" i="34"/>
  <c r="Z457" i="34"/>
  <c r="U561" i="34"/>
  <c r="Z561" i="34"/>
  <c r="Z687" i="34"/>
  <c r="U687" i="34"/>
  <c r="U790" i="34"/>
  <c r="Z790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1" i="34" l="1"/>
  <c r="C902" i="34"/>
  <c r="C903" i="34"/>
  <c r="F903" i="34"/>
  <c r="K903" i="34"/>
  <c r="C1016" i="34"/>
  <c r="C1017" i="34"/>
  <c r="C1018" i="34"/>
  <c r="F1018" i="34"/>
  <c r="K1018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70" i="34"/>
  <c r="C671" i="34"/>
  <c r="C672" i="34"/>
  <c r="F672" i="34"/>
  <c r="K672" i="34"/>
  <c r="C740" i="34"/>
  <c r="C741" i="34"/>
  <c r="C742" i="34"/>
  <c r="F742" i="34"/>
  <c r="K742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3" i="34"/>
  <c r="Y903" i="34"/>
  <c r="X180" i="34"/>
  <c r="Y180" i="34"/>
  <c r="X200" i="34"/>
  <c r="Y200" i="34"/>
  <c r="X492" i="34"/>
  <c r="Y492" i="34"/>
  <c r="Y423" i="34"/>
  <c r="X423" i="34"/>
  <c r="Y742" i="34"/>
  <c r="X742" i="34"/>
  <c r="Y1116" i="34"/>
  <c r="X1116" i="34"/>
  <c r="X345" i="34"/>
  <c r="Y345" i="34"/>
  <c r="Y672" i="34"/>
  <c r="X672" i="34"/>
  <c r="X1018" i="34"/>
  <c r="Y1018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20" i="34"/>
  <c r="C720" i="34"/>
  <c r="B720" i="34" s="1"/>
  <c r="A720" i="34" s="1"/>
  <c r="K719" i="34"/>
  <c r="C719" i="34"/>
  <c r="B719" i="34" s="1"/>
  <c r="A719" i="34" s="1"/>
  <c r="K721" i="34"/>
  <c r="C721" i="34"/>
  <c r="B721" i="34" s="1"/>
  <c r="A721" i="34" s="1"/>
  <c r="AB723" i="34"/>
  <c r="C723" i="34"/>
  <c r="B723" i="34" s="1"/>
  <c r="A723" i="34" s="1"/>
  <c r="K722" i="34"/>
  <c r="C722" i="34"/>
  <c r="B722" i="34" s="1"/>
  <c r="A722" i="34" s="1"/>
  <c r="AB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AB686" i="34"/>
  <c r="C686" i="34"/>
  <c r="B686" i="34" s="1"/>
  <c r="A686" i="34" s="1"/>
  <c r="K685" i="34"/>
  <c r="C685" i="34"/>
  <c r="B685" i="34" s="1"/>
  <c r="A685" i="34" s="1"/>
  <c r="AB684" i="34"/>
  <c r="C684" i="34"/>
  <c r="B684" i="34" s="1"/>
  <c r="A684" i="34" s="1"/>
  <c r="K683" i="34"/>
  <c r="C683" i="34"/>
  <c r="B683" i="34" s="1"/>
  <c r="A683" i="34" s="1"/>
  <c r="AB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AB678" i="34"/>
  <c r="C678" i="34"/>
  <c r="B678" i="34" s="1"/>
  <c r="A678" i="34" s="1"/>
  <c r="K677" i="34"/>
  <c r="C677" i="34"/>
  <c r="B677" i="34" s="1"/>
  <c r="A677" i="34" s="1"/>
  <c r="AB663" i="34"/>
  <c r="C663" i="34"/>
  <c r="B663" i="34" s="1"/>
  <c r="A663" i="34" s="1"/>
  <c r="K662" i="34"/>
  <c r="C662" i="34"/>
  <c r="B662" i="34" s="1"/>
  <c r="A662" i="34" s="1"/>
  <c r="K661" i="34"/>
  <c r="C661" i="34"/>
  <c r="B661" i="34" s="1"/>
  <c r="A661" i="34" s="1"/>
  <c r="K667" i="34"/>
  <c r="C667" i="34"/>
  <c r="B667" i="34" s="1"/>
  <c r="A667" i="34" s="1"/>
  <c r="AB668" i="34"/>
  <c r="C668" i="34"/>
  <c r="B668" i="34" s="1"/>
  <c r="A668" i="34" s="1"/>
  <c r="K666" i="34"/>
  <c r="C666" i="34"/>
  <c r="B666" i="34" s="1"/>
  <c r="A666" i="34" s="1"/>
  <c r="K665" i="34"/>
  <c r="C665" i="34"/>
  <c r="B665" i="34" s="1"/>
  <c r="A665" i="34" s="1"/>
  <c r="AB659" i="34"/>
  <c r="C659" i="34"/>
  <c r="B659" i="34" s="1"/>
  <c r="A659" i="34" s="1"/>
  <c r="K658" i="34"/>
  <c r="C658" i="34"/>
  <c r="B658" i="34" s="1"/>
  <c r="A658" i="34" s="1"/>
  <c r="K657" i="34"/>
  <c r="C657" i="34"/>
  <c r="B657" i="34" s="1"/>
  <c r="A657" i="34" s="1"/>
  <c r="U658" i="34" l="1"/>
  <c r="Z658" i="34"/>
  <c r="U665" i="34"/>
  <c r="Z665" i="34"/>
  <c r="U668" i="34"/>
  <c r="Z668" i="34"/>
  <c r="U661" i="34"/>
  <c r="Z661" i="34"/>
  <c r="Z663" i="34"/>
  <c r="U663" i="34"/>
  <c r="U678" i="34"/>
  <c r="Z678" i="34"/>
  <c r="U680" i="34"/>
  <c r="Z680" i="34"/>
  <c r="Z683" i="34"/>
  <c r="U683" i="34"/>
  <c r="U685" i="34"/>
  <c r="Z685" i="34"/>
  <c r="U688" i="34"/>
  <c r="Z688" i="34"/>
  <c r="U690" i="34"/>
  <c r="Z690" i="34"/>
  <c r="Z723" i="34"/>
  <c r="U723" i="34"/>
  <c r="Z719" i="34"/>
  <c r="U719" i="34"/>
  <c r="U657" i="34"/>
  <c r="Z657" i="34"/>
  <c r="Z659" i="34"/>
  <c r="U659" i="34"/>
  <c r="U666" i="34"/>
  <c r="Z666" i="34"/>
  <c r="Z667" i="34"/>
  <c r="U667" i="34"/>
  <c r="U662" i="34"/>
  <c r="Z662" i="34"/>
  <c r="U677" i="34"/>
  <c r="Z677" i="34"/>
  <c r="Z679" i="34"/>
  <c r="U679" i="34"/>
  <c r="U681" i="34"/>
  <c r="Z681" i="34"/>
  <c r="U684" i="34"/>
  <c r="Z684" i="34"/>
  <c r="U686" i="34"/>
  <c r="Z686" i="34"/>
  <c r="U689" i="34"/>
  <c r="Z689" i="34"/>
  <c r="Z722" i="34"/>
  <c r="U722" i="34"/>
  <c r="U721" i="34"/>
  <c r="Z721" i="34"/>
  <c r="U720" i="34"/>
  <c r="Z720" i="34"/>
  <c r="C33" i="15"/>
  <c r="D27" i="15"/>
  <c r="C27" i="15"/>
  <c r="C643" i="34" l="1"/>
  <c r="B643" i="34" l="1"/>
  <c r="A643" i="34" s="1"/>
  <c r="C674" i="34"/>
  <c r="A9" i="12"/>
  <c r="A10" i="12"/>
  <c r="A11" i="12"/>
  <c r="A12" i="12"/>
  <c r="Z643" i="34" l="1"/>
  <c r="U643" i="34"/>
  <c r="B674" i="34"/>
  <c r="A674" i="34" s="1"/>
  <c r="C612" i="34"/>
  <c r="C1092" i="34"/>
  <c r="B1092" i="34" s="1"/>
  <c r="A1092" i="34" s="1"/>
  <c r="C1080" i="34"/>
  <c r="B1080" i="34" s="1"/>
  <c r="A1080" i="34" s="1"/>
  <c r="C1063" i="34"/>
  <c r="B1063" i="34" s="1"/>
  <c r="A1063" i="34" s="1"/>
  <c r="C1057" i="34"/>
  <c r="B1057" i="34" s="1"/>
  <c r="A1057" i="34" s="1"/>
  <c r="C1048" i="34"/>
  <c r="B1048" i="34" s="1"/>
  <c r="A1048" i="34" s="1"/>
  <c r="C943" i="34"/>
  <c r="B943" i="34" s="1"/>
  <c r="A943" i="34" s="1"/>
  <c r="C925" i="34"/>
  <c r="B925" i="34" s="1"/>
  <c r="A925" i="34" s="1"/>
  <c r="C918" i="34"/>
  <c r="B918" i="34" s="1"/>
  <c r="A918" i="34" s="1"/>
  <c r="C898" i="34"/>
  <c r="B898" i="34" s="1"/>
  <c r="A898" i="34" s="1"/>
  <c r="C889" i="34"/>
  <c r="B889" i="34" s="1"/>
  <c r="A889" i="34" s="1"/>
  <c r="C883" i="34"/>
  <c r="B883" i="34" s="1"/>
  <c r="A883" i="34" s="1"/>
  <c r="C876" i="34"/>
  <c r="B876" i="34" s="1"/>
  <c r="A876" i="34" s="1"/>
  <c r="C870" i="34"/>
  <c r="B870" i="34" s="1"/>
  <c r="A870" i="34" s="1"/>
  <c r="C867" i="34"/>
  <c r="B867" i="34" s="1"/>
  <c r="A867" i="34" s="1"/>
  <c r="C857" i="34"/>
  <c r="B857" i="34" s="1"/>
  <c r="A857" i="34" s="1"/>
  <c r="C797" i="34"/>
  <c r="C642" i="34"/>
  <c r="C627" i="34"/>
  <c r="C621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7" i="34"/>
  <c r="Z867" i="34"/>
  <c r="Z889" i="34"/>
  <c r="U889" i="34"/>
  <c r="U943" i="34"/>
  <c r="Z943" i="34"/>
  <c r="U1080" i="34"/>
  <c r="Z1080" i="34"/>
  <c r="U674" i="34"/>
  <c r="Z674" i="34"/>
  <c r="U870" i="34"/>
  <c r="Z870" i="34"/>
  <c r="U898" i="34"/>
  <c r="Z898" i="34"/>
  <c r="Z1048" i="34"/>
  <c r="U1048" i="34"/>
  <c r="U1092" i="34"/>
  <c r="Z1092" i="34"/>
  <c r="U73" i="34"/>
  <c r="Z73" i="34"/>
  <c r="U555" i="34"/>
  <c r="Z555" i="34"/>
  <c r="U876" i="34"/>
  <c r="Z876" i="34"/>
  <c r="U918" i="34"/>
  <c r="Z918" i="34"/>
  <c r="U1057" i="34"/>
  <c r="Z1057" i="34"/>
  <c r="U63" i="34"/>
  <c r="Z63" i="34"/>
  <c r="U79" i="34"/>
  <c r="Z79" i="34"/>
  <c r="U119" i="34"/>
  <c r="Z119" i="34"/>
  <c r="Z857" i="34"/>
  <c r="U857" i="34"/>
  <c r="U883" i="34"/>
  <c r="Z883" i="34"/>
  <c r="U925" i="34"/>
  <c r="Z925" i="34"/>
  <c r="U1063" i="34"/>
  <c r="Z1063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2" i="34"/>
  <c r="A642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7" i="34"/>
  <c r="A627" i="34" s="1"/>
  <c r="B106" i="34"/>
  <c r="A106" i="34" s="1"/>
  <c r="B142" i="34"/>
  <c r="A142" i="34" s="1"/>
  <c r="B177" i="34"/>
  <c r="A177" i="34" s="1"/>
  <c r="B350" i="34"/>
  <c r="A350" i="34" s="1"/>
  <c r="B621" i="34"/>
  <c r="A621" i="34" s="1"/>
  <c r="B612" i="34"/>
  <c r="A612" i="34" s="1"/>
  <c r="B58" i="34"/>
  <c r="A58" i="34" s="1"/>
  <c r="B135" i="34"/>
  <c r="A135" i="34" s="1"/>
  <c r="B164" i="34"/>
  <c r="A164" i="34" s="1"/>
  <c r="B797" i="34"/>
  <c r="A797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2" i="34"/>
  <c r="Z612" i="34"/>
  <c r="U642" i="34"/>
  <c r="Z642" i="34"/>
  <c r="U621" i="34"/>
  <c r="Z621" i="34"/>
  <c r="Z627" i="34"/>
  <c r="U627" i="34"/>
  <c r="U115" i="34"/>
  <c r="Z115" i="34"/>
  <c r="U375" i="34"/>
  <c r="Z375" i="34"/>
  <c r="Z797" i="34"/>
  <c r="U797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4" i="34"/>
  <c r="AB616" i="34"/>
  <c r="AB623" i="34"/>
  <c r="AB629" i="34"/>
  <c r="AB632" i="34"/>
  <c r="AB634" i="34"/>
  <c r="AB638" i="34"/>
  <c r="AB652" i="34"/>
  <c r="AB656" i="34"/>
  <c r="AB692" i="34"/>
  <c r="AB697" i="34"/>
  <c r="AB700" i="34"/>
  <c r="AB706" i="34"/>
  <c r="AB710" i="34"/>
  <c r="AB713" i="34"/>
  <c r="AB715" i="34"/>
  <c r="AB725" i="34"/>
  <c r="AB728" i="34"/>
  <c r="AB733" i="34"/>
  <c r="AB737" i="34"/>
  <c r="AB747" i="34"/>
  <c r="AB751" i="34"/>
  <c r="AB756" i="34"/>
  <c r="AB759" i="34"/>
  <c r="AB763" i="34"/>
  <c r="AB766" i="34"/>
  <c r="AB768" i="34"/>
  <c r="AB773" i="34"/>
  <c r="AB776" i="34"/>
  <c r="AB781" i="34"/>
  <c r="AB783" i="34"/>
  <c r="AB789" i="34"/>
  <c r="AB794" i="34"/>
  <c r="AB802" i="34"/>
  <c r="AB805" i="34"/>
  <c r="AB807" i="34"/>
  <c r="AB809" i="34"/>
  <c r="AB812" i="34"/>
  <c r="AB815" i="34"/>
  <c r="AB822" i="34"/>
  <c r="AB832" i="34"/>
  <c r="AB842" i="34"/>
  <c r="AB845" i="34"/>
  <c r="AB849" i="34"/>
  <c r="AB852" i="34"/>
  <c r="AB861" i="34"/>
  <c r="AB863" i="34"/>
  <c r="AB873" i="34"/>
  <c r="AB900" i="34"/>
  <c r="AB905" i="34"/>
  <c r="AB907" i="34"/>
  <c r="AB910" i="34"/>
  <c r="AB912" i="34"/>
  <c r="AB928" i="34"/>
  <c r="AB933" i="34"/>
  <c r="AB935" i="34"/>
  <c r="AB946" i="34"/>
  <c r="AB950" i="34"/>
  <c r="AB959" i="34"/>
  <c r="AB963" i="34"/>
  <c r="AB966" i="34"/>
  <c r="AB969" i="34"/>
  <c r="AB971" i="34"/>
  <c r="AB973" i="34"/>
  <c r="AB976" i="34"/>
  <c r="AB981" i="34"/>
  <c r="AB987" i="34"/>
  <c r="AB993" i="34"/>
  <c r="AB1001" i="34"/>
  <c r="AB1006" i="34"/>
  <c r="AB1009" i="34"/>
  <c r="AB1022" i="34"/>
  <c r="AB1025" i="34"/>
  <c r="AB1028" i="34"/>
  <c r="AB1037" i="34"/>
  <c r="AB1042" i="34"/>
  <c r="AB1053" i="34"/>
  <c r="AB1059" i="34"/>
  <c r="AB1065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60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5" i="34"/>
  <c r="K1064" i="34"/>
  <c r="C1064" i="34"/>
  <c r="C1059" i="34"/>
  <c r="K1058" i="34"/>
  <c r="C1058" i="34"/>
  <c r="C1053" i="34"/>
  <c r="K1052" i="34"/>
  <c r="C1052" i="34"/>
  <c r="C1042" i="34"/>
  <c r="K1041" i="34"/>
  <c r="C1041" i="34"/>
  <c r="C1037" i="34"/>
  <c r="K1036" i="34"/>
  <c r="C1036" i="34"/>
  <c r="K1035" i="34"/>
  <c r="C1035" i="34"/>
  <c r="C1028" i="34"/>
  <c r="K1027" i="34"/>
  <c r="C1027" i="34"/>
  <c r="K1026" i="34"/>
  <c r="C1026" i="34"/>
  <c r="C1025" i="34"/>
  <c r="K1024" i="34"/>
  <c r="C1024" i="34"/>
  <c r="C1022" i="34"/>
  <c r="K1021" i="34"/>
  <c r="C1021" i="34"/>
  <c r="K1020" i="34"/>
  <c r="C1020" i="34"/>
  <c r="K1019" i="34"/>
  <c r="C1019" i="34"/>
  <c r="C1009" i="34"/>
  <c r="K1008" i="34"/>
  <c r="C1008" i="34"/>
  <c r="C1006" i="34"/>
  <c r="K1005" i="34"/>
  <c r="C1005" i="34"/>
  <c r="K1004" i="34"/>
  <c r="C1004" i="34"/>
  <c r="C1001" i="34"/>
  <c r="K1000" i="34"/>
  <c r="C1000" i="34"/>
  <c r="K999" i="34"/>
  <c r="C999" i="34"/>
  <c r="K998" i="34"/>
  <c r="C998" i="34"/>
  <c r="C993" i="34"/>
  <c r="K992" i="34"/>
  <c r="C992" i="34"/>
  <c r="C987" i="34"/>
  <c r="K986" i="34"/>
  <c r="C986" i="34"/>
  <c r="K985" i="34"/>
  <c r="C985" i="34"/>
  <c r="K984" i="34"/>
  <c r="C984" i="34"/>
  <c r="C981" i="34"/>
  <c r="K980" i="34"/>
  <c r="C980" i="34"/>
  <c r="K979" i="34"/>
  <c r="C979" i="34"/>
  <c r="K978" i="34"/>
  <c r="C978" i="34"/>
  <c r="K977" i="34"/>
  <c r="C977" i="34"/>
  <c r="C976" i="34"/>
  <c r="K975" i="34"/>
  <c r="C975" i="34"/>
  <c r="C973" i="34"/>
  <c r="K972" i="34"/>
  <c r="C972" i="34"/>
  <c r="C971" i="34"/>
  <c r="K970" i="34"/>
  <c r="C970" i="34"/>
  <c r="C969" i="34"/>
  <c r="K968" i="34"/>
  <c r="C968" i="34"/>
  <c r="C966" i="34"/>
  <c r="K965" i="34"/>
  <c r="C965" i="34"/>
  <c r="C963" i="34"/>
  <c r="K962" i="34"/>
  <c r="C962" i="34"/>
  <c r="C959" i="34"/>
  <c r="K958" i="34"/>
  <c r="C958" i="34"/>
  <c r="C950" i="34"/>
  <c r="K949" i="34"/>
  <c r="C949" i="34"/>
  <c r="K948" i="34"/>
  <c r="C948" i="34"/>
  <c r="K947" i="34"/>
  <c r="C947" i="34"/>
  <c r="C946" i="34"/>
  <c r="K945" i="34"/>
  <c r="C945" i="34"/>
  <c r="K944" i="34"/>
  <c r="C944" i="34"/>
  <c r="C935" i="34"/>
  <c r="K934" i="34"/>
  <c r="C934" i="34"/>
  <c r="C933" i="34"/>
  <c r="K932" i="34"/>
  <c r="C932" i="34"/>
  <c r="C928" i="34"/>
  <c r="K927" i="34"/>
  <c r="C927" i="34"/>
  <c r="K926" i="34"/>
  <c r="C926" i="34"/>
  <c r="C912" i="34"/>
  <c r="K911" i="34"/>
  <c r="C911" i="34"/>
  <c r="C910" i="34"/>
  <c r="K909" i="34"/>
  <c r="C909" i="34"/>
  <c r="C907" i="34"/>
  <c r="K906" i="34"/>
  <c r="C906" i="34"/>
  <c r="C905" i="34"/>
  <c r="K904" i="34"/>
  <c r="C904" i="34"/>
  <c r="C900" i="34"/>
  <c r="K899" i="34"/>
  <c r="C899" i="34"/>
  <c r="C873" i="34"/>
  <c r="K872" i="34"/>
  <c r="C872" i="34"/>
  <c r="K871" i="34"/>
  <c r="C871" i="34"/>
  <c r="C863" i="34"/>
  <c r="K862" i="34"/>
  <c r="C862" i="34"/>
  <c r="C861" i="34"/>
  <c r="K860" i="34"/>
  <c r="C860" i="34"/>
  <c r="K859" i="34"/>
  <c r="C859" i="34"/>
  <c r="K858" i="34"/>
  <c r="C858" i="34"/>
  <c r="C852" i="34"/>
  <c r="K851" i="34"/>
  <c r="C851" i="34"/>
  <c r="C849" i="34"/>
  <c r="K848" i="34"/>
  <c r="C848" i="34"/>
  <c r="K847" i="34"/>
  <c r="C847" i="34"/>
  <c r="C845" i="34"/>
  <c r="K844" i="34"/>
  <c r="C844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C815" i="34"/>
  <c r="K814" i="34"/>
  <c r="C814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C802" i="34"/>
  <c r="K801" i="34"/>
  <c r="C801" i="34"/>
  <c r="C794" i="34"/>
  <c r="K793" i="34"/>
  <c r="C793" i="34"/>
  <c r="C789" i="34"/>
  <c r="K788" i="34"/>
  <c r="C788" i="34"/>
  <c r="C783" i="34"/>
  <c r="K782" i="34"/>
  <c r="C782" i="34"/>
  <c r="C781" i="34"/>
  <c r="K780" i="34"/>
  <c r="C780" i="34"/>
  <c r="K779" i="34"/>
  <c r="C779" i="34"/>
  <c r="C776" i="34"/>
  <c r="K775" i="34"/>
  <c r="C775" i="34"/>
  <c r="K774" i="34"/>
  <c r="C774" i="34"/>
  <c r="C773" i="34"/>
  <c r="K772" i="34"/>
  <c r="C772" i="34"/>
  <c r="C768" i="34"/>
  <c r="K767" i="34"/>
  <c r="C767" i="34"/>
  <c r="C766" i="34"/>
  <c r="K765" i="34"/>
  <c r="C765" i="34"/>
  <c r="K764" i="34"/>
  <c r="C764" i="34"/>
  <c r="C763" i="34"/>
  <c r="K762" i="34"/>
  <c r="C762" i="34"/>
  <c r="K761" i="34"/>
  <c r="C761" i="34"/>
  <c r="C759" i="34"/>
  <c r="K758" i="34"/>
  <c r="C758" i="34"/>
  <c r="C756" i="34"/>
  <c r="K755" i="34"/>
  <c r="C755" i="34"/>
  <c r="K754" i="34"/>
  <c r="C754" i="34"/>
  <c r="K753" i="34"/>
  <c r="C753" i="34"/>
  <c r="K752" i="34"/>
  <c r="C752" i="34"/>
  <c r="C751" i="34"/>
  <c r="K750" i="34"/>
  <c r="C750" i="34"/>
  <c r="K749" i="34"/>
  <c r="C749" i="34"/>
  <c r="C747" i="34"/>
  <c r="K746" i="34"/>
  <c r="C746" i="34"/>
  <c r="C737" i="34"/>
  <c r="K736" i="34"/>
  <c r="C736" i="34"/>
  <c r="C733" i="34"/>
  <c r="K732" i="34"/>
  <c r="C732" i="34"/>
  <c r="C728" i="34"/>
  <c r="K727" i="34"/>
  <c r="C727" i="34"/>
  <c r="C725" i="34"/>
  <c r="K724" i="34"/>
  <c r="C724" i="34"/>
  <c r="C715" i="34"/>
  <c r="K714" i="34"/>
  <c r="C714" i="34"/>
  <c r="C713" i="34"/>
  <c r="K712" i="34"/>
  <c r="C712" i="34"/>
  <c r="C710" i="34"/>
  <c r="K709" i="34"/>
  <c r="C709" i="34"/>
  <c r="C706" i="34"/>
  <c r="K705" i="34"/>
  <c r="C705" i="34"/>
  <c r="C700" i="34"/>
  <c r="K699" i="34"/>
  <c r="C699" i="34"/>
  <c r="C697" i="34"/>
  <c r="K696" i="34"/>
  <c r="C696" i="34"/>
  <c r="K695" i="34"/>
  <c r="C695" i="34"/>
  <c r="C692" i="34"/>
  <c r="K691" i="34"/>
  <c r="C691" i="34"/>
  <c r="C656" i="34"/>
  <c r="K655" i="34"/>
  <c r="C655" i="34"/>
  <c r="K654" i="34"/>
  <c r="C654" i="34"/>
  <c r="C652" i="34"/>
  <c r="K651" i="34"/>
  <c r="C651" i="34"/>
  <c r="K650" i="34"/>
  <c r="C650" i="34"/>
  <c r="K649" i="34"/>
  <c r="C649" i="34"/>
  <c r="K648" i="34"/>
  <c r="C648" i="34"/>
  <c r="C638" i="34"/>
  <c r="K637" i="34"/>
  <c r="C637" i="34"/>
  <c r="C634" i="34"/>
  <c r="K633" i="34"/>
  <c r="C633" i="34"/>
  <c r="C632" i="34"/>
  <c r="K631" i="34"/>
  <c r="C631" i="34"/>
  <c r="C629" i="34"/>
  <c r="K628" i="34"/>
  <c r="C628" i="34"/>
  <c r="C623" i="34"/>
  <c r="K622" i="34"/>
  <c r="C622" i="34"/>
  <c r="C616" i="34"/>
  <c r="K615" i="34"/>
  <c r="C615" i="34"/>
  <c r="C614" i="34"/>
  <c r="K613" i="34"/>
  <c r="C613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2" i="34"/>
  <c r="K1061" i="34"/>
  <c r="C1061" i="34"/>
  <c r="C1056" i="34"/>
  <c r="K1055" i="34"/>
  <c r="C1055" i="34"/>
  <c r="C1047" i="34"/>
  <c r="K1046" i="34"/>
  <c r="C1046" i="34"/>
  <c r="C942" i="34"/>
  <c r="K941" i="34"/>
  <c r="C941" i="34"/>
  <c r="C924" i="34"/>
  <c r="K923" i="34"/>
  <c r="C923" i="34"/>
  <c r="K922" i="34"/>
  <c r="C922" i="34"/>
  <c r="C917" i="34"/>
  <c r="K916" i="34"/>
  <c r="C916" i="34"/>
  <c r="C897" i="34"/>
  <c r="K896" i="34"/>
  <c r="C896" i="34"/>
  <c r="K895" i="34"/>
  <c r="C895" i="34"/>
  <c r="C888" i="34"/>
  <c r="K887" i="34"/>
  <c r="C887" i="34"/>
  <c r="K886" i="34"/>
  <c r="C886" i="34"/>
  <c r="K885" i="34"/>
  <c r="C885" i="34"/>
  <c r="C882" i="34"/>
  <c r="K881" i="34"/>
  <c r="C881" i="34"/>
  <c r="K880" i="34"/>
  <c r="C880" i="34"/>
  <c r="C875" i="34"/>
  <c r="K874" i="34"/>
  <c r="C874" i="34"/>
  <c r="C869" i="34"/>
  <c r="K868" i="34"/>
  <c r="C868" i="34"/>
  <c r="C866" i="34"/>
  <c r="K865" i="34"/>
  <c r="C865" i="34"/>
  <c r="C856" i="34"/>
  <c r="K855" i="34"/>
  <c r="K857" i="34" s="1"/>
  <c r="C855" i="34"/>
  <c r="C796" i="34"/>
  <c r="B796" i="34" s="1"/>
  <c r="A796" i="34" s="1"/>
  <c r="K795" i="34"/>
  <c r="C795" i="34"/>
  <c r="B795" i="34" s="1"/>
  <c r="A795" i="34" s="1"/>
  <c r="C641" i="34"/>
  <c r="B641" i="34" s="1"/>
  <c r="A641" i="34" s="1"/>
  <c r="K640" i="34"/>
  <c r="C640" i="34"/>
  <c r="B640" i="34" s="1"/>
  <c r="A640" i="34" s="1"/>
  <c r="C626" i="34"/>
  <c r="B626" i="34" s="1"/>
  <c r="A626" i="34" s="1"/>
  <c r="K625" i="34"/>
  <c r="C625" i="34"/>
  <c r="B625" i="34" s="1"/>
  <c r="A625" i="34" s="1"/>
  <c r="C620" i="34"/>
  <c r="B620" i="34" s="1"/>
  <c r="A620" i="34" s="1"/>
  <c r="K619" i="34"/>
  <c r="C619" i="34"/>
  <c r="B619" i="34" s="1"/>
  <c r="A619" i="34" s="1"/>
  <c r="C611" i="34"/>
  <c r="B611" i="34" s="1"/>
  <c r="A611" i="34" s="1"/>
  <c r="K610" i="34"/>
  <c r="K612" i="34" s="1"/>
  <c r="C610" i="34"/>
  <c r="B610" i="34" s="1"/>
  <c r="A610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60" i="34"/>
  <c r="B1060" i="34" s="1"/>
  <c r="A1060" i="34" s="1"/>
  <c r="C1051" i="34"/>
  <c r="B1051" i="34" s="1"/>
  <c r="A1051" i="34" s="1"/>
  <c r="C1050" i="34"/>
  <c r="B1050" i="34" s="1"/>
  <c r="A1050" i="34" s="1"/>
  <c r="C1049" i="34"/>
  <c r="B1049" i="34" s="1"/>
  <c r="A1049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0" i="34"/>
  <c r="B1040" i="34" s="1"/>
  <c r="A1040" i="34" s="1"/>
  <c r="C1039" i="34"/>
  <c r="B1039" i="34" s="1"/>
  <c r="A1039" i="34" s="1"/>
  <c r="C1038" i="34"/>
  <c r="B1038" i="34" s="1"/>
  <c r="A1038" i="34" s="1"/>
  <c r="C1034" i="34"/>
  <c r="B1034" i="34" s="1"/>
  <c r="A1034" i="34" s="1"/>
  <c r="C1033" i="34"/>
  <c r="B1033" i="34" s="1"/>
  <c r="A1033" i="34" s="1"/>
  <c r="K1032" i="34"/>
  <c r="C1032" i="34"/>
  <c r="B1032" i="34" s="1"/>
  <c r="A1032" i="34" s="1"/>
  <c r="C1031" i="34"/>
  <c r="B1031" i="34" s="1"/>
  <c r="A1031" i="34" s="1"/>
  <c r="C1030" i="34"/>
  <c r="B1030" i="34" s="1"/>
  <c r="A1030" i="34" s="1"/>
  <c r="C1015" i="34"/>
  <c r="B1015" i="34" s="1"/>
  <c r="A1015" i="34" s="1"/>
  <c r="K1014" i="34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03" i="34"/>
  <c r="B1003" i="34" s="1"/>
  <c r="A1003" i="34" s="1"/>
  <c r="C997" i="34"/>
  <c r="B997" i="34" s="1"/>
  <c r="A997" i="34" s="1"/>
  <c r="C996" i="34"/>
  <c r="B996" i="34" s="1"/>
  <c r="A996" i="34" s="1"/>
  <c r="C995" i="34"/>
  <c r="B995" i="34" s="1"/>
  <c r="A995" i="34" s="1"/>
  <c r="C991" i="34"/>
  <c r="B991" i="34" s="1"/>
  <c r="A991" i="34" s="1"/>
  <c r="C990" i="34"/>
  <c r="B990" i="34" s="1"/>
  <c r="A990" i="34" s="1"/>
  <c r="C989" i="34"/>
  <c r="B989" i="34" s="1"/>
  <c r="A989" i="34" s="1"/>
  <c r="C983" i="34"/>
  <c r="B983" i="34" s="1"/>
  <c r="A983" i="34" s="1"/>
  <c r="C961" i="34"/>
  <c r="B961" i="34" s="1"/>
  <c r="A961" i="34" s="1"/>
  <c r="C957" i="34"/>
  <c r="B957" i="34" s="1"/>
  <c r="A957" i="34" s="1"/>
  <c r="C956" i="34"/>
  <c r="B956" i="34" s="1"/>
  <c r="A956" i="34" s="1"/>
  <c r="K955" i="34"/>
  <c r="C955" i="34"/>
  <c r="B955" i="34" s="1"/>
  <c r="A955" i="34" s="1"/>
  <c r="K954" i="34"/>
  <c r="C954" i="34"/>
  <c r="B954" i="34" s="1"/>
  <c r="A954" i="34" s="1"/>
  <c r="C953" i="34"/>
  <c r="B953" i="34" s="1"/>
  <c r="A953" i="34" s="1"/>
  <c r="C952" i="34"/>
  <c r="B952" i="34" s="1"/>
  <c r="A952" i="34" s="1"/>
  <c r="C940" i="34"/>
  <c r="B940" i="34" s="1"/>
  <c r="A940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1" i="34"/>
  <c r="B931" i="34" s="1"/>
  <c r="A931" i="34" s="1"/>
  <c r="C930" i="34"/>
  <c r="B930" i="34" s="1"/>
  <c r="A930" i="34" s="1"/>
  <c r="C921" i="34"/>
  <c r="B921" i="34" s="1"/>
  <c r="A921" i="34" s="1"/>
  <c r="C920" i="34"/>
  <c r="B920" i="34" s="1"/>
  <c r="A920" i="34" s="1"/>
  <c r="C919" i="34"/>
  <c r="B919" i="34" s="1"/>
  <c r="A919" i="34" s="1"/>
  <c r="C915" i="34"/>
  <c r="B915" i="34" s="1"/>
  <c r="A915" i="34" s="1"/>
  <c r="C914" i="34"/>
  <c r="B914" i="34" s="1"/>
  <c r="A914" i="34" s="1"/>
  <c r="C894" i="34"/>
  <c r="B894" i="34" s="1"/>
  <c r="A894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4" i="34"/>
  <c r="B884" i="34" s="1"/>
  <c r="A884" i="34" s="1"/>
  <c r="C879" i="34"/>
  <c r="B879" i="34" s="1"/>
  <c r="A879" i="34" s="1"/>
  <c r="C878" i="34"/>
  <c r="B878" i="34" s="1"/>
  <c r="A878" i="34" s="1"/>
  <c r="C877" i="34"/>
  <c r="B877" i="34" s="1"/>
  <c r="A877" i="34" s="1"/>
  <c r="C864" i="34"/>
  <c r="B864" i="34" s="1"/>
  <c r="A864" i="34" s="1"/>
  <c r="C854" i="34"/>
  <c r="B854" i="34" s="1"/>
  <c r="A854" i="34" s="1"/>
  <c r="C800" i="34"/>
  <c r="B800" i="34" s="1"/>
  <c r="A800" i="34" s="1"/>
  <c r="C799" i="34"/>
  <c r="B799" i="34" s="1"/>
  <c r="A799" i="34" s="1"/>
  <c r="C798" i="34"/>
  <c r="B798" i="34" s="1"/>
  <c r="A798" i="34" s="1"/>
  <c r="C792" i="34"/>
  <c r="B792" i="34" s="1"/>
  <c r="A792" i="34" s="1"/>
  <c r="C791" i="34"/>
  <c r="B791" i="34" s="1"/>
  <c r="A791" i="34" s="1"/>
  <c r="C787" i="34"/>
  <c r="B787" i="34" s="1"/>
  <c r="A787" i="34" s="1"/>
  <c r="C786" i="34"/>
  <c r="B786" i="34" s="1"/>
  <c r="A786" i="34" s="1"/>
  <c r="C785" i="34"/>
  <c r="B785" i="34" s="1"/>
  <c r="A785" i="34" s="1"/>
  <c r="C784" i="34"/>
  <c r="B784" i="34" s="1"/>
  <c r="A784" i="34" s="1"/>
  <c r="C778" i="34"/>
  <c r="B778" i="34" s="1"/>
  <c r="A778" i="34" s="1"/>
  <c r="K771" i="34"/>
  <c r="C771" i="34"/>
  <c r="B771" i="34" s="1"/>
  <c r="A771" i="34" s="1"/>
  <c r="K770" i="34"/>
  <c r="C770" i="34"/>
  <c r="B770" i="34" s="1"/>
  <c r="A770" i="34" s="1"/>
  <c r="C745" i="34"/>
  <c r="B745" i="34" s="1"/>
  <c r="A745" i="34" s="1"/>
  <c r="C744" i="34"/>
  <c r="B744" i="34" s="1"/>
  <c r="A744" i="34" s="1"/>
  <c r="C743" i="34"/>
  <c r="B743" i="34" s="1"/>
  <c r="A743" i="34" s="1"/>
  <c r="C739" i="34"/>
  <c r="B739" i="34" s="1"/>
  <c r="A739" i="34" s="1"/>
  <c r="C738" i="34"/>
  <c r="B738" i="34" s="1"/>
  <c r="A738" i="34" s="1"/>
  <c r="C735" i="34"/>
  <c r="B735" i="34" s="1"/>
  <c r="A735" i="34" s="1"/>
  <c r="C734" i="34"/>
  <c r="B734" i="34" s="1"/>
  <c r="A734" i="34" s="1"/>
  <c r="C731" i="34"/>
  <c r="B731" i="34" s="1"/>
  <c r="A731" i="34" s="1"/>
  <c r="C730" i="34"/>
  <c r="B730" i="34" s="1"/>
  <c r="A730" i="34" s="1"/>
  <c r="C729" i="34"/>
  <c r="B729" i="34" s="1"/>
  <c r="A729" i="34" s="1"/>
  <c r="C718" i="34"/>
  <c r="B718" i="34" s="1"/>
  <c r="A718" i="34" s="1"/>
  <c r="C717" i="34"/>
  <c r="B717" i="34" s="1"/>
  <c r="A717" i="34" s="1"/>
  <c r="C711" i="34"/>
  <c r="B711" i="34" s="1"/>
  <c r="A711" i="34" s="1"/>
  <c r="C708" i="34"/>
  <c r="B708" i="34" s="1"/>
  <c r="A708" i="34" s="1"/>
  <c r="C704" i="34"/>
  <c r="B704" i="34" s="1"/>
  <c r="A704" i="34" s="1"/>
  <c r="C703" i="34"/>
  <c r="B703" i="34" s="1"/>
  <c r="A703" i="34" s="1"/>
  <c r="C702" i="34"/>
  <c r="B702" i="34" s="1"/>
  <c r="A702" i="34" s="1"/>
  <c r="C698" i="34"/>
  <c r="B698" i="34" s="1"/>
  <c r="A698" i="34" s="1"/>
  <c r="C694" i="34"/>
  <c r="B694" i="34" s="1"/>
  <c r="A694" i="34" s="1"/>
  <c r="C693" i="34"/>
  <c r="B693" i="34" s="1"/>
  <c r="A693" i="34" s="1"/>
  <c r="C682" i="34"/>
  <c r="B682" i="34" s="1"/>
  <c r="A682" i="34" s="1"/>
  <c r="K676" i="34"/>
  <c r="C676" i="34"/>
  <c r="B676" i="34" s="1"/>
  <c r="A676" i="34" s="1"/>
  <c r="K675" i="34"/>
  <c r="C675" i="34"/>
  <c r="B675" i="34" s="1"/>
  <c r="A675" i="34" s="1"/>
  <c r="C673" i="34"/>
  <c r="B673" i="34" s="1"/>
  <c r="A673" i="34" s="1"/>
  <c r="C664" i="34"/>
  <c r="B664" i="34" s="1"/>
  <c r="A664" i="34" s="1"/>
  <c r="C653" i="34"/>
  <c r="B653" i="34" s="1"/>
  <c r="A653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36" i="34"/>
  <c r="B636" i="34" s="1"/>
  <c r="A636" i="34" s="1"/>
  <c r="C635" i="34"/>
  <c r="B635" i="34" s="1"/>
  <c r="A635" i="34" s="1"/>
  <c r="C618" i="34"/>
  <c r="B618" i="34" s="1"/>
  <c r="A618" i="34" s="1"/>
  <c r="C609" i="34"/>
  <c r="B609" i="34" s="1"/>
  <c r="A609" i="34" s="1"/>
  <c r="C608" i="34"/>
  <c r="B608" i="34" s="1"/>
  <c r="A608" i="34" s="1"/>
  <c r="C607" i="34"/>
  <c r="B607" i="34" s="1"/>
  <c r="A607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9" i="34"/>
  <c r="U609" i="34"/>
  <c r="R609" i="34"/>
  <c r="Z609" i="34"/>
  <c r="S609" i="34"/>
  <c r="U644" i="34"/>
  <c r="R644" i="34"/>
  <c r="Z644" i="34"/>
  <c r="S644" i="34"/>
  <c r="T644" i="34"/>
  <c r="T653" i="34"/>
  <c r="U653" i="34"/>
  <c r="R653" i="34"/>
  <c r="Z653" i="34"/>
  <c r="S653" i="34"/>
  <c r="T693" i="34"/>
  <c r="U693" i="34"/>
  <c r="R693" i="34"/>
  <c r="Z693" i="34"/>
  <c r="S693" i="34"/>
  <c r="R703" i="34"/>
  <c r="Z703" i="34"/>
  <c r="S703" i="34"/>
  <c r="T703" i="34"/>
  <c r="U703" i="34"/>
  <c r="U717" i="34"/>
  <c r="Z717" i="34"/>
  <c r="T731" i="34"/>
  <c r="U731" i="34"/>
  <c r="R731" i="34"/>
  <c r="Z731" i="34"/>
  <c r="S731" i="34"/>
  <c r="U739" i="34"/>
  <c r="Z739" i="34"/>
  <c r="U770" i="34"/>
  <c r="Z770" i="34"/>
  <c r="U778" i="34"/>
  <c r="R778" i="34"/>
  <c r="Z778" i="34"/>
  <c r="S778" i="34"/>
  <c r="T778" i="34"/>
  <c r="T787" i="34"/>
  <c r="U787" i="34"/>
  <c r="R787" i="34"/>
  <c r="Z787" i="34"/>
  <c r="S787" i="34"/>
  <c r="T799" i="34"/>
  <c r="U799" i="34"/>
  <c r="R799" i="34"/>
  <c r="Z799" i="34"/>
  <c r="S799" i="34"/>
  <c r="R877" i="34"/>
  <c r="Z877" i="34"/>
  <c r="S877" i="34"/>
  <c r="T877" i="34"/>
  <c r="U877" i="34"/>
  <c r="U890" i="34"/>
  <c r="R890" i="34"/>
  <c r="Z890" i="34"/>
  <c r="T890" i="34"/>
  <c r="S890" i="34"/>
  <c r="U894" i="34"/>
  <c r="Z894" i="34"/>
  <c r="Z920" i="34"/>
  <c r="U920" i="34"/>
  <c r="R936" i="34"/>
  <c r="Z936" i="34"/>
  <c r="S936" i="34"/>
  <c r="T936" i="34"/>
  <c r="U936" i="34"/>
  <c r="R940" i="34"/>
  <c r="Z940" i="34"/>
  <c r="S940" i="34"/>
  <c r="T940" i="34"/>
  <c r="U940" i="34"/>
  <c r="U957" i="34"/>
  <c r="Z957" i="34"/>
  <c r="U990" i="34"/>
  <c r="Z990" i="34"/>
  <c r="U997" i="34"/>
  <c r="Z997" i="34"/>
  <c r="U1013" i="34"/>
  <c r="Z1013" i="34"/>
  <c r="T1030" i="34"/>
  <c r="U1030" i="34"/>
  <c r="R1030" i="34"/>
  <c r="Z1030" i="34"/>
  <c r="S1030" i="34"/>
  <c r="U1033" i="34"/>
  <c r="Z1033" i="34"/>
  <c r="Z1040" i="34"/>
  <c r="U1040" i="34"/>
  <c r="U1049" i="34"/>
  <c r="R1049" i="34"/>
  <c r="Z1049" i="34"/>
  <c r="S1049" i="34"/>
  <c r="T1049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20" i="34"/>
  <c r="Z620" i="34"/>
  <c r="U640" i="34"/>
  <c r="Z640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8" i="34"/>
  <c r="T618" i="34"/>
  <c r="U618" i="34"/>
  <c r="R618" i="34"/>
  <c r="Z618" i="34"/>
  <c r="U645" i="34"/>
  <c r="Z645" i="34"/>
  <c r="U664" i="34"/>
  <c r="R664" i="34"/>
  <c r="Z664" i="34"/>
  <c r="S664" i="34"/>
  <c r="T664" i="34"/>
  <c r="U676" i="34"/>
  <c r="Z676" i="34"/>
  <c r="S694" i="34"/>
  <c r="T694" i="34"/>
  <c r="U694" i="34"/>
  <c r="R694" i="34"/>
  <c r="Z694" i="34"/>
  <c r="U704" i="34"/>
  <c r="R704" i="34"/>
  <c r="Z704" i="34"/>
  <c r="S704" i="34"/>
  <c r="T704" i="34"/>
  <c r="U718" i="34"/>
  <c r="Z718" i="34"/>
  <c r="U734" i="34"/>
  <c r="Z734" i="34"/>
  <c r="T743" i="34"/>
  <c r="U743" i="34"/>
  <c r="R743" i="34"/>
  <c r="Z743" i="34"/>
  <c r="S743" i="34"/>
  <c r="S784" i="34"/>
  <c r="T784" i="34"/>
  <c r="U784" i="34"/>
  <c r="R784" i="34"/>
  <c r="Z784" i="34"/>
  <c r="T791" i="34"/>
  <c r="U791" i="34"/>
  <c r="R791" i="34"/>
  <c r="Z791" i="34"/>
  <c r="S791" i="34"/>
  <c r="S800" i="34"/>
  <c r="T800" i="34"/>
  <c r="U800" i="34"/>
  <c r="R800" i="34"/>
  <c r="Z800" i="34"/>
  <c r="U878" i="34"/>
  <c r="R878" i="34"/>
  <c r="Z878" i="34"/>
  <c r="S878" i="34"/>
  <c r="T878" i="34"/>
  <c r="U891" i="34"/>
  <c r="Z891" i="34"/>
  <c r="T914" i="34"/>
  <c r="U914" i="34"/>
  <c r="R914" i="34"/>
  <c r="Z914" i="34"/>
  <c r="S914" i="34"/>
  <c r="U921" i="34"/>
  <c r="R921" i="34"/>
  <c r="Z921" i="34"/>
  <c r="S921" i="34"/>
  <c r="T921" i="34"/>
  <c r="U937" i="34"/>
  <c r="R937" i="34"/>
  <c r="Z937" i="34"/>
  <c r="S937" i="34"/>
  <c r="T937" i="34"/>
  <c r="Z952" i="34"/>
  <c r="U952" i="34"/>
  <c r="U955" i="34"/>
  <c r="Z955" i="34"/>
  <c r="U961" i="34"/>
  <c r="R961" i="34"/>
  <c r="Z961" i="34"/>
  <c r="S961" i="34"/>
  <c r="T961" i="34"/>
  <c r="S991" i="34"/>
  <c r="T991" i="34"/>
  <c r="U991" i="34"/>
  <c r="R991" i="34"/>
  <c r="Z991" i="34"/>
  <c r="S1003" i="34"/>
  <c r="T1003" i="34"/>
  <c r="U1003" i="34"/>
  <c r="R1003" i="34"/>
  <c r="Z1003" i="34"/>
  <c r="U1014" i="34"/>
  <c r="Z1014" i="34"/>
  <c r="S1031" i="34"/>
  <c r="T1031" i="34"/>
  <c r="U1031" i="34"/>
  <c r="R1031" i="34"/>
  <c r="Z1031" i="34"/>
  <c r="U1034" i="34"/>
  <c r="Z1034" i="34"/>
  <c r="U1043" i="34"/>
  <c r="Z1043" i="34"/>
  <c r="T1050" i="34"/>
  <c r="U1050" i="34"/>
  <c r="R1050" i="34"/>
  <c r="Z1050" i="34"/>
  <c r="S1050" i="34"/>
  <c r="R1067" i="34"/>
  <c r="Z1067" i="34"/>
  <c r="S1067" i="34"/>
  <c r="T1067" i="34"/>
  <c r="U1067" i="34"/>
  <c r="Z1071" i="34"/>
  <c r="U1071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1" i="34"/>
  <c r="U611" i="34"/>
  <c r="U625" i="34"/>
  <c r="Z625" i="34"/>
  <c r="U796" i="34"/>
  <c r="Z796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7" i="34"/>
  <c r="Z607" i="34"/>
  <c r="S607" i="34"/>
  <c r="T607" i="34"/>
  <c r="U607" i="34"/>
  <c r="R635" i="34"/>
  <c r="Z635" i="34"/>
  <c r="S635" i="34"/>
  <c r="T635" i="34"/>
  <c r="U635" i="34"/>
  <c r="U646" i="34"/>
  <c r="Z646" i="34"/>
  <c r="T673" i="34"/>
  <c r="U673" i="34"/>
  <c r="R673" i="34"/>
  <c r="Z673" i="34"/>
  <c r="S673" i="34"/>
  <c r="S698" i="34"/>
  <c r="T698" i="34"/>
  <c r="U698" i="34"/>
  <c r="R698" i="34"/>
  <c r="Z698" i="34"/>
  <c r="U708" i="34"/>
  <c r="R708" i="34"/>
  <c r="Z708" i="34"/>
  <c r="S708" i="34"/>
  <c r="T708" i="34"/>
  <c r="R729" i="34"/>
  <c r="Z729" i="34"/>
  <c r="S729" i="34"/>
  <c r="T729" i="34"/>
  <c r="U729" i="34"/>
  <c r="U735" i="34"/>
  <c r="Z735" i="34"/>
  <c r="U744" i="34"/>
  <c r="Z744" i="34"/>
  <c r="U771" i="34"/>
  <c r="Z771" i="34"/>
  <c r="R785" i="34"/>
  <c r="Z785" i="34"/>
  <c r="S785" i="34"/>
  <c r="T785" i="34"/>
  <c r="U785" i="34"/>
  <c r="S792" i="34"/>
  <c r="T792" i="34"/>
  <c r="U792" i="34"/>
  <c r="R792" i="34"/>
  <c r="Z792" i="34"/>
  <c r="U854" i="34"/>
  <c r="R854" i="34"/>
  <c r="Z854" i="34"/>
  <c r="S854" i="34"/>
  <c r="T854" i="34"/>
  <c r="T879" i="34"/>
  <c r="U879" i="34"/>
  <c r="R879" i="34"/>
  <c r="Z879" i="34"/>
  <c r="S879" i="34"/>
  <c r="Z892" i="34"/>
  <c r="U892" i="34"/>
  <c r="S915" i="34"/>
  <c r="T915" i="34"/>
  <c r="U915" i="34"/>
  <c r="R915" i="34"/>
  <c r="Z915" i="34"/>
  <c r="T930" i="34"/>
  <c r="U930" i="34"/>
  <c r="R930" i="34"/>
  <c r="Z930" i="34"/>
  <c r="S930" i="34"/>
  <c r="T938" i="34"/>
  <c r="U938" i="34"/>
  <c r="R938" i="34"/>
  <c r="Z938" i="34"/>
  <c r="S938" i="34"/>
  <c r="U953" i="34"/>
  <c r="Z953" i="34"/>
  <c r="S983" i="34"/>
  <c r="T983" i="34"/>
  <c r="U983" i="34"/>
  <c r="R983" i="34"/>
  <c r="Z983" i="34"/>
  <c r="S995" i="34"/>
  <c r="T995" i="34"/>
  <c r="U995" i="34"/>
  <c r="R995" i="34"/>
  <c r="Z995" i="34"/>
  <c r="S1011" i="34"/>
  <c r="T1011" i="34"/>
  <c r="U1011" i="34"/>
  <c r="R1011" i="34"/>
  <c r="Z1011" i="34"/>
  <c r="Z1032" i="34"/>
  <c r="U1032" i="34"/>
  <c r="T1038" i="34"/>
  <c r="U1038" i="34"/>
  <c r="R1038" i="34"/>
  <c r="Z1038" i="34"/>
  <c r="S1038" i="34"/>
  <c r="Z1044" i="34"/>
  <c r="U1044" i="34"/>
  <c r="S1051" i="34"/>
  <c r="T1051" i="34"/>
  <c r="U1051" i="34"/>
  <c r="R1051" i="34"/>
  <c r="Z1051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9" i="34"/>
  <c r="U619" i="34"/>
  <c r="U641" i="34"/>
  <c r="Z641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8" i="34"/>
  <c r="R608" i="34"/>
  <c r="Z608" i="34"/>
  <c r="S608" i="34"/>
  <c r="T608" i="34"/>
  <c r="U636" i="34"/>
  <c r="R636" i="34"/>
  <c r="Z636" i="34"/>
  <c r="S636" i="34"/>
  <c r="T636" i="34"/>
  <c r="R647" i="34"/>
  <c r="Z647" i="34"/>
  <c r="S647" i="34"/>
  <c r="T647" i="34"/>
  <c r="U647" i="34"/>
  <c r="Z675" i="34"/>
  <c r="U675" i="34"/>
  <c r="S682" i="34"/>
  <c r="T682" i="34"/>
  <c r="U682" i="34"/>
  <c r="R682" i="34"/>
  <c r="Z682" i="34"/>
  <c r="S702" i="34"/>
  <c r="T702" i="34"/>
  <c r="U702" i="34"/>
  <c r="R702" i="34"/>
  <c r="Z702" i="34"/>
  <c r="R711" i="34"/>
  <c r="Z711" i="34"/>
  <c r="S711" i="34"/>
  <c r="T711" i="34"/>
  <c r="U711" i="34"/>
  <c r="U730" i="34"/>
  <c r="R730" i="34"/>
  <c r="Z730" i="34"/>
  <c r="S730" i="34"/>
  <c r="T730" i="34"/>
  <c r="U738" i="34"/>
  <c r="Z738" i="34"/>
  <c r="Z745" i="34"/>
  <c r="U745" i="34"/>
  <c r="U786" i="34"/>
  <c r="R786" i="34"/>
  <c r="Z786" i="34"/>
  <c r="S786" i="34"/>
  <c r="T786" i="34"/>
  <c r="U798" i="34"/>
  <c r="R798" i="34"/>
  <c r="Z798" i="34"/>
  <c r="S798" i="34"/>
  <c r="T798" i="34"/>
  <c r="S864" i="34"/>
  <c r="T864" i="34"/>
  <c r="U864" i="34"/>
  <c r="R864" i="34"/>
  <c r="Z864" i="34"/>
  <c r="S884" i="34"/>
  <c r="T884" i="34"/>
  <c r="U884" i="34"/>
  <c r="R884" i="34"/>
  <c r="Z884" i="34"/>
  <c r="Z893" i="34"/>
  <c r="U893" i="34"/>
  <c r="U919" i="34"/>
  <c r="Z919" i="34"/>
  <c r="S931" i="34"/>
  <c r="T931" i="34"/>
  <c r="U931" i="34"/>
  <c r="R931" i="34"/>
  <c r="Z931" i="34"/>
  <c r="S939" i="34"/>
  <c r="T939" i="34"/>
  <c r="U939" i="34"/>
  <c r="R939" i="34"/>
  <c r="Z939" i="34"/>
  <c r="U954" i="34"/>
  <c r="Z954" i="34"/>
  <c r="Z956" i="34"/>
  <c r="U956" i="34"/>
  <c r="U989" i="34"/>
  <c r="Z989" i="34"/>
  <c r="Z996" i="34"/>
  <c r="U996" i="34"/>
  <c r="Z1012" i="34"/>
  <c r="U1012" i="34"/>
  <c r="U1015" i="34"/>
  <c r="Z1015" i="34"/>
  <c r="U1039" i="34"/>
  <c r="Z1039" i="34"/>
  <c r="U1045" i="34"/>
  <c r="R1045" i="34"/>
  <c r="Z1045" i="34"/>
  <c r="S1045" i="34"/>
  <c r="T1045" i="34"/>
  <c r="R1060" i="34"/>
  <c r="Z1060" i="34"/>
  <c r="S1060" i="34"/>
  <c r="T1060" i="34"/>
  <c r="U1060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10" i="34"/>
  <c r="Z610" i="34"/>
  <c r="U626" i="34"/>
  <c r="Z626" i="34"/>
  <c r="U795" i="34"/>
  <c r="Z795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2" i="34"/>
  <c r="A1062" i="34" s="1"/>
  <c r="B1061" i="34"/>
  <c r="A1061" i="34" s="1"/>
  <c r="B1056" i="34"/>
  <c r="A1056" i="34" s="1"/>
  <c r="B1055" i="34"/>
  <c r="A1055" i="34" s="1"/>
  <c r="B1047" i="34"/>
  <c r="A1047" i="34" s="1"/>
  <c r="B1046" i="34"/>
  <c r="A1046" i="34" s="1"/>
  <c r="B942" i="34"/>
  <c r="A942" i="34" s="1"/>
  <c r="B941" i="34"/>
  <c r="A941" i="34" s="1"/>
  <c r="B924" i="34"/>
  <c r="A924" i="34" s="1"/>
  <c r="B923" i="34"/>
  <c r="A923" i="34" s="1"/>
  <c r="B922" i="34"/>
  <c r="A922" i="34" s="1"/>
  <c r="B917" i="34"/>
  <c r="A917" i="34" s="1"/>
  <c r="B916" i="34"/>
  <c r="A916" i="34" s="1"/>
  <c r="B897" i="34"/>
  <c r="A897" i="34" s="1"/>
  <c r="B896" i="34"/>
  <c r="A896" i="34" s="1"/>
  <c r="B895" i="34"/>
  <c r="A895" i="34" s="1"/>
  <c r="B888" i="34"/>
  <c r="A888" i="34" s="1"/>
  <c r="B887" i="34"/>
  <c r="A887" i="34" s="1"/>
  <c r="B886" i="34"/>
  <c r="A886" i="34" s="1"/>
  <c r="B885" i="34"/>
  <c r="A885" i="34" s="1"/>
  <c r="B882" i="34"/>
  <c r="A882" i="34" s="1"/>
  <c r="B881" i="34"/>
  <c r="A881" i="34" s="1"/>
  <c r="B880" i="34"/>
  <c r="A880" i="34" s="1"/>
  <c r="B875" i="34"/>
  <c r="A875" i="34" s="1"/>
  <c r="B874" i="34"/>
  <c r="A874" i="34" s="1"/>
  <c r="B869" i="34"/>
  <c r="A869" i="34" s="1"/>
  <c r="B868" i="34"/>
  <c r="A868" i="34" s="1"/>
  <c r="B866" i="34"/>
  <c r="A866" i="34" s="1"/>
  <c r="B865" i="34"/>
  <c r="A865" i="34" s="1"/>
  <c r="B856" i="34"/>
  <c r="A856" i="34" s="1"/>
  <c r="B855" i="34"/>
  <c r="A855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794" i="34"/>
  <c r="A794" i="34" s="1"/>
  <c r="B793" i="34"/>
  <c r="A793" i="34" s="1"/>
  <c r="B789" i="34"/>
  <c r="A789" i="34" s="1"/>
  <c r="B788" i="34"/>
  <c r="A788" i="34" s="1"/>
  <c r="B783" i="34"/>
  <c r="A783" i="34" s="1"/>
  <c r="B782" i="34"/>
  <c r="A782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5" i="34"/>
  <c r="A935" i="34" s="1"/>
  <c r="B934" i="34"/>
  <c r="A934" i="34" s="1"/>
  <c r="B933" i="34"/>
  <c r="A933" i="34" s="1"/>
  <c r="B932" i="34"/>
  <c r="A932" i="34" s="1"/>
  <c r="B928" i="34"/>
  <c r="A928" i="34" s="1"/>
  <c r="B927" i="34"/>
  <c r="A927" i="34" s="1"/>
  <c r="B926" i="34"/>
  <c r="A926" i="34" s="1"/>
  <c r="B912" i="34"/>
  <c r="A912" i="34" s="1"/>
  <c r="B911" i="34"/>
  <c r="A911" i="34" s="1"/>
  <c r="B910" i="34"/>
  <c r="A910" i="34" s="1"/>
  <c r="B909" i="34"/>
  <c r="A909" i="34" s="1"/>
  <c r="B907" i="34"/>
  <c r="A907" i="34" s="1"/>
  <c r="B906" i="34"/>
  <c r="A906" i="34" s="1"/>
  <c r="B905" i="34"/>
  <c r="A905" i="34" s="1"/>
  <c r="B904" i="34"/>
  <c r="A904" i="34" s="1"/>
  <c r="B900" i="34"/>
  <c r="A900" i="34" s="1"/>
  <c r="B899" i="34"/>
  <c r="A899" i="34" s="1"/>
  <c r="B873" i="34"/>
  <c r="A873" i="34" s="1"/>
  <c r="B872" i="34"/>
  <c r="A872" i="34" s="1"/>
  <c r="B871" i="34"/>
  <c r="A871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2" i="34"/>
  <c r="A852" i="34" s="1"/>
  <c r="B851" i="34"/>
  <c r="A851" i="34" s="1"/>
  <c r="B849" i="34"/>
  <c r="A849" i="34" s="1"/>
  <c r="B848" i="34"/>
  <c r="A848" i="34" s="1"/>
  <c r="B847" i="34"/>
  <c r="A847" i="34" s="1"/>
  <c r="B845" i="34"/>
  <c r="A845" i="34" s="1"/>
  <c r="B844" i="34"/>
  <c r="A844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2" i="34"/>
  <c r="A832" i="34" s="1"/>
  <c r="B831" i="34"/>
  <c r="A831" i="34" s="1"/>
  <c r="B1170" i="34"/>
  <c r="A1170" i="34" s="1"/>
  <c r="B1169" i="34"/>
  <c r="A1169" i="34" s="1"/>
  <c r="B965" i="34"/>
  <c r="A965" i="34" s="1"/>
  <c r="B963" i="34"/>
  <c r="A963" i="34" s="1"/>
  <c r="B962" i="34"/>
  <c r="A962" i="34" s="1"/>
  <c r="B959" i="34"/>
  <c r="A959" i="34" s="1"/>
  <c r="B958" i="34"/>
  <c r="A958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U949" i="34" l="1"/>
  <c r="Z949" i="34"/>
  <c r="U950" i="34"/>
  <c r="Z950" i="34"/>
  <c r="U947" i="34"/>
  <c r="Z947" i="34"/>
  <c r="U958" i="34"/>
  <c r="Z958" i="34"/>
  <c r="U965" i="34"/>
  <c r="Z965" i="34"/>
  <c r="U832" i="34"/>
  <c r="Z832" i="34"/>
  <c r="Z837" i="34"/>
  <c r="U837" i="34"/>
  <c r="Z841" i="34"/>
  <c r="U841" i="34"/>
  <c r="U847" i="34"/>
  <c r="Z847" i="34"/>
  <c r="U852" i="34"/>
  <c r="Z852" i="34"/>
  <c r="Z861" i="34"/>
  <c r="U861" i="34"/>
  <c r="U872" i="34"/>
  <c r="Z872" i="34"/>
  <c r="Z904" i="34"/>
  <c r="U904" i="34"/>
  <c r="U909" i="34"/>
  <c r="Z909" i="34"/>
  <c r="U926" i="34"/>
  <c r="Z926" i="34"/>
  <c r="U933" i="34"/>
  <c r="Z933" i="34"/>
  <c r="Z1102" i="34"/>
  <c r="U1102" i="34"/>
  <c r="Z64" i="34"/>
  <c r="U64" i="34"/>
  <c r="Z315" i="34"/>
  <c r="U315" i="34"/>
  <c r="U788" i="34"/>
  <c r="Z788" i="34"/>
  <c r="Z801" i="34"/>
  <c r="U801" i="34"/>
  <c r="U806" i="34"/>
  <c r="Z806" i="34"/>
  <c r="U810" i="34"/>
  <c r="Z810" i="34"/>
  <c r="U815" i="34"/>
  <c r="Z815" i="34"/>
  <c r="U819" i="34"/>
  <c r="Z819" i="34"/>
  <c r="U824" i="34"/>
  <c r="Z824" i="34"/>
  <c r="U828" i="34"/>
  <c r="Z828" i="34"/>
  <c r="U856" i="34"/>
  <c r="Z856" i="34"/>
  <c r="Z869" i="34"/>
  <c r="U869" i="34"/>
  <c r="Z881" i="34"/>
  <c r="U881" i="34"/>
  <c r="U887" i="34"/>
  <c r="Z887" i="34"/>
  <c r="Z897" i="34"/>
  <c r="U897" i="34"/>
  <c r="U923" i="34"/>
  <c r="Z923" i="34"/>
  <c r="U1046" i="34"/>
  <c r="Z1046" i="34"/>
  <c r="U1061" i="34"/>
  <c r="Z1061" i="34"/>
  <c r="Z1090" i="34"/>
  <c r="U1090" i="34"/>
  <c r="U353" i="34"/>
  <c r="Z353" i="34"/>
  <c r="U946" i="34"/>
  <c r="Z946" i="34"/>
  <c r="Z944" i="34"/>
  <c r="U944" i="34"/>
  <c r="Z948" i="34"/>
  <c r="U948" i="34"/>
  <c r="U959" i="34"/>
  <c r="Z959" i="34"/>
  <c r="Z1169" i="34"/>
  <c r="U1169" i="34"/>
  <c r="U834" i="34"/>
  <c r="Z834" i="34"/>
  <c r="U838" i="34"/>
  <c r="Z838" i="34"/>
  <c r="U842" i="34"/>
  <c r="Z842" i="34"/>
  <c r="U848" i="34"/>
  <c r="Z848" i="34"/>
  <c r="U858" i="34"/>
  <c r="Z858" i="34"/>
  <c r="U862" i="34"/>
  <c r="Z862" i="34"/>
  <c r="Z873" i="34"/>
  <c r="U873" i="34"/>
  <c r="Z905" i="34"/>
  <c r="U905" i="34"/>
  <c r="U910" i="34"/>
  <c r="Z910" i="34"/>
  <c r="U927" i="34"/>
  <c r="Z927" i="34"/>
  <c r="U934" i="34"/>
  <c r="Z934" i="34"/>
  <c r="U35" i="34"/>
  <c r="Z35" i="34"/>
  <c r="U310" i="34"/>
  <c r="Z310" i="34"/>
  <c r="U316" i="34"/>
  <c r="Z316" i="34"/>
  <c r="Z789" i="34"/>
  <c r="U789" i="34"/>
  <c r="U802" i="34"/>
  <c r="Z802" i="34"/>
  <c r="U807" i="34"/>
  <c r="Z807" i="34"/>
  <c r="U811" i="34"/>
  <c r="Z811" i="34"/>
  <c r="U816" i="34"/>
  <c r="Z816" i="34"/>
  <c r="U820" i="34"/>
  <c r="Z820" i="34"/>
  <c r="Z825" i="34"/>
  <c r="U825" i="34"/>
  <c r="Z829" i="34"/>
  <c r="U829" i="34"/>
  <c r="Z865" i="34"/>
  <c r="U865" i="34"/>
  <c r="U874" i="34"/>
  <c r="Z874" i="34"/>
  <c r="U882" i="34"/>
  <c r="Z882" i="34"/>
  <c r="Z888" i="34"/>
  <c r="U888" i="34"/>
  <c r="Z916" i="34"/>
  <c r="U916" i="34"/>
  <c r="Z924" i="34"/>
  <c r="U924" i="34"/>
  <c r="U1047" i="34"/>
  <c r="Z1047" i="34"/>
  <c r="U1062" i="34"/>
  <c r="Z1062" i="34"/>
  <c r="Z1091" i="34"/>
  <c r="U1091" i="34"/>
  <c r="U962" i="34"/>
  <c r="Z962" i="34"/>
  <c r="U1170" i="34"/>
  <c r="Z1170" i="34"/>
  <c r="U835" i="34"/>
  <c r="Z835" i="34"/>
  <c r="U839" i="34"/>
  <c r="Z839" i="34"/>
  <c r="U844" i="34"/>
  <c r="Z844" i="34"/>
  <c r="Z849" i="34"/>
  <c r="U849" i="34"/>
  <c r="U859" i="34"/>
  <c r="Z859" i="34"/>
  <c r="U863" i="34"/>
  <c r="Z863" i="34"/>
  <c r="U899" i="34"/>
  <c r="Z899" i="34"/>
  <c r="U906" i="34"/>
  <c r="Z906" i="34"/>
  <c r="U911" i="34"/>
  <c r="Z911" i="34"/>
  <c r="Z928" i="34"/>
  <c r="U928" i="34"/>
  <c r="U935" i="34"/>
  <c r="Z935" i="34"/>
  <c r="Z36" i="34"/>
  <c r="U36" i="34"/>
  <c r="Z311" i="34"/>
  <c r="U311" i="34"/>
  <c r="U782" i="34"/>
  <c r="Z782" i="34"/>
  <c r="Z793" i="34"/>
  <c r="U793" i="34"/>
  <c r="U804" i="34"/>
  <c r="Z804" i="34"/>
  <c r="U808" i="34"/>
  <c r="Z808" i="34"/>
  <c r="U812" i="34"/>
  <c r="Z812" i="34"/>
  <c r="Z817" i="34"/>
  <c r="U817" i="34"/>
  <c r="Z821" i="34"/>
  <c r="U821" i="34"/>
  <c r="U826" i="34"/>
  <c r="Z826" i="34"/>
  <c r="U830" i="34"/>
  <c r="Z830" i="34"/>
  <c r="U866" i="34"/>
  <c r="Z866" i="34"/>
  <c r="U875" i="34"/>
  <c r="Z875" i="34"/>
  <c r="Z885" i="34"/>
  <c r="U885" i="34"/>
  <c r="U895" i="34"/>
  <c r="Z895" i="34"/>
  <c r="U917" i="34"/>
  <c r="Z917" i="34"/>
  <c r="U941" i="34"/>
  <c r="Z941" i="34"/>
  <c r="U1055" i="34"/>
  <c r="Z1055" i="34"/>
  <c r="U1078" i="34"/>
  <c r="Z1078" i="34"/>
  <c r="U332" i="34"/>
  <c r="Z332" i="34"/>
  <c r="U945" i="34"/>
  <c r="Z945" i="34"/>
  <c r="U963" i="34"/>
  <c r="Z963" i="34"/>
  <c r="U831" i="34"/>
  <c r="Z831" i="34"/>
  <c r="U836" i="34"/>
  <c r="Z836" i="34"/>
  <c r="U840" i="34"/>
  <c r="Z840" i="34"/>
  <c r="Z845" i="34"/>
  <c r="U845" i="34"/>
  <c r="U851" i="34"/>
  <c r="Z851" i="34"/>
  <c r="U860" i="34"/>
  <c r="Z860" i="34"/>
  <c r="U871" i="34"/>
  <c r="Z871" i="34"/>
  <c r="Z900" i="34"/>
  <c r="U900" i="34"/>
  <c r="U907" i="34"/>
  <c r="Z907" i="34"/>
  <c r="Z912" i="34"/>
  <c r="U912" i="34"/>
  <c r="Z932" i="34"/>
  <c r="U932" i="34"/>
  <c r="U1101" i="34"/>
  <c r="Z1101" i="34"/>
  <c r="U37" i="34"/>
  <c r="Z37" i="34"/>
  <c r="U312" i="34"/>
  <c r="Z312" i="34"/>
  <c r="U783" i="34"/>
  <c r="Z783" i="34"/>
  <c r="U794" i="34"/>
  <c r="Z794" i="34"/>
  <c r="Z805" i="34"/>
  <c r="U805" i="34"/>
  <c r="Z809" i="34"/>
  <c r="U809" i="34"/>
  <c r="U814" i="34"/>
  <c r="Z814" i="34"/>
  <c r="U818" i="34"/>
  <c r="Z818" i="34"/>
  <c r="U822" i="34"/>
  <c r="Z822" i="34"/>
  <c r="U827" i="34"/>
  <c r="Z827" i="34"/>
  <c r="U855" i="34"/>
  <c r="Z855" i="34"/>
  <c r="U868" i="34"/>
  <c r="Z868" i="34"/>
  <c r="U880" i="34"/>
  <c r="Z880" i="34"/>
  <c r="U886" i="34"/>
  <c r="Z886" i="34"/>
  <c r="Z896" i="34"/>
  <c r="U896" i="34"/>
  <c r="U922" i="34"/>
  <c r="Z922" i="34"/>
  <c r="U942" i="34"/>
  <c r="Z942" i="34"/>
  <c r="Z1056" i="34"/>
  <c r="U1056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60" i="34"/>
  <c r="A760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5" i="34"/>
  <c r="A1065" i="34" s="1"/>
  <c r="B1064" i="34"/>
  <c r="A1064" i="34" s="1"/>
  <c r="B1059" i="34"/>
  <c r="A1059" i="34" s="1"/>
  <c r="B1058" i="34"/>
  <c r="A1058" i="34" s="1"/>
  <c r="B1053" i="34"/>
  <c r="A1053" i="34" s="1"/>
  <c r="B1052" i="34"/>
  <c r="A1052" i="34" s="1"/>
  <c r="B1042" i="34"/>
  <c r="A1042" i="34" s="1"/>
  <c r="B1041" i="34"/>
  <c r="A1041" i="34" s="1"/>
  <c r="B1037" i="34"/>
  <c r="A1037" i="34" s="1"/>
  <c r="B1036" i="34"/>
  <c r="A1036" i="34" s="1"/>
  <c r="B1035" i="34"/>
  <c r="A1035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09" i="34"/>
  <c r="A1009" i="34" s="1"/>
  <c r="B1008" i="34"/>
  <c r="A1008" i="34" s="1"/>
  <c r="B1006" i="34"/>
  <c r="A100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8" i="34"/>
  <c r="A998" i="34" s="1"/>
  <c r="B993" i="34"/>
  <c r="A993" i="34" s="1"/>
  <c r="B992" i="34"/>
  <c r="A992" i="34" s="1"/>
  <c r="B987" i="34"/>
  <c r="A987" i="34" s="1"/>
  <c r="B986" i="34"/>
  <c r="A986" i="34" s="1"/>
  <c r="B985" i="34"/>
  <c r="A985" i="34" s="1"/>
  <c r="B984" i="34"/>
  <c r="A984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70" i="34"/>
  <c r="Z970" i="34"/>
  <c r="U975" i="34"/>
  <c r="Z975" i="34"/>
  <c r="U979" i="34"/>
  <c r="Z979" i="34"/>
  <c r="U985" i="34"/>
  <c r="Z985" i="34"/>
  <c r="U993" i="34"/>
  <c r="Z993" i="34"/>
  <c r="U1001" i="34"/>
  <c r="Z1001" i="34"/>
  <c r="Z1008" i="34"/>
  <c r="U1008" i="34"/>
  <c r="U1021" i="34"/>
  <c r="Z1021" i="34"/>
  <c r="U1026" i="34"/>
  <c r="Z1026" i="34"/>
  <c r="Z1036" i="34"/>
  <c r="U1036" i="34"/>
  <c r="Z1052" i="34"/>
  <c r="U1052" i="34"/>
  <c r="Z1064" i="34"/>
  <c r="U1064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6" i="34"/>
  <c r="Z966" i="34"/>
  <c r="U971" i="34"/>
  <c r="Z971" i="34"/>
  <c r="Z976" i="34"/>
  <c r="U976" i="34"/>
  <c r="Z980" i="34"/>
  <c r="U980" i="34"/>
  <c r="U986" i="34"/>
  <c r="Z986" i="34"/>
  <c r="U998" i="34"/>
  <c r="Z998" i="34"/>
  <c r="Z1004" i="34"/>
  <c r="U1004" i="34"/>
  <c r="U1009" i="34"/>
  <c r="Z1009" i="34"/>
  <c r="U1022" i="34"/>
  <c r="Z1022" i="34"/>
  <c r="U1027" i="34"/>
  <c r="Z1027" i="34"/>
  <c r="U1037" i="34"/>
  <c r="Z1037" i="34"/>
  <c r="U1053" i="34"/>
  <c r="Z1053" i="34"/>
  <c r="U1065" i="34"/>
  <c r="Z1065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8" i="34"/>
  <c r="U968" i="34"/>
  <c r="Z972" i="34"/>
  <c r="U972" i="34"/>
  <c r="U977" i="34"/>
  <c r="Z977" i="34"/>
  <c r="U981" i="34"/>
  <c r="Z981" i="34"/>
  <c r="U987" i="34"/>
  <c r="Z987" i="34"/>
  <c r="U999" i="34"/>
  <c r="Z999" i="34"/>
  <c r="U1005" i="34"/>
  <c r="Z1005" i="34"/>
  <c r="U1019" i="34"/>
  <c r="Z1019" i="34"/>
  <c r="Z1024" i="34"/>
  <c r="U1024" i="34"/>
  <c r="Z1028" i="34"/>
  <c r="U1028" i="34"/>
  <c r="U1041" i="34"/>
  <c r="Z1041" i="34"/>
  <c r="U1058" i="34"/>
  <c r="Z1058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9" i="34"/>
  <c r="Z969" i="34"/>
  <c r="U973" i="34"/>
  <c r="Z973" i="34"/>
  <c r="U978" i="34"/>
  <c r="Z978" i="34"/>
  <c r="Z984" i="34"/>
  <c r="U984" i="34"/>
  <c r="Z992" i="34"/>
  <c r="U992" i="34"/>
  <c r="Z1000" i="34"/>
  <c r="U1000" i="34"/>
  <c r="U1006" i="34"/>
  <c r="Z1006" i="34"/>
  <c r="Z1020" i="34"/>
  <c r="U1020" i="34"/>
  <c r="U1025" i="34"/>
  <c r="Z1025" i="34"/>
  <c r="U1035" i="34"/>
  <c r="Z1035" i="34"/>
  <c r="U1042" i="34"/>
  <c r="Z1042" i="34"/>
  <c r="U1059" i="34"/>
  <c r="Z1059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60" i="34"/>
  <c r="Z760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1" i="34"/>
  <c r="A781" i="34" s="1"/>
  <c r="B331" i="34"/>
  <c r="A331" i="34" s="1"/>
  <c r="B301" i="34"/>
  <c r="A301" i="34" s="1"/>
  <c r="U301" i="34" l="1"/>
  <c r="Z301" i="34"/>
  <c r="Z331" i="34"/>
  <c r="U331" i="34"/>
  <c r="Z781" i="34"/>
  <c r="U781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3" i="34"/>
  <c r="A753" i="34" s="1"/>
  <c r="B725" i="34"/>
  <c r="A725" i="34" s="1"/>
  <c r="Z753" i="34" l="1"/>
  <c r="U753" i="34"/>
  <c r="U725" i="34"/>
  <c r="Z725" i="34"/>
  <c r="B455" i="34"/>
  <c r="A455" i="34" s="1"/>
  <c r="B409" i="34"/>
  <c r="A409" i="34" s="1"/>
  <c r="B467" i="34"/>
  <c r="A467" i="34" s="1"/>
  <c r="B638" i="34"/>
  <c r="A638" i="34" s="1"/>
  <c r="U638" i="34" l="1"/>
  <c r="Z638" i="34"/>
  <c r="U409" i="34"/>
  <c r="Z409" i="34"/>
  <c r="U455" i="34"/>
  <c r="Z455" i="34"/>
  <c r="U467" i="34"/>
  <c r="Z467" i="34"/>
  <c r="O5" i="78"/>
  <c r="N5" i="78"/>
  <c r="B724" i="34" l="1"/>
  <c r="A724" i="34" s="1"/>
  <c r="B715" i="34"/>
  <c r="A715" i="34" s="1"/>
  <c r="B714" i="34"/>
  <c r="A714" i="34" s="1"/>
  <c r="B637" i="34"/>
  <c r="A637" i="34" s="1"/>
  <c r="B634" i="34"/>
  <c r="A634" i="34" s="1"/>
  <c r="B633" i="34"/>
  <c r="A633" i="34" s="1"/>
  <c r="B632" i="34"/>
  <c r="A632" i="34" s="1"/>
  <c r="B631" i="34"/>
  <c r="A631" i="34" s="1"/>
  <c r="B629" i="34"/>
  <c r="A629" i="34" s="1"/>
  <c r="B628" i="34"/>
  <c r="A628" i="34" s="1"/>
  <c r="B623" i="34"/>
  <c r="A623" i="34" s="1"/>
  <c r="B622" i="34"/>
  <c r="A622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9" i="34"/>
  <c r="A759" i="34" s="1"/>
  <c r="B758" i="34"/>
  <c r="A758" i="34" s="1"/>
  <c r="B756" i="34"/>
  <c r="A756" i="34" s="1"/>
  <c r="B755" i="34"/>
  <c r="A755" i="34" s="1"/>
  <c r="B754" i="34"/>
  <c r="A754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2" i="34"/>
  <c r="A752" i="34" s="1"/>
  <c r="B727" i="34"/>
  <c r="A727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8" i="34"/>
  <c r="A1018" i="34" s="1"/>
  <c r="B1017" i="34"/>
  <c r="A1017" i="34" s="1"/>
  <c r="B1016" i="34"/>
  <c r="A1016" i="34" s="1"/>
  <c r="B903" i="34"/>
  <c r="A903" i="34" s="1"/>
  <c r="B902" i="34"/>
  <c r="A902" i="34" s="1"/>
  <c r="B901" i="34"/>
  <c r="A901" i="34" s="1"/>
  <c r="B742" i="34"/>
  <c r="A742" i="34" s="1"/>
  <c r="B741" i="34"/>
  <c r="A741" i="34" s="1"/>
  <c r="B740" i="34"/>
  <c r="A740" i="34" s="1"/>
  <c r="B672" i="34"/>
  <c r="A672" i="34" s="1"/>
  <c r="B671" i="34"/>
  <c r="A671" i="34" s="1"/>
  <c r="B670" i="34"/>
  <c r="A670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1" i="34"/>
  <c r="U671" i="34"/>
  <c r="U742" i="34"/>
  <c r="Z742" i="34"/>
  <c r="Z1016" i="34"/>
  <c r="U1016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4" i="34"/>
  <c r="Z754" i="34"/>
  <c r="U759" i="34"/>
  <c r="Z759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2" i="34"/>
  <c r="Z622" i="34"/>
  <c r="Z631" i="34"/>
  <c r="U631" i="34"/>
  <c r="U637" i="34"/>
  <c r="Z637" i="34"/>
  <c r="U1743" i="34"/>
  <c r="Z1743" i="34"/>
  <c r="U1757" i="34"/>
  <c r="Z1757" i="34"/>
  <c r="U1771" i="34"/>
  <c r="Z1771" i="34"/>
  <c r="U1895" i="34"/>
  <c r="Z1895" i="34"/>
  <c r="U551" i="34"/>
  <c r="Z551" i="34"/>
  <c r="U672" i="34"/>
  <c r="Z672" i="34"/>
  <c r="Z901" i="34"/>
  <c r="U901" i="34"/>
  <c r="U1017" i="34"/>
  <c r="Z1017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7" i="34"/>
  <c r="Z727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5" i="34"/>
  <c r="Z755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3" i="34"/>
  <c r="U623" i="34"/>
  <c r="U632" i="34"/>
  <c r="Z632" i="34"/>
  <c r="U714" i="34"/>
  <c r="Z714" i="34"/>
  <c r="Z1744" i="34"/>
  <c r="U1744" i="34"/>
  <c r="U1758" i="34"/>
  <c r="Z1758" i="34"/>
  <c r="U1894" i="34"/>
  <c r="Z1894" i="34"/>
  <c r="Z1896" i="34"/>
  <c r="U1896" i="34"/>
  <c r="U552" i="34"/>
  <c r="Z552" i="34"/>
  <c r="U740" i="34"/>
  <c r="Z740" i="34"/>
  <c r="U902" i="34"/>
  <c r="Z902" i="34"/>
  <c r="U1018" i="34"/>
  <c r="Z1018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2" i="34"/>
  <c r="Z752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6" i="34"/>
  <c r="Z756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8" i="34"/>
  <c r="Z628" i="34"/>
  <c r="U633" i="34"/>
  <c r="Z633" i="34"/>
  <c r="Z715" i="34"/>
  <c r="U715" i="34"/>
  <c r="U1745" i="34"/>
  <c r="Z1745" i="34"/>
  <c r="U1755" i="34"/>
  <c r="Z1755" i="34"/>
  <c r="U1899" i="34"/>
  <c r="Z1899" i="34"/>
  <c r="U1499" i="34"/>
  <c r="Z1499" i="34"/>
  <c r="A1499" i="34"/>
  <c r="U670" i="34"/>
  <c r="Z670" i="34"/>
  <c r="Z741" i="34"/>
  <c r="U741" i="34"/>
  <c r="Z903" i="34"/>
  <c r="U903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8" i="34"/>
  <c r="Z758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9" i="34"/>
  <c r="Z629" i="34"/>
  <c r="U634" i="34"/>
  <c r="Z634" i="34"/>
  <c r="U724" i="34"/>
  <c r="Z724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I12" i="61"/>
  <c r="E12" i="61"/>
  <c r="F12" i="61"/>
  <c r="D12" i="61"/>
  <c r="G12" i="61"/>
  <c r="C12" i="61"/>
  <c r="H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8" i="34"/>
  <c r="A648" i="34" s="1"/>
  <c r="B649" i="34"/>
  <c r="A649" i="34" s="1"/>
  <c r="B650" i="34"/>
  <c r="A650" i="34" s="1"/>
  <c r="B651" i="34"/>
  <c r="A651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3" i="34"/>
  <c r="A613" i="34" s="1"/>
  <c r="B614" i="34"/>
  <c r="A614" i="34" s="1"/>
  <c r="B615" i="34"/>
  <c r="A615" i="34" s="1"/>
  <c r="B616" i="34"/>
  <c r="A616" i="34" s="1"/>
  <c r="B696" i="34"/>
  <c r="A696" i="34" s="1"/>
  <c r="B697" i="34"/>
  <c r="A697" i="34" s="1"/>
  <c r="B699" i="34"/>
  <c r="A699" i="34" s="1"/>
  <c r="B700" i="34"/>
  <c r="A700" i="34" s="1"/>
  <c r="B705" i="34"/>
  <c r="A705" i="34" s="1"/>
  <c r="B706" i="34"/>
  <c r="A706" i="34" s="1"/>
  <c r="B709" i="34"/>
  <c r="A709" i="34" s="1"/>
  <c r="B710" i="34"/>
  <c r="A710" i="34" s="1"/>
  <c r="B712" i="34"/>
  <c r="A712" i="34" s="1"/>
  <c r="B713" i="34"/>
  <c r="A713" i="34" s="1"/>
  <c r="B728" i="34"/>
  <c r="A728" i="34" s="1"/>
  <c r="B732" i="34"/>
  <c r="A732" i="34" s="1"/>
  <c r="B733" i="34"/>
  <c r="A733" i="34" s="1"/>
  <c r="B736" i="34"/>
  <c r="A736" i="34" s="1"/>
  <c r="B737" i="34"/>
  <c r="A737" i="34" s="1"/>
  <c r="B746" i="34"/>
  <c r="A746" i="34" s="1"/>
  <c r="B747" i="34"/>
  <c r="A747" i="34" s="1"/>
  <c r="B749" i="34"/>
  <c r="A749" i="34" s="1"/>
  <c r="B750" i="34"/>
  <c r="A750" i="34" s="1"/>
  <c r="B751" i="34"/>
  <c r="A751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72" i="34"/>
  <c r="A772" i="34" s="1"/>
  <c r="B773" i="34"/>
  <c r="A773" i="34" s="1"/>
  <c r="B774" i="34"/>
  <c r="A774" i="34" s="1"/>
  <c r="B775" i="34"/>
  <c r="A775" i="34" s="1"/>
  <c r="B652" i="34"/>
  <c r="A652" i="34" s="1"/>
  <c r="B654" i="34"/>
  <c r="A654" i="34" s="1"/>
  <c r="B655" i="34"/>
  <c r="A655" i="34" s="1"/>
  <c r="B656" i="34"/>
  <c r="A656" i="34" s="1"/>
  <c r="B691" i="34"/>
  <c r="A691" i="34" s="1"/>
  <c r="B692" i="34"/>
  <c r="A692" i="34" s="1"/>
  <c r="B776" i="34"/>
  <c r="A776" i="34" s="1"/>
  <c r="B779" i="34"/>
  <c r="A779" i="34" s="1"/>
  <c r="B780" i="34"/>
  <c r="A780" i="34" s="1"/>
  <c r="I13" i="71"/>
  <c r="O11" i="42"/>
  <c r="N11" i="42"/>
  <c r="O318" i="34" l="1"/>
  <c r="P813" i="34"/>
  <c r="Q410" i="34"/>
  <c r="O476" i="34"/>
  <c r="P964" i="34"/>
  <c r="P1113" i="34"/>
  <c r="O558" i="34"/>
  <c r="P429" i="34"/>
  <c r="Q813" i="34"/>
  <c r="O410" i="34"/>
  <c r="O660" i="34"/>
  <c r="Q964" i="34"/>
  <c r="O1113" i="34"/>
  <c r="P318" i="34"/>
  <c r="Q429" i="34"/>
  <c r="P1054" i="34"/>
  <c r="O1054" i="34"/>
  <c r="O813" i="34"/>
  <c r="P476" i="34"/>
  <c r="Q660" i="34"/>
  <c r="O964" i="34"/>
  <c r="P558" i="34"/>
  <c r="Q318" i="34"/>
  <c r="O429" i="34"/>
  <c r="Q1054" i="34"/>
  <c r="P410" i="34"/>
  <c r="Q476" i="34"/>
  <c r="P660" i="34"/>
  <c r="Q1113" i="34"/>
  <c r="Q558" i="34"/>
  <c r="Q853" i="34"/>
  <c r="P356" i="34"/>
  <c r="P1010" i="34"/>
  <c r="O1010" i="34"/>
  <c r="Q994" i="34"/>
  <c r="Q1023" i="34"/>
  <c r="P287" i="34"/>
  <c r="O465" i="34"/>
  <c r="Q929" i="34"/>
  <c r="O769" i="34"/>
  <c r="P1095" i="34"/>
  <c r="O951" i="34"/>
  <c r="O853" i="34"/>
  <c r="P448" i="34"/>
  <c r="O448" i="34"/>
  <c r="Q1010" i="34"/>
  <c r="O1023" i="34"/>
  <c r="O287" i="34"/>
  <c r="P630" i="34"/>
  <c r="O238" i="34"/>
  <c r="Q465" i="34"/>
  <c r="P929" i="34"/>
  <c r="O171" i="34"/>
  <c r="P264" i="34"/>
  <c r="O356" i="34"/>
  <c r="O726" i="34"/>
  <c r="Q448" i="34"/>
  <c r="P669" i="34"/>
  <c r="O669" i="34"/>
  <c r="Q630" i="34"/>
  <c r="Q238" i="34"/>
  <c r="P465" i="34"/>
  <c r="P769" i="34"/>
  <c r="Q171" i="34"/>
  <c r="Q1095" i="34"/>
  <c r="O1095" i="34"/>
  <c r="P951" i="34"/>
  <c r="Q264" i="34"/>
  <c r="P853" i="34"/>
  <c r="Q356" i="34"/>
  <c r="Q726" i="34"/>
  <c r="P726" i="34"/>
  <c r="P994" i="34"/>
  <c r="O994" i="34"/>
  <c r="Q669" i="34"/>
  <c r="P1023" i="34"/>
  <c r="Q287" i="34"/>
  <c r="O630" i="34"/>
  <c r="P238" i="34"/>
  <c r="O929" i="34"/>
  <c r="Q769" i="34"/>
  <c r="P171" i="34"/>
  <c r="Q951" i="34"/>
  <c r="O264" i="34"/>
  <c r="P556" i="34"/>
  <c r="O556" i="34"/>
  <c r="P383" i="34"/>
  <c r="P1077" i="34"/>
  <c r="O1077" i="34"/>
  <c r="P300" i="34"/>
  <c r="Q1108" i="34"/>
  <c r="O833" i="34"/>
  <c r="P460" i="34"/>
  <c r="Q716" i="34"/>
  <c r="Q313" i="34"/>
  <c r="P196" i="34"/>
  <c r="Q196" i="34"/>
  <c r="P361" i="34"/>
  <c r="Q225" i="34"/>
  <c r="O241" i="34"/>
  <c r="P499" i="34"/>
  <c r="O624" i="34"/>
  <c r="Q707" i="34"/>
  <c r="P218" i="34"/>
  <c r="Q222" i="34"/>
  <c r="Q432" i="34"/>
  <c r="P273" i="34"/>
  <c r="P803" i="34"/>
  <c r="O803" i="34"/>
  <c r="Q279" i="34"/>
  <c r="P639" i="34"/>
  <c r="O748" i="34"/>
  <c r="O908" i="34"/>
  <c r="P967" i="34"/>
  <c r="Q1029" i="34"/>
  <c r="P960" i="34"/>
  <c r="O1007" i="34"/>
  <c r="Q267" i="34"/>
  <c r="Q850" i="34"/>
  <c r="O988" i="34"/>
  <c r="O109" i="34"/>
  <c r="Q109" i="34"/>
  <c r="Q617" i="34"/>
  <c r="Q593" i="34"/>
  <c r="P88" i="34"/>
  <c r="O88" i="34"/>
  <c r="O174" i="34"/>
  <c r="P322" i="34"/>
  <c r="O407" i="34"/>
  <c r="Q777" i="34"/>
  <c r="O457" i="34"/>
  <c r="O561" i="34"/>
  <c r="O687" i="34"/>
  <c r="Q228" i="34"/>
  <c r="P96" i="34"/>
  <c r="Q96" i="34"/>
  <c r="O209" i="34"/>
  <c r="O485" i="34"/>
  <c r="Q556" i="34"/>
  <c r="P974" i="34"/>
  <c r="O974" i="34"/>
  <c r="Q1077" i="34"/>
  <c r="P524" i="34"/>
  <c r="P982" i="34"/>
  <c r="O982" i="34"/>
  <c r="O846" i="34"/>
  <c r="Q460" i="34"/>
  <c r="P716" i="34"/>
  <c r="O270" i="34"/>
  <c r="P138" i="34"/>
  <c r="O138" i="34"/>
  <c r="P757" i="34"/>
  <c r="P122" i="34"/>
  <c r="O122" i="34"/>
  <c r="O225" i="34"/>
  <c r="Q499" i="34"/>
  <c r="Q624" i="34"/>
  <c r="O707" i="34"/>
  <c r="O67" i="34"/>
  <c r="P168" i="34"/>
  <c r="O168" i="34"/>
  <c r="P222" i="34"/>
  <c r="O513" i="34"/>
  <c r="Q273" i="34"/>
  <c r="Q803" i="34"/>
  <c r="Q639" i="34"/>
  <c r="Q967" i="34"/>
  <c r="P1002" i="34"/>
  <c r="O1002" i="34"/>
  <c r="P1029" i="34"/>
  <c r="O583" i="34"/>
  <c r="Q960" i="34"/>
  <c r="O387" i="34"/>
  <c r="P392" i="34"/>
  <c r="O392" i="34"/>
  <c r="P850" i="34"/>
  <c r="P843" i="34"/>
  <c r="O843" i="34"/>
  <c r="O913" i="34"/>
  <c r="O593" i="34"/>
  <c r="Q88" i="34"/>
  <c r="Q322" i="34"/>
  <c r="Q407" i="34"/>
  <c r="O777" i="34"/>
  <c r="P185" i="34"/>
  <c r="Q457" i="34"/>
  <c r="O790" i="34"/>
  <c r="O228" i="34"/>
  <c r="P303" i="34"/>
  <c r="Q485" i="34"/>
  <c r="O383" i="34"/>
  <c r="P701" i="34"/>
  <c r="O701" i="34"/>
  <c r="Q974" i="34"/>
  <c r="O300" i="34"/>
  <c r="Q524" i="34"/>
  <c r="Q982" i="34"/>
  <c r="P1108" i="34"/>
  <c r="P833" i="34"/>
  <c r="Q846" i="34"/>
  <c r="O460" i="34"/>
  <c r="Q270" i="34"/>
  <c r="Q138" i="34"/>
  <c r="O196" i="34"/>
  <c r="O361" i="34"/>
  <c r="Q757" i="34"/>
  <c r="Q122" i="34"/>
  <c r="P241" i="34"/>
  <c r="O499" i="34"/>
  <c r="P624" i="34"/>
  <c r="O218" i="34"/>
  <c r="Q67" i="34"/>
  <c r="Q168" i="34"/>
  <c r="Q513" i="34"/>
  <c r="O273" i="34"/>
  <c r="O279" i="34"/>
  <c r="P548" i="34"/>
  <c r="O548" i="34"/>
  <c r="O639" i="34"/>
  <c r="P748" i="34"/>
  <c r="P908" i="34"/>
  <c r="O967" i="34"/>
  <c r="Q1002" i="34"/>
  <c r="Q583" i="34"/>
  <c r="O960" i="34"/>
  <c r="P1007" i="34"/>
  <c r="Q387" i="34"/>
  <c r="Q392" i="34"/>
  <c r="P988" i="34"/>
  <c r="P823" i="34"/>
  <c r="O823" i="34"/>
  <c r="Q843" i="34"/>
  <c r="Q913" i="34"/>
  <c r="P174" i="34"/>
  <c r="O322" i="34"/>
  <c r="P407" i="34"/>
  <c r="Q185" i="34"/>
  <c r="P231" i="34"/>
  <c r="O231" i="34"/>
  <c r="P457" i="34"/>
  <c r="P561" i="34"/>
  <c r="P687" i="34"/>
  <c r="Q790" i="34"/>
  <c r="O96" i="34"/>
  <c r="P209" i="34"/>
  <c r="Q303" i="34"/>
  <c r="P485" i="34"/>
  <c r="Q383" i="34"/>
  <c r="Q701" i="34"/>
  <c r="Q300" i="34"/>
  <c r="O524" i="34"/>
  <c r="O1108" i="34"/>
  <c r="Q833" i="34"/>
  <c r="P846" i="34"/>
  <c r="O716" i="34"/>
  <c r="P313" i="34"/>
  <c r="O313" i="34"/>
  <c r="P270" i="34"/>
  <c r="Q361" i="34"/>
  <c r="O757" i="34"/>
  <c r="P225" i="34"/>
  <c r="Q241" i="34"/>
  <c r="P707" i="34"/>
  <c r="Q218" i="34"/>
  <c r="P67" i="34"/>
  <c r="O222" i="34"/>
  <c r="P432" i="34"/>
  <c r="O432" i="34"/>
  <c r="P513" i="34"/>
  <c r="P279" i="34"/>
  <c r="Q548" i="34"/>
  <c r="Q748" i="34"/>
  <c r="Q908" i="34"/>
  <c r="O1029" i="34"/>
  <c r="P583" i="34"/>
  <c r="Q1007" i="34"/>
  <c r="P267" i="34"/>
  <c r="O267" i="34"/>
  <c r="P387" i="34"/>
  <c r="O850" i="34"/>
  <c r="Q988" i="34"/>
  <c r="Q823" i="34"/>
  <c r="P109" i="34"/>
  <c r="P617" i="34"/>
  <c r="O617" i="34"/>
  <c r="P913" i="34"/>
  <c r="P593" i="34"/>
  <c r="Q174" i="34"/>
  <c r="P777" i="34"/>
  <c r="O185" i="34"/>
  <c r="Q231" i="34"/>
  <c r="Q561" i="34"/>
  <c r="Q687" i="34"/>
  <c r="P790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8" i="34"/>
  <c r="Q665" i="34"/>
  <c r="Q663" i="34"/>
  <c r="P683" i="34"/>
  <c r="P685" i="34"/>
  <c r="O685" i="34"/>
  <c r="P688" i="34"/>
  <c r="P690" i="34"/>
  <c r="P723" i="34"/>
  <c r="Q657" i="34"/>
  <c r="Q666" i="34"/>
  <c r="Q667" i="34"/>
  <c r="P679" i="34"/>
  <c r="P681" i="34"/>
  <c r="O681" i="34"/>
  <c r="P684" i="34"/>
  <c r="P686" i="34"/>
  <c r="O722" i="34"/>
  <c r="Q722" i="34"/>
  <c r="O721" i="34"/>
  <c r="P720" i="34"/>
  <c r="O668" i="34"/>
  <c r="P661" i="34"/>
  <c r="O661" i="34"/>
  <c r="O663" i="34"/>
  <c r="P678" i="34"/>
  <c r="O680" i="34"/>
  <c r="Q683" i="34"/>
  <c r="Q685" i="34"/>
  <c r="Q690" i="34"/>
  <c r="Q723" i="34"/>
  <c r="Q719" i="34"/>
  <c r="O719" i="34"/>
  <c r="P659" i="34"/>
  <c r="O666" i="34"/>
  <c r="O667" i="34"/>
  <c r="P662" i="34"/>
  <c r="Q679" i="34"/>
  <c r="Q681" i="34"/>
  <c r="Q686" i="34"/>
  <c r="P689" i="34"/>
  <c r="O689" i="34"/>
  <c r="O720" i="34"/>
  <c r="P658" i="34"/>
  <c r="Q668" i="34"/>
  <c r="Q661" i="34"/>
  <c r="Q678" i="34"/>
  <c r="Q680" i="34"/>
  <c r="O683" i="34"/>
  <c r="O688" i="34"/>
  <c r="O690" i="34"/>
  <c r="Q659" i="34"/>
  <c r="Q662" i="34"/>
  <c r="P677" i="34"/>
  <c r="O677" i="34"/>
  <c r="O679" i="34"/>
  <c r="O684" i="34"/>
  <c r="O686" i="34"/>
  <c r="Q689" i="34"/>
  <c r="Q721" i="34"/>
  <c r="Q720" i="34"/>
  <c r="Q658" i="34"/>
  <c r="P665" i="34"/>
  <c r="O665" i="34"/>
  <c r="P668" i="34"/>
  <c r="P663" i="34"/>
  <c r="O678" i="34"/>
  <c r="P680" i="34"/>
  <c r="Q688" i="34"/>
  <c r="O723" i="34"/>
  <c r="P719" i="34"/>
  <c r="P657" i="34"/>
  <c r="O657" i="34"/>
  <c r="O659" i="34"/>
  <c r="P666" i="34"/>
  <c r="P667" i="34"/>
  <c r="O662" i="34"/>
  <c r="Q677" i="34"/>
  <c r="Q684" i="34"/>
  <c r="P722" i="34"/>
  <c r="P721" i="34"/>
  <c r="Q643" i="34"/>
  <c r="O643" i="34"/>
  <c r="P643" i="34"/>
  <c r="O93" i="34"/>
  <c r="Q674" i="34"/>
  <c r="Q870" i="34"/>
  <c r="O1092" i="34"/>
  <c r="O73" i="34"/>
  <c r="P555" i="34"/>
  <c r="P876" i="34"/>
  <c r="Q1057" i="34"/>
  <c r="P63" i="34"/>
  <c r="O79" i="34"/>
  <c r="O119" i="34"/>
  <c r="O857" i="34"/>
  <c r="O925" i="34"/>
  <c r="O1063" i="34"/>
  <c r="P93" i="34"/>
  <c r="P342" i="34"/>
  <c r="P867" i="34"/>
  <c r="O867" i="34"/>
  <c r="O889" i="34"/>
  <c r="P889" i="34"/>
  <c r="P943" i="34"/>
  <c r="O1080" i="34"/>
  <c r="O674" i="34"/>
  <c r="P870" i="34"/>
  <c r="P898" i="34"/>
  <c r="P1048" i="34"/>
  <c r="Q1092" i="34"/>
  <c r="Q876" i="34"/>
  <c r="P918" i="34"/>
  <c r="O918" i="34"/>
  <c r="P1057" i="34"/>
  <c r="Q63" i="34"/>
  <c r="Q79" i="34"/>
  <c r="Q925" i="34"/>
  <c r="Q93" i="34"/>
  <c r="Q342" i="34"/>
  <c r="P416" i="34"/>
  <c r="O416" i="34"/>
  <c r="Q867" i="34"/>
  <c r="Q943" i="34"/>
  <c r="Q1080" i="34"/>
  <c r="O898" i="34"/>
  <c r="Q1048" i="34"/>
  <c r="P73" i="34"/>
  <c r="O555" i="34"/>
  <c r="O876" i="34"/>
  <c r="Q918" i="34"/>
  <c r="O63" i="34"/>
  <c r="P79" i="34"/>
  <c r="P119" i="34"/>
  <c r="P857" i="34"/>
  <c r="P883" i="34"/>
  <c r="O883" i="34"/>
  <c r="P925" i="34"/>
  <c r="P1063" i="34"/>
  <c r="O342" i="34"/>
  <c r="Q416" i="34"/>
  <c r="Q889" i="34"/>
  <c r="O943" i="34"/>
  <c r="P1080" i="34"/>
  <c r="P674" i="34"/>
  <c r="O870" i="34"/>
  <c r="Q898" i="34"/>
  <c r="O1048" i="34"/>
  <c r="P1092" i="34"/>
  <c r="Q73" i="34"/>
  <c r="Q555" i="34"/>
  <c r="O1057" i="34"/>
  <c r="Q119" i="34"/>
  <c r="Q857" i="34"/>
  <c r="Q883" i="34"/>
  <c r="Q1063" i="34"/>
  <c r="P142" i="34"/>
  <c r="O142" i="34"/>
  <c r="Q160" i="34"/>
  <c r="Q154" i="34"/>
  <c r="P420" i="34"/>
  <c r="O420" i="34"/>
  <c r="Q642" i="34"/>
  <c r="P621" i="34"/>
  <c r="O621" i="34"/>
  <c r="O627" i="34"/>
  <c r="P115" i="34"/>
  <c r="O375" i="34"/>
  <c r="Q797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2" i="34"/>
  <c r="O642" i="34"/>
  <c r="Q621" i="34"/>
  <c r="Q115" i="34"/>
  <c r="P375" i="34"/>
  <c r="O797" i="34"/>
  <c r="O135" i="34"/>
  <c r="Q177" i="34"/>
  <c r="O368" i="34"/>
  <c r="Q34" i="34"/>
  <c r="P106" i="34"/>
  <c r="O154" i="34"/>
  <c r="Q47" i="34"/>
  <c r="Q612" i="34"/>
  <c r="P627" i="34"/>
  <c r="O115" i="34"/>
  <c r="Q375" i="34"/>
  <c r="O292" i="34"/>
  <c r="P164" i="34"/>
  <c r="O164" i="34"/>
  <c r="P350" i="34"/>
  <c r="O177" i="34"/>
  <c r="P160" i="34"/>
  <c r="O160" i="34"/>
  <c r="Q106" i="34"/>
  <c r="O47" i="34"/>
  <c r="P612" i="34"/>
  <c r="P642" i="34"/>
  <c r="Q627" i="34"/>
  <c r="P797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3" i="34"/>
  <c r="Q717" i="34"/>
  <c r="Q731" i="34"/>
  <c r="O731" i="34"/>
  <c r="P739" i="34"/>
  <c r="O739" i="34"/>
  <c r="P770" i="34"/>
  <c r="P787" i="34"/>
  <c r="Q799" i="34"/>
  <c r="O799" i="34"/>
  <c r="Q894" i="34"/>
  <c r="O894" i="34"/>
  <c r="O920" i="34"/>
  <c r="O936" i="34"/>
  <c r="Q997" i="34"/>
  <c r="P1013" i="34"/>
  <c r="Q1030" i="34"/>
  <c r="O1030" i="34"/>
  <c r="Q1033" i="34"/>
  <c r="O1040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20" i="34"/>
  <c r="Q640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9" i="34"/>
  <c r="P653" i="34"/>
  <c r="Q693" i="34"/>
  <c r="O693" i="34"/>
  <c r="Q739" i="34"/>
  <c r="P778" i="34"/>
  <c r="P877" i="34"/>
  <c r="Q936" i="34"/>
  <c r="P940" i="34"/>
  <c r="O957" i="34"/>
  <c r="P990" i="34"/>
  <c r="O990" i="34"/>
  <c r="P997" i="34"/>
  <c r="P1033" i="34"/>
  <c r="P1049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20" i="34"/>
  <c r="P640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4" i="34"/>
  <c r="P703" i="34"/>
  <c r="P731" i="34"/>
  <c r="O770" i="34"/>
  <c r="Q778" i="34"/>
  <c r="O778" i="34"/>
  <c r="Q787" i="34"/>
  <c r="O787" i="34"/>
  <c r="P799" i="34"/>
  <c r="O877" i="34"/>
  <c r="Q890" i="34"/>
  <c r="P890" i="34"/>
  <c r="O890" i="34"/>
  <c r="P920" i="34"/>
  <c r="O940" i="34"/>
  <c r="Q957" i="34"/>
  <c r="Q990" i="34"/>
  <c r="O1013" i="34"/>
  <c r="P1030" i="34"/>
  <c r="P1040" i="34"/>
  <c r="Q1049" i="34"/>
  <c r="O1049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20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9" i="34"/>
  <c r="O609" i="34"/>
  <c r="Q644" i="34"/>
  <c r="O644" i="34"/>
  <c r="Q653" i="34"/>
  <c r="O653" i="34"/>
  <c r="P693" i="34"/>
  <c r="O703" i="34"/>
  <c r="P717" i="34"/>
  <c r="O717" i="34"/>
  <c r="Q770" i="34"/>
  <c r="Q877" i="34"/>
  <c r="P894" i="34"/>
  <c r="Q920" i="34"/>
  <c r="P936" i="34"/>
  <c r="Q940" i="34"/>
  <c r="P957" i="34"/>
  <c r="O997" i="34"/>
  <c r="Q1013" i="34"/>
  <c r="O1033" i="34"/>
  <c r="Q1040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40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8" i="34"/>
  <c r="P664" i="34"/>
  <c r="P676" i="34"/>
  <c r="Q704" i="34"/>
  <c r="O704" i="34"/>
  <c r="P718" i="34"/>
  <c r="O734" i="34"/>
  <c r="P743" i="34"/>
  <c r="P791" i="34"/>
  <c r="Q878" i="34"/>
  <c r="O878" i="34"/>
  <c r="P937" i="34"/>
  <c r="O952" i="34"/>
  <c r="P955" i="34"/>
  <c r="P961" i="34"/>
  <c r="Q991" i="34"/>
  <c r="P1003" i="34"/>
  <c r="Q1014" i="34"/>
  <c r="P1034" i="34"/>
  <c r="O1034" i="34"/>
  <c r="Q1050" i="34"/>
  <c r="O105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1" i="34"/>
  <c r="P625" i="34"/>
  <c r="O625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5" i="34"/>
  <c r="O646" i="34"/>
  <c r="P698" i="34"/>
  <c r="Q729" i="34"/>
  <c r="Q351" i="34"/>
  <c r="O369" i="34"/>
  <c r="Q399" i="34"/>
  <c r="O399" i="34"/>
  <c r="Q424" i="34"/>
  <c r="O424" i="34"/>
  <c r="Q526" i="34"/>
  <c r="P605" i="34"/>
  <c r="Q618" i="34"/>
  <c r="Q664" i="34"/>
  <c r="O664" i="34"/>
  <c r="P694" i="34"/>
  <c r="Q718" i="34"/>
  <c r="Q734" i="34"/>
  <c r="P784" i="34"/>
  <c r="P800" i="34"/>
  <c r="O891" i="34"/>
  <c r="P914" i="34"/>
  <c r="Q937" i="34"/>
  <c r="O937" i="34"/>
  <c r="Q955" i="34"/>
  <c r="Q961" i="34"/>
  <c r="O961" i="34"/>
  <c r="O1003" i="34"/>
  <c r="P1031" i="34"/>
  <c r="Q1034" i="34"/>
  <c r="P1043" i="34"/>
  <c r="P1067" i="34"/>
  <c r="P1071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1" i="34"/>
  <c r="Q625" i="34"/>
  <c r="P796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7" i="34"/>
  <c r="Q635" i="34"/>
  <c r="Q673" i="34"/>
  <c r="O673" i="34"/>
  <c r="O698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5" i="34"/>
  <c r="O645" i="34"/>
  <c r="O676" i="34"/>
  <c r="O694" i="34"/>
  <c r="O718" i="34"/>
  <c r="P734" i="34"/>
  <c r="Q743" i="34"/>
  <c r="O743" i="34"/>
  <c r="O784" i="34"/>
  <c r="Q791" i="34"/>
  <c r="O791" i="34"/>
  <c r="O800" i="34"/>
  <c r="P891" i="34"/>
  <c r="P921" i="34"/>
  <c r="P952" i="34"/>
  <c r="O955" i="34"/>
  <c r="P991" i="34"/>
  <c r="Q1003" i="34"/>
  <c r="O1031" i="34"/>
  <c r="Q1043" i="34"/>
  <c r="P1050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1" i="34"/>
  <c r="Q796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7" i="34"/>
  <c r="P646" i="34"/>
  <c r="Q698" i="34"/>
  <c r="P708" i="34"/>
  <c r="P729" i="34"/>
  <c r="P351" i="34"/>
  <c r="P369" i="34"/>
  <c r="O393" i="34"/>
  <c r="P424" i="34"/>
  <c r="P534" i="34"/>
  <c r="O534" i="34"/>
  <c r="O578" i="34"/>
  <c r="Q587" i="34"/>
  <c r="Q605" i="34"/>
  <c r="P618" i="34"/>
  <c r="Q645" i="34"/>
  <c r="Q676" i="34"/>
  <c r="Q694" i="34"/>
  <c r="P704" i="34"/>
  <c r="Q784" i="34"/>
  <c r="Q800" i="34"/>
  <c r="P878" i="34"/>
  <c r="Q891" i="34"/>
  <c r="Q914" i="34"/>
  <c r="O914" i="34"/>
  <c r="Q921" i="34"/>
  <c r="O921" i="34"/>
  <c r="Q952" i="34"/>
  <c r="O991" i="34"/>
  <c r="P1014" i="34"/>
  <c r="O1014" i="34"/>
  <c r="Q1031" i="34"/>
  <c r="O1043" i="34"/>
  <c r="Q1067" i="34"/>
  <c r="O1071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6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7" i="34"/>
  <c r="P635" i="34"/>
  <c r="Q646" i="34"/>
  <c r="P673" i="34"/>
  <c r="Q708" i="34"/>
  <c r="O708" i="34"/>
  <c r="O729" i="34"/>
  <c r="Q744" i="34"/>
  <c r="P771" i="34"/>
  <c r="O771" i="34"/>
  <c r="P785" i="34"/>
  <c r="P792" i="34"/>
  <c r="P930" i="34"/>
  <c r="Q938" i="34"/>
  <c r="O938" i="34"/>
  <c r="Q953" i="34"/>
  <c r="Q983" i="34"/>
  <c r="P995" i="34"/>
  <c r="Q1011" i="34"/>
  <c r="P1032" i="34"/>
  <c r="P1038" i="34"/>
  <c r="P1051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9" i="34"/>
  <c r="Q641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8" i="34"/>
  <c r="Q647" i="34"/>
  <c r="O675" i="34"/>
  <c r="O702" i="34"/>
  <c r="O711" i="34"/>
  <c r="Q730" i="34"/>
  <c r="O730" i="34"/>
  <c r="P745" i="34"/>
  <c r="Q786" i="34"/>
  <c r="O786" i="34"/>
  <c r="O864" i="34"/>
  <c r="O939" i="34"/>
  <c r="P956" i="34"/>
  <c r="Q989" i="34"/>
  <c r="O996" i="34"/>
  <c r="Q1015" i="34"/>
  <c r="O1039" i="34"/>
  <c r="Q1060" i="34"/>
  <c r="P1118" i="34"/>
  <c r="O744" i="34"/>
  <c r="Q771" i="34"/>
  <c r="O785" i="34"/>
  <c r="O792" i="34"/>
  <c r="P879" i="34"/>
  <c r="P892" i="34"/>
  <c r="P915" i="34"/>
  <c r="P953" i="34"/>
  <c r="O995" i="34"/>
  <c r="Q1032" i="34"/>
  <c r="P1044" i="34"/>
  <c r="O1051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9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8" i="34"/>
  <c r="O608" i="34"/>
  <c r="P682" i="34"/>
  <c r="Q702" i="34"/>
  <c r="Q711" i="34"/>
  <c r="O738" i="34"/>
  <c r="Q745" i="34"/>
  <c r="P798" i="34"/>
  <c r="Q864" i="34"/>
  <c r="P884" i="34"/>
  <c r="O893" i="34"/>
  <c r="P893" i="34"/>
  <c r="P919" i="34"/>
  <c r="P931" i="34"/>
  <c r="Q939" i="34"/>
  <c r="Q956" i="34"/>
  <c r="P989" i="34"/>
  <c r="P1012" i="34"/>
  <c r="O1015" i="34"/>
  <c r="P1096" i="34"/>
  <c r="O1118" i="34"/>
  <c r="Q1118" i="34"/>
  <c r="P735" i="34"/>
  <c r="O735" i="34"/>
  <c r="Q785" i="34"/>
  <c r="Q792" i="34"/>
  <c r="P854" i="34"/>
  <c r="O915" i="34"/>
  <c r="Q930" i="34"/>
  <c r="O930" i="34"/>
  <c r="P938" i="34"/>
  <c r="P983" i="34"/>
  <c r="Q995" i="34"/>
  <c r="P1011" i="34"/>
  <c r="O1032" i="34"/>
  <c r="Q1038" i="34"/>
  <c r="O1038" i="34"/>
  <c r="Q1044" i="34"/>
  <c r="Q1051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6" i="34"/>
  <c r="P647" i="34"/>
  <c r="P675" i="34"/>
  <c r="O682" i="34"/>
  <c r="Q738" i="34"/>
  <c r="O745" i="34"/>
  <c r="Q798" i="34"/>
  <c r="O798" i="34"/>
  <c r="O884" i="34"/>
  <c r="Q919" i="34"/>
  <c r="O931" i="34"/>
  <c r="P954" i="34"/>
  <c r="O954" i="34"/>
  <c r="O956" i="34"/>
  <c r="P996" i="34"/>
  <c r="Q1012" i="34"/>
  <c r="P1039" i="34"/>
  <c r="P1045" i="34"/>
  <c r="P1060" i="34"/>
  <c r="P31" i="34"/>
  <c r="Q735" i="34"/>
  <c r="P744" i="34"/>
  <c r="Q854" i="34"/>
  <c r="O854" i="34"/>
  <c r="Q879" i="34"/>
  <c r="O879" i="34"/>
  <c r="O892" i="34"/>
  <c r="Q892" i="34"/>
  <c r="Q915" i="34"/>
  <c r="O953" i="34"/>
  <c r="O983" i="34"/>
  <c r="O1011" i="34"/>
  <c r="O1044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9" i="34"/>
  <c r="P641" i="34"/>
  <c r="O641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6" i="34"/>
  <c r="O636" i="34"/>
  <c r="O647" i="34"/>
  <c r="Q675" i="34"/>
  <c r="Q682" i="34"/>
  <c r="P702" i="34"/>
  <c r="P711" i="34"/>
  <c r="P730" i="34"/>
  <c r="P738" i="34"/>
  <c r="P786" i="34"/>
  <c r="P864" i="34"/>
  <c r="Q884" i="34"/>
  <c r="Q893" i="34"/>
  <c r="O919" i="34"/>
  <c r="Q931" i="34"/>
  <c r="P939" i="34"/>
  <c r="Q954" i="34"/>
  <c r="O989" i="34"/>
  <c r="Q996" i="34"/>
  <c r="O1012" i="34"/>
  <c r="P1015" i="34"/>
  <c r="Q1039" i="34"/>
  <c r="Q1045" i="34"/>
  <c r="O1045" i="34"/>
  <c r="O1060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10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6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10" i="34"/>
  <c r="Q626" i="34"/>
  <c r="P795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10" i="34"/>
  <c r="O626" i="34"/>
  <c r="Q795" i="34"/>
  <c r="O795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9" i="34"/>
  <c r="Q950" i="34"/>
  <c r="P947" i="34"/>
  <c r="Q965" i="34"/>
  <c r="P841" i="34"/>
  <c r="P847" i="34"/>
  <c r="O847" i="34"/>
  <c r="Q872" i="34"/>
  <c r="O904" i="34"/>
  <c r="Q904" i="34"/>
  <c r="P909" i="34"/>
  <c r="O933" i="34"/>
  <c r="O1102" i="34"/>
  <c r="Q1102" i="34"/>
  <c r="O64" i="34"/>
  <c r="Q788" i="34"/>
  <c r="Q801" i="34"/>
  <c r="P806" i="34"/>
  <c r="P819" i="34"/>
  <c r="O819" i="34"/>
  <c r="P828" i="34"/>
  <c r="Q856" i="34"/>
  <c r="Q869" i="34"/>
  <c r="O881" i="34"/>
  <c r="O897" i="34"/>
  <c r="O923" i="34"/>
  <c r="Q1046" i="34"/>
  <c r="P1090" i="34"/>
  <c r="P353" i="34"/>
  <c r="O353" i="34"/>
  <c r="Q946" i="34"/>
  <c r="P948" i="34"/>
  <c r="O959" i="34"/>
  <c r="O1169" i="34"/>
  <c r="O838" i="34"/>
  <c r="Q842" i="34"/>
  <c r="O862" i="34"/>
  <c r="Q873" i="34"/>
  <c r="Q905" i="34"/>
  <c r="O905" i="34"/>
  <c r="Q927" i="34"/>
  <c r="P934" i="34"/>
  <c r="O934" i="34"/>
  <c r="P310" i="34"/>
  <c r="O316" i="34"/>
  <c r="Q789" i="34"/>
  <c r="P802" i="34"/>
  <c r="O816" i="34"/>
  <c r="P829" i="34"/>
  <c r="Q865" i="34"/>
  <c r="P874" i="34"/>
  <c r="Q916" i="34"/>
  <c r="O924" i="34"/>
  <c r="P1047" i="34"/>
  <c r="P1091" i="34"/>
  <c r="Q962" i="34"/>
  <c r="P839" i="34"/>
  <c r="O839" i="34"/>
  <c r="P863" i="34"/>
  <c r="O863" i="34"/>
  <c r="O899" i="34"/>
  <c r="P906" i="34"/>
  <c r="Q911" i="34"/>
  <c r="Q928" i="34"/>
  <c r="P311" i="34"/>
  <c r="Q782" i="34"/>
  <c r="O793" i="34"/>
  <c r="P804" i="34"/>
  <c r="Q808" i="34"/>
  <c r="O812" i="34"/>
  <c r="O817" i="34"/>
  <c r="O826" i="34"/>
  <c r="Q830" i="34"/>
  <c r="P866" i="34"/>
  <c r="Q885" i="34"/>
  <c r="P895" i="34"/>
  <c r="P917" i="34"/>
  <c r="Q1055" i="34"/>
  <c r="O1078" i="34"/>
  <c r="P332" i="34"/>
  <c r="Q963" i="34"/>
  <c r="P831" i="34"/>
  <c r="O831" i="34"/>
  <c r="P840" i="34"/>
  <c r="P845" i="34"/>
  <c r="P851" i="34"/>
  <c r="O851" i="34"/>
  <c r="P900" i="34"/>
  <c r="P907" i="34"/>
  <c r="O912" i="34"/>
  <c r="Q1101" i="34"/>
  <c r="Q37" i="34"/>
  <c r="P312" i="34"/>
  <c r="O794" i="34"/>
  <c r="Q805" i="34"/>
  <c r="O809" i="34"/>
  <c r="O818" i="34"/>
  <c r="Q822" i="34"/>
  <c r="Q827" i="34"/>
  <c r="Q868" i="34"/>
  <c r="O880" i="34"/>
  <c r="P896" i="34"/>
  <c r="P942" i="34"/>
  <c r="O942" i="34"/>
  <c r="O1056" i="34"/>
  <c r="P949" i="34"/>
  <c r="Q947" i="34"/>
  <c r="P958" i="34"/>
  <c r="O958" i="34"/>
  <c r="P965" i="34"/>
  <c r="P832" i="34"/>
  <c r="P837" i="34"/>
  <c r="Q841" i="34"/>
  <c r="Q847" i="34"/>
  <c r="P852" i="34"/>
  <c r="P861" i="34"/>
  <c r="O872" i="34"/>
  <c r="Q933" i="34"/>
  <c r="P315" i="34"/>
  <c r="O788" i="34"/>
  <c r="O801" i="34"/>
  <c r="O810" i="34"/>
  <c r="P815" i="34"/>
  <c r="O815" i="34"/>
  <c r="Q819" i="34"/>
  <c r="P824" i="34"/>
  <c r="Q828" i="34"/>
  <c r="O856" i="34"/>
  <c r="O869" i="34"/>
  <c r="O887" i="34"/>
  <c r="P897" i="34"/>
  <c r="O1061" i="34"/>
  <c r="O1090" i="34"/>
  <c r="Q1090" i="34"/>
  <c r="Q353" i="34"/>
  <c r="P944" i="34"/>
  <c r="Q948" i="34"/>
  <c r="O834" i="34"/>
  <c r="Q838" i="34"/>
  <c r="P842" i="34"/>
  <c r="P848" i="34"/>
  <c r="O858" i="34"/>
  <c r="Q862" i="34"/>
  <c r="O873" i="34"/>
  <c r="O927" i="34"/>
  <c r="Q934" i="34"/>
  <c r="P35" i="34"/>
  <c r="Q310" i="34"/>
  <c r="Q316" i="34"/>
  <c r="O789" i="34"/>
  <c r="P811" i="34"/>
  <c r="O811" i="34"/>
  <c r="P820" i="34"/>
  <c r="P825" i="34"/>
  <c r="Q829" i="34"/>
  <c r="O865" i="34"/>
  <c r="O882" i="34"/>
  <c r="O888" i="34"/>
  <c r="Q888" i="34"/>
  <c r="O916" i="34"/>
  <c r="Q1047" i="34"/>
  <c r="P1062" i="34"/>
  <c r="O1062" i="34"/>
  <c r="Q1091" i="34"/>
  <c r="O1170" i="34"/>
  <c r="P835" i="34"/>
  <c r="O835" i="34"/>
  <c r="Q839" i="34"/>
  <c r="P844" i="34"/>
  <c r="P849" i="34"/>
  <c r="P859" i="34"/>
  <c r="O859" i="34"/>
  <c r="Q863" i="34"/>
  <c r="O906" i="34"/>
  <c r="O911" i="34"/>
  <c r="O928" i="34"/>
  <c r="P935" i="34"/>
  <c r="P36" i="34"/>
  <c r="Q311" i="34"/>
  <c r="P782" i="34"/>
  <c r="Q804" i="34"/>
  <c r="O808" i="34"/>
  <c r="P821" i="34"/>
  <c r="Q826" i="34"/>
  <c r="P830" i="34"/>
  <c r="Q895" i="34"/>
  <c r="O941" i="34"/>
  <c r="O1055" i="34"/>
  <c r="O945" i="34"/>
  <c r="O963" i="34"/>
  <c r="Q831" i="34"/>
  <c r="P836" i="34"/>
  <c r="Q840" i="34"/>
  <c r="Q845" i="34"/>
  <c r="Q851" i="34"/>
  <c r="P860" i="34"/>
  <c r="O900" i="34"/>
  <c r="Q900" i="34"/>
  <c r="O907" i="34"/>
  <c r="P932" i="34"/>
  <c r="P1101" i="34"/>
  <c r="P37" i="34"/>
  <c r="Q794" i="34"/>
  <c r="O805" i="34"/>
  <c r="O814" i="34"/>
  <c r="Q818" i="34"/>
  <c r="P822" i="34"/>
  <c r="O868" i="34"/>
  <c r="P922" i="34"/>
  <c r="O922" i="34"/>
  <c r="Q942" i="34"/>
  <c r="P1079" i="34"/>
  <c r="P333" i="34"/>
  <c r="O333" i="34"/>
  <c r="O947" i="34"/>
  <c r="Q958" i="34"/>
  <c r="Q832" i="34"/>
  <c r="Q837" i="34"/>
  <c r="O841" i="34"/>
  <c r="Q852" i="34"/>
  <c r="Q861" i="34"/>
  <c r="O909" i="34"/>
  <c r="P926" i="34"/>
  <c r="O926" i="34"/>
  <c r="P933" i="34"/>
  <c r="P64" i="34"/>
  <c r="Q315" i="34"/>
  <c r="O806" i="34"/>
  <c r="Q810" i="34"/>
  <c r="Q815" i="34"/>
  <c r="Q824" i="34"/>
  <c r="O828" i="34"/>
  <c r="P881" i="34"/>
  <c r="P887" i="34"/>
  <c r="Q897" i="34"/>
  <c r="P923" i="34"/>
  <c r="Q1061" i="34"/>
  <c r="Q944" i="34"/>
  <c r="O948" i="34"/>
  <c r="P959" i="34"/>
  <c r="P1169" i="34"/>
  <c r="Q834" i="34"/>
  <c r="P838" i="34"/>
  <c r="Q848" i="34"/>
  <c r="Q858" i="34"/>
  <c r="P862" i="34"/>
  <c r="P905" i="34"/>
  <c r="P910" i="34"/>
  <c r="O910" i="34"/>
  <c r="Q35" i="34"/>
  <c r="O310" i="34"/>
  <c r="P316" i="34"/>
  <c r="O802" i="34"/>
  <c r="P807" i="34"/>
  <c r="O807" i="34"/>
  <c r="Q811" i="34"/>
  <c r="P816" i="34"/>
  <c r="Q820" i="34"/>
  <c r="Q825" i="34"/>
  <c r="O829" i="34"/>
  <c r="O874" i="34"/>
  <c r="Q882" i="34"/>
  <c r="P924" i="34"/>
  <c r="O1047" i="34"/>
  <c r="Q1062" i="34"/>
  <c r="Q1170" i="34"/>
  <c r="Q835" i="34"/>
  <c r="Q844" i="34"/>
  <c r="Q849" i="34"/>
  <c r="Q859" i="34"/>
  <c r="Q899" i="34"/>
  <c r="Q906" i="34"/>
  <c r="Q935" i="34"/>
  <c r="Q36" i="34"/>
  <c r="O311" i="34"/>
  <c r="P793" i="34"/>
  <c r="O804" i="34"/>
  <c r="P812" i="34"/>
  <c r="P817" i="34"/>
  <c r="Q821" i="34"/>
  <c r="P826" i="34"/>
  <c r="O866" i="34"/>
  <c r="P875" i="34"/>
  <c r="O875" i="34"/>
  <c r="O885" i="34"/>
  <c r="P885" i="34"/>
  <c r="O917" i="34"/>
  <c r="Q941" i="34"/>
  <c r="P1078" i="34"/>
  <c r="O332" i="34"/>
  <c r="Q945" i="34"/>
  <c r="Q836" i="34"/>
  <c r="O840" i="34"/>
  <c r="O845" i="34"/>
  <c r="Q860" i="34"/>
  <c r="P871" i="34"/>
  <c r="O871" i="34"/>
  <c r="P912" i="34"/>
  <c r="Q932" i="34"/>
  <c r="O1101" i="34"/>
  <c r="O312" i="34"/>
  <c r="P783" i="34"/>
  <c r="O783" i="34"/>
  <c r="P794" i="34"/>
  <c r="P809" i="34"/>
  <c r="Q814" i="34"/>
  <c r="P818" i="34"/>
  <c r="P855" i="34"/>
  <c r="O855" i="34"/>
  <c r="P880" i="34"/>
  <c r="P886" i="34"/>
  <c r="O896" i="34"/>
  <c r="Q896" i="34"/>
  <c r="Q922" i="34"/>
  <c r="P1056" i="34"/>
  <c r="Q1079" i="34"/>
  <c r="Q333" i="34"/>
  <c r="O949" i="34"/>
  <c r="P950" i="34"/>
  <c r="O950" i="34"/>
  <c r="O965" i="34"/>
  <c r="O832" i="34"/>
  <c r="O837" i="34"/>
  <c r="O852" i="34"/>
  <c r="O861" i="34"/>
  <c r="P872" i="34"/>
  <c r="P904" i="34"/>
  <c r="Q909" i="34"/>
  <c r="Q926" i="34"/>
  <c r="P1102" i="34"/>
  <c r="Q64" i="34"/>
  <c r="O315" i="34"/>
  <c r="P788" i="34"/>
  <c r="P801" i="34"/>
  <c r="Q806" i="34"/>
  <c r="P810" i="34"/>
  <c r="O824" i="34"/>
  <c r="P856" i="34"/>
  <c r="P869" i="34"/>
  <c r="Q881" i="34"/>
  <c r="Q887" i="34"/>
  <c r="Q923" i="34"/>
  <c r="P1046" i="34"/>
  <c r="O1046" i="34"/>
  <c r="P1061" i="34"/>
  <c r="P946" i="34"/>
  <c r="O946" i="34"/>
  <c r="O944" i="34"/>
  <c r="Q959" i="34"/>
  <c r="Q1169" i="34"/>
  <c r="P834" i="34"/>
  <c r="O842" i="34"/>
  <c r="O848" i="34"/>
  <c r="P858" i="34"/>
  <c r="P873" i="34"/>
  <c r="Q910" i="34"/>
  <c r="P927" i="34"/>
  <c r="O35" i="34"/>
  <c r="P789" i="34"/>
  <c r="Q802" i="34"/>
  <c r="Q807" i="34"/>
  <c r="Q816" i="34"/>
  <c r="O820" i="34"/>
  <c r="O825" i="34"/>
  <c r="P865" i="34"/>
  <c r="Q874" i="34"/>
  <c r="P882" i="34"/>
  <c r="P888" i="34"/>
  <c r="P916" i="34"/>
  <c r="Q924" i="34"/>
  <c r="O1091" i="34"/>
  <c r="P962" i="34"/>
  <c r="O962" i="34"/>
  <c r="P1170" i="34"/>
  <c r="O844" i="34"/>
  <c r="O849" i="34"/>
  <c r="P899" i="34"/>
  <c r="P911" i="34"/>
  <c r="P928" i="34"/>
  <c r="O935" i="34"/>
  <c r="O36" i="34"/>
  <c r="O782" i="34"/>
  <c r="Q793" i="34"/>
  <c r="P808" i="34"/>
  <c r="Q812" i="34"/>
  <c r="Q817" i="34"/>
  <c r="O821" i="34"/>
  <c r="O830" i="34"/>
  <c r="Q866" i="34"/>
  <c r="Q875" i="34"/>
  <c r="O895" i="34"/>
  <c r="Q917" i="34"/>
  <c r="P941" i="34"/>
  <c r="P1055" i="34"/>
  <c r="Q1078" i="34"/>
  <c r="Q332" i="34"/>
  <c r="P945" i="34"/>
  <c r="P963" i="34"/>
  <c r="O836" i="34"/>
  <c r="O860" i="34"/>
  <c r="Q871" i="34"/>
  <c r="Q907" i="34"/>
  <c r="Q912" i="34"/>
  <c r="O932" i="34"/>
  <c r="O37" i="34"/>
  <c r="Q312" i="34"/>
  <c r="Q783" i="34"/>
  <c r="P805" i="34"/>
  <c r="Q809" i="34"/>
  <c r="P814" i="34"/>
  <c r="O822" i="34"/>
  <c r="P827" i="34"/>
  <c r="O827" i="34"/>
  <c r="Q855" i="34"/>
  <c r="P868" i="34"/>
  <c r="Q880" i="34"/>
  <c r="Q886" i="34"/>
  <c r="O886" i="34"/>
  <c r="Q1056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5" i="34"/>
  <c r="O979" i="34"/>
  <c r="P985" i="34"/>
  <c r="O1001" i="34"/>
  <c r="Q1008" i="34"/>
  <c r="P1021" i="34"/>
  <c r="P1036" i="34"/>
  <c r="Q1052" i="34"/>
  <c r="O1064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6" i="34"/>
  <c r="O966" i="34"/>
  <c r="P980" i="34"/>
  <c r="P986" i="34"/>
  <c r="O986" i="34"/>
  <c r="Q998" i="34"/>
  <c r="O1009" i="34"/>
  <c r="P1022" i="34"/>
  <c r="O1022" i="34"/>
  <c r="O1053" i="34"/>
  <c r="Q1065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5" i="34"/>
  <c r="O993" i="34"/>
  <c r="Q1001" i="34"/>
  <c r="O1008" i="34"/>
  <c r="Q1036" i="34"/>
  <c r="O1052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6" i="34"/>
  <c r="P971" i="34"/>
  <c r="P976" i="34"/>
  <c r="Q980" i="34"/>
  <c r="Q986" i="34"/>
  <c r="P1004" i="34"/>
  <c r="Q1009" i="34"/>
  <c r="Q1022" i="34"/>
  <c r="P1027" i="34"/>
  <c r="O1037" i="34"/>
  <c r="Q1053" i="34"/>
  <c r="P1065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70" i="34"/>
  <c r="O970" i="34"/>
  <c r="P979" i="34"/>
  <c r="O985" i="34"/>
  <c r="Q993" i="34"/>
  <c r="P1001" i="34"/>
  <c r="O1021" i="34"/>
  <c r="P1026" i="34"/>
  <c r="O1026" i="34"/>
  <c r="O1036" i="34"/>
  <c r="P1064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1" i="34"/>
  <c r="Q976" i="34"/>
  <c r="O980" i="34"/>
  <c r="Q1004" i="34"/>
  <c r="P1009" i="34"/>
  <c r="Q1027" i="34"/>
  <c r="Q1037" i="34"/>
  <c r="P1053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70" i="34"/>
  <c r="P975" i="34"/>
  <c r="Q979" i="34"/>
  <c r="Q985" i="34"/>
  <c r="P993" i="34"/>
  <c r="P1008" i="34"/>
  <c r="Q1021" i="34"/>
  <c r="Q1026" i="34"/>
  <c r="P1052" i="34"/>
  <c r="Q1064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1" i="34"/>
  <c r="O976" i="34"/>
  <c r="P998" i="34"/>
  <c r="O998" i="34"/>
  <c r="O1004" i="34"/>
  <c r="O1027" i="34"/>
  <c r="P1037" i="34"/>
  <c r="O1065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8" i="34"/>
  <c r="O977" i="34"/>
  <c r="Q981" i="34"/>
  <c r="P999" i="34"/>
  <c r="O1005" i="34"/>
  <c r="O1019" i="34"/>
  <c r="O1024" i="34"/>
  <c r="O1041" i="34"/>
  <c r="P1058" i="34"/>
  <c r="O1058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9" i="34"/>
  <c r="P973" i="34"/>
  <c r="P984" i="34"/>
  <c r="Q992" i="34"/>
  <c r="O1000" i="34"/>
  <c r="P1020" i="34"/>
  <c r="Q1025" i="34"/>
  <c r="Q1059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2" i="34"/>
  <c r="Q977" i="34"/>
  <c r="P981" i="34"/>
  <c r="P987" i="34"/>
  <c r="Q999" i="34"/>
  <c r="Q1005" i="34"/>
  <c r="P1028" i="34"/>
  <c r="Q1041" i="34"/>
  <c r="Q1058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9" i="34"/>
  <c r="Q984" i="34"/>
  <c r="O992" i="34"/>
  <c r="Q1020" i="34"/>
  <c r="P1025" i="34"/>
  <c r="P1035" i="34"/>
  <c r="O1059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8" i="34"/>
  <c r="Q972" i="34"/>
  <c r="P977" i="34"/>
  <c r="Q987" i="34"/>
  <c r="O999" i="34"/>
  <c r="P1005" i="34"/>
  <c r="P1019" i="34"/>
  <c r="P1024" i="34"/>
  <c r="Q1028" i="34"/>
  <c r="P1041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3" i="34"/>
  <c r="P978" i="34"/>
  <c r="O978" i="34"/>
  <c r="O984" i="34"/>
  <c r="P1000" i="34"/>
  <c r="P1006" i="34"/>
  <c r="O1006" i="34"/>
  <c r="O1020" i="34"/>
  <c r="Q1035" i="34"/>
  <c r="P1042" i="34"/>
  <c r="O1042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8" i="34"/>
  <c r="O972" i="34"/>
  <c r="O981" i="34"/>
  <c r="O987" i="34"/>
  <c r="Q1019" i="34"/>
  <c r="Q1024" i="34"/>
  <c r="O1028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9" i="34"/>
  <c r="Q973" i="34"/>
  <c r="Q978" i="34"/>
  <c r="P992" i="34"/>
  <c r="Q1000" i="34"/>
  <c r="Q1006" i="34"/>
  <c r="O1025" i="34"/>
  <c r="O1035" i="34"/>
  <c r="Q1042" i="34"/>
  <c r="P1059" i="34"/>
  <c r="Q1074" i="34"/>
  <c r="P1109" i="34"/>
  <c r="O1082" i="34"/>
  <c r="P1082" i="34"/>
  <c r="Q1086" i="34"/>
  <c r="Q1093" i="34"/>
  <c r="O1109" i="34"/>
  <c r="P1093" i="34"/>
  <c r="Q760" i="34"/>
  <c r="P1171" i="34"/>
  <c r="O1171" i="34"/>
  <c r="O1086" i="34"/>
  <c r="O1093" i="34"/>
  <c r="P1104" i="34"/>
  <c r="Q1109" i="34"/>
  <c r="O760" i="34"/>
  <c r="Q1171" i="34"/>
  <c r="P1086" i="34"/>
  <c r="O1104" i="34"/>
  <c r="Q1104" i="34"/>
  <c r="P760" i="34"/>
  <c r="P301" i="34"/>
  <c r="O301" i="34"/>
  <c r="O331" i="34"/>
  <c r="Q1168" i="34"/>
  <c r="Q301" i="34"/>
  <c r="P781" i="34"/>
  <c r="O1168" i="34"/>
  <c r="P331" i="34"/>
  <c r="Q781" i="34"/>
  <c r="Q331" i="34"/>
  <c r="O781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3" i="34"/>
  <c r="Q725" i="34"/>
  <c r="O725" i="34"/>
  <c r="O753" i="34"/>
  <c r="P725" i="34"/>
  <c r="P753" i="34"/>
  <c r="O638" i="34"/>
  <c r="O455" i="34"/>
  <c r="Q467" i="34"/>
  <c r="P409" i="34"/>
  <c r="P455" i="34"/>
  <c r="O467" i="34"/>
  <c r="P638" i="34"/>
  <c r="Q409" i="34"/>
  <c r="Q455" i="34"/>
  <c r="Q638" i="34"/>
  <c r="O409" i="34"/>
  <c r="P467" i="34"/>
  <c r="P1746" i="34"/>
  <c r="O1746" i="34"/>
  <c r="Q1900" i="34"/>
  <c r="P671" i="34"/>
  <c r="Q742" i="34"/>
  <c r="O1016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4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2" i="34"/>
  <c r="P631" i="34"/>
  <c r="P637" i="34"/>
  <c r="O637" i="34"/>
  <c r="O1757" i="34"/>
  <c r="Q1895" i="34"/>
  <c r="P551" i="34"/>
  <c r="O901" i="34"/>
  <c r="Q1017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7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3" i="34"/>
  <c r="P632" i="34"/>
  <c r="P714" i="34"/>
  <c r="P1744" i="34"/>
  <c r="Q1758" i="34"/>
  <c r="O1896" i="34"/>
  <c r="O740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2" i="34"/>
  <c r="O226" i="34"/>
  <c r="P235" i="34"/>
  <c r="O235" i="34"/>
  <c r="Q266" i="34"/>
  <c r="Q360" i="34"/>
  <c r="P1126" i="34"/>
  <c r="Q256" i="34"/>
  <c r="O756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8" i="34"/>
  <c r="P715" i="34"/>
  <c r="Q1745" i="34"/>
  <c r="P1755" i="34"/>
  <c r="O1899" i="34"/>
  <c r="P1499" i="34"/>
  <c r="Q670" i="34"/>
  <c r="Q741" i="34"/>
  <c r="O903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1" i="34"/>
  <c r="P742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2" i="34"/>
  <c r="Q631" i="34"/>
  <c r="Q637" i="34"/>
  <c r="P1743" i="34"/>
  <c r="Q1757" i="34"/>
  <c r="P1771" i="34"/>
  <c r="O1895" i="34"/>
  <c r="O672" i="34"/>
  <c r="P901" i="34"/>
  <c r="P1017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5" i="34"/>
  <c r="O755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3" i="34"/>
  <c r="Q714" i="34"/>
  <c r="Q1744" i="34"/>
  <c r="P1894" i="34"/>
  <c r="O1894" i="34"/>
  <c r="P552" i="34"/>
  <c r="O552" i="34"/>
  <c r="P902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2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5" i="34"/>
  <c r="P1745" i="34"/>
  <c r="Q1755" i="34"/>
  <c r="Q1499" i="34"/>
  <c r="O670" i="34"/>
  <c r="O741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1" i="34"/>
  <c r="P1016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4" i="34"/>
  <c r="P759" i="34"/>
  <c r="O759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2" i="34"/>
  <c r="O631" i="34"/>
  <c r="Q1743" i="34"/>
  <c r="P1757" i="34"/>
  <c r="Q1771" i="34"/>
  <c r="O551" i="34"/>
  <c r="Q672" i="34"/>
  <c r="Q901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5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2" i="34"/>
  <c r="O714" i="34"/>
  <c r="O1744" i="34"/>
  <c r="Q1894" i="34"/>
  <c r="P1896" i="34"/>
  <c r="Q552" i="34"/>
  <c r="P740" i="34"/>
  <c r="P1018" i="34"/>
  <c r="O1018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2" i="34"/>
  <c r="P226" i="34"/>
  <c r="Q240" i="34"/>
  <c r="Q246" i="34"/>
  <c r="Q255" i="34"/>
  <c r="Q272" i="34"/>
  <c r="Q321" i="34"/>
  <c r="O1126" i="34"/>
  <c r="Q179" i="34"/>
  <c r="P756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8" i="34"/>
  <c r="P633" i="34"/>
  <c r="O633" i="34"/>
  <c r="O715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2" i="34"/>
  <c r="Q1016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4" i="34"/>
  <c r="Q759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2" i="34"/>
  <c r="O1017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7" i="34"/>
  <c r="O727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3" i="34"/>
  <c r="Q632" i="34"/>
  <c r="P1758" i="34"/>
  <c r="O1758" i="34"/>
  <c r="Q1896" i="34"/>
  <c r="Q740" i="34"/>
  <c r="Q902" i="34"/>
  <c r="O902" i="34"/>
  <c r="Q1018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6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8" i="34"/>
  <c r="Q633" i="34"/>
  <c r="O1745" i="34"/>
  <c r="Q1899" i="34"/>
  <c r="P670" i="34"/>
  <c r="P741" i="34"/>
  <c r="P903" i="34"/>
  <c r="Q903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8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4" i="34"/>
  <c r="Q724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4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8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9" i="34"/>
  <c r="O629" i="34"/>
  <c r="O724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8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9" i="34"/>
  <c r="P634" i="34"/>
  <c r="P724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80" i="34"/>
  <c r="P780" i="34"/>
  <c r="Q780" i="34"/>
  <c r="U780" i="34"/>
  <c r="Z780" i="34"/>
  <c r="Z691" i="34"/>
  <c r="O691" i="34"/>
  <c r="P691" i="34"/>
  <c r="Q691" i="34"/>
  <c r="U691" i="34"/>
  <c r="Q652" i="34"/>
  <c r="U652" i="34"/>
  <c r="Z652" i="34"/>
  <c r="O652" i="34"/>
  <c r="P652" i="34"/>
  <c r="O772" i="34"/>
  <c r="P772" i="34"/>
  <c r="Q772" i="34"/>
  <c r="U772" i="34"/>
  <c r="Z772" i="34"/>
  <c r="Z765" i="34"/>
  <c r="O765" i="34"/>
  <c r="P765" i="34"/>
  <c r="Q765" i="34"/>
  <c r="U765" i="34"/>
  <c r="Z761" i="34"/>
  <c r="O761" i="34"/>
  <c r="P761" i="34"/>
  <c r="Q761" i="34"/>
  <c r="U761" i="34"/>
  <c r="P747" i="34"/>
  <c r="Q747" i="34"/>
  <c r="U747" i="34"/>
  <c r="Z747" i="34"/>
  <c r="O747" i="34"/>
  <c r="Z733" i="34"/>
  <c r="O733" i="34"/>
  <c r="P733" i="34"/>
  <c r="Q733" i="34"/>
  <c r="U733" i="34"/>
  <c r="Q712" i="34"/>
  <c r="U712" i="34"/>
  <c r="Z712" i="34"/>
  <c r="O712" i="34"/>
  <c r="P712" i="34"/>
  <c r="P705" i="34"/>
  <c r="Q705" i="34"/>
  <c r="U705" i="34"/>
  <c r="Z705" i="34"/>
  <c r="O705" i="34"/>
  <c r="Q696" i="34"/>
  <c r="U696" i="34"/>
  <c r="Z696" i="34"/>
  <c r="O696" i="34"/>
  <c r="P696" i="34"/>
  <c r="P613" i="34"/>
  <c r="Q613" i="34"/>
  <c r="U613" i="34"/>
  <c r="Z613" i="34"/>
  <c r="O613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50" i="34"/>
  <c r="P650" i="34"/>
  <c r="Q650" i="34"/>
  <c r="U650" i="34"/>
  <c r="Z650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9" i="34"/>
  <c r="Q779" i="34"/>
  <c r="U779" i="34"/>
  <c r="Z779" i="34"/>
  <c r="O779" i="34"/>
  <c r="Q656" i="34"/>
  <c r="U656" i="34"/>
  <c r="Z656" i="34"/>
  <c r="O656" i="34"/>
  <c r="P656" i="34"/>
  <c r="P775" i="34"/>
  <c r="Q775" i="34"/>
  <c r="U775" i="34"/>
  <c r="Z775" i="34"/>
  <c r="O775" i="34"/>
  <c r="O768" i="34"/>
  <c r="P768" i="34"/>
  <c r="Q768" i="34"/>
  <c r="U768" i="34"/>
  <c r="Z768" i="34"/>
  <c r="O764" i="34"/>
  <c r="P764" i="34"/>
  <c r="Q764" i="34"/>
  <c r="U764" i="34"/>
  <c r="Z764" i="34"/>
  <c r="P751" i="34"/>
  <c r="Q751" i="34"/>
  <c r="U751" i="34"/>
  <c r="Z751" i="34"/>
  <c r="O751" i="34"/>
  <c r="Q746" i="34"/>
  <c r="U746" i="34"/>
  <c r="Z746" i="34"/>
  <c r="O746" i="34"/>
  <c r="P746" i="34"/>
  <c r="O732" i="34"/>
  <c r="P732" i="34"/>
  <c r="Q732" i="34"/>
  <c r="U732" i="34"/>
  <c r="Z732" i="34"/>
  <c r="O710" i="34"/>
  <c r="P710" i="34"/>
  <c r="Q710" i="34"/>
  <c r="U710" i="34"/>
  <c r="Z710" i="34"/>
  <c r="Q700" i="34"/>
  <c r="U700" i="34"/>
  <c r="Z700" i="34"/>
  <c r="O700" i="34"/>
  <c r="P700" i="34"/>
  <c r="Q616" i="34"/>
  <c r="U616" i="34"/>
  <c r="Z616" i="34"/>
  <c r="O616" i="34"/>
  <c r="P616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9" i="34"/>
  <c r="Q649" i="34"/>
  <c r="U649" i="34"/>
  <c r="Z649" i="34"/>
  <c r="O649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6" i="34"/>
  <c r="P776" i="34"/>
  <c r="Q776" i="34"/>
  <c r="U776" i="34"/>
  <c r="Z776" i="34"/>
  <c r="Z655" i="34"/>
  <c r="O655" i="34"/>
  <c r="P655" i="34"/>
  <c r="Q655" i="34"/>
  <c r="U655" i="34"/>
  <c r="Q774" i="34"/>
  <c r="U774" i="34"/>
  <c r="Z774" i="34"/>
  <c r="O774" i="34"/>
  <c r="P774" i="34"/>
  <c r="P767" i="34"/>
  <c r="Q767" i="34"/>
  <c r="U767" i="34"/>
  <c r="Z767" i="34"/>
  <c r="O767" i="34"/>
  <c r="P763" i="34"/>
  <c r="Q763" i="34"/>
  <c r="U763" i="34"/>
  <c r="Z763" i="34"/>
  <c r="O763" i="34"/>
  <c r="Q750" i="34"/>
  <c r="U750" i="34"/>
  <c r="Z750" i="34"/>
  <c r="O750" i="34"/>
  <c r="P750" i="34"/>
  <c r="Z737" i="34"/>
  <c r="O737" i="34"/>
  <c r="P737" i="34"/>
  <c r="Q737" i="34"/>
  <c r="U737" i="34"/>
  <c r="O728" i="34"/>
  <c r="P728" i="34"/>
  <c r="Q728" i="34"/>
  <c r="U728" i="34"/>
  <c r="Z728" i="34"/>
  <c r="P709" i="34"/>
  <c r="Q709" i="34"/>
  <c r="U709" i="34"/>
  <c r="Z709" i="34"/>
  <c r="O709" i="34"/>
  <c r="Z699" i="34"/>
  <c r="O699" i="34"/>
  <c r="P699" i="34"/>
  <c r="Q699" i="34"/>
  <c r="U699" i="34"/>
  <c r="Z615" i="34"/>
  <c r="O615" i="34"/>
  <c r="P615" i="34"/>
  <c r="Q615" i="34"/>
  <c r="U615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8" i="34"/>
  <c r="U648" i="34"/>
  <c r="Z648" i="34"/>
  <c r="O648" i="34"/>
  <c r="P648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2" i="34"/>
  <c r="U692" i="34"/>
  <c r="Z692" i="34"/>
  <c r="O692" i="34"/>
  <c r="P692" i="34"/>
  <c r="O654" i="34"/>
  <c r="P654" i="34"/>
  <c r="Q654" i="34"/>
  <c r="U654" i="34"/>
  <c r="Z654" i="34"/>
  <c r="Z773" i="34"/>
  <c r="O773" i="34"/>
  <c r="P773" i="34"/>
  <c r="Q773" i="34"/>
  <c r="U773" i="34"/>
  <c r="Q766" i="34"/>
  <c r="U766" i="34"/>
  <c r="Z766" i="34"/>
  <c r="O766" i="34"/>
  <c r="P766" i="34"/>
  <c r="Q762" i="34"/>
  <c r="U762" i="34"/>
  <c r="Z762" i="34"/>
  <c r="O762" i="34"/>
  <c r="P762" i="34"/>
  <c r="Z749" i="34"/>
  <c r="O749" i="34"/>
  <c r="P749" i="34"/>
  <c r="Q749" i="34"/>
  <c r="U749" i="34"/>
  <c r="O736" i="34"/>
  <c r="P736" i="34"/>
  <c r="Q736" i="34"/>
  <c r="U736" i="34"/>
  <c r="Z736" i="34"/>
  <c r="P713" i="34"/>
  <c r="Q713" i="34"/>
  <c r="U713" i="34"/>
  <c r="Z713" i="34"/>
  <c r="O713" i="34"/>
  <c r="O706" i="34"/>
  <c r="P706" i="34"/>
  <c r="Q706" i="34"/>
  <c r="U706" i="34"/>
  <c r="Z706" i="34"/>
  <c r="P697" i="34"/>
  <c r="Q697" i="34"/>
  <c r="U697" i="34"/>
  <c r="Z697" i="34"/>
  <c r="O697" i="34"/>
  <c r="O614" i="34"/>
  <c r="P614" i="34"/>
  <c r="Q614" i="34"/>
  <c r="U614" i="34"/>
  <c r="Z614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1" i="34"/>
  <c r="O651" i="34"/>
  <c r="P651" i="34"/>
  <c r="Q651" i="34"/>
  <c r="U651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5" i="34"/>
  <c r="A695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5" i="34"/>
  <c r="O695" i="34"/>
  <c r="P695" i="34"/>
  <c r="Q695" i="34"/>
  <c r="U695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D56" i="15" s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00" i="34" s="1"/>
  <c r="W1100" i="34" l="1"/>
  <c r="W1103" i="34"/>
  <c r="W606" i="34"/>
  <c r="V606" i="34"/>
  <c r="V1103" i="34"/>
  <c r="A11" i="56"/>
  <c r="W318" i="34"/>
  <c r="W558" i="34"/>
  <c r="W1113" i="34"/>
  <c r="W171" i="34"/>
  <c r="W1023" i="34"/>
  <c r="W630" i="34"/>
  <c r="W669" i="34"/>
  <c r="W701" i="34"/>
  <c r="W241" i="34"/>
  <c r="W748" i="34"/>
  <c r="W561" i="34"/>
  <c r="W313" i="34"/>
  <c r="W707" i="34"/>
  <c r="W267" i="34"/>
  <c r="W1077" i="34"/>
  <c r="W499" i="34"/>
  <c r="W639" i="34"/>
  <c r="W850" i="34"/>
  <c r="W524" i="34"/>
  <c r="W122" i="34"/>
  <c r="W392" i="34"/>
  <c r="W457" i="34"/>
  <c r="W908" i="34"/>
  <c r="W109" i="34"/>
  <c r="W790" i="34"/>
  <c r="W25" i="34"/>
  <c r="W28" i="34"/>
  <c r="W1070" i="34"/>
  <c r="W677" i="34"/>
  <c r="W663" i="34"/>
  <c r="W667" i="34"/>
  <c r="W690" i="34"/>
  <c r="W681" i="34"/>
  <c r="W659" i="34"/>
  <c r="W643" i="34"/>
  <c r="W73" i="34"/>
  <c r="W1063" i="34"/>
  <c r="W555" i="34"/>
  <c r="W63" i="34"/>
  <c r="W943" i="34"/>
  <c r="W79" i="34"/>
  <c r="W627" i="34"/>
  <c r="W797" i="34"/>
  <c r="W142" i="34"/>
  <c r="W177" i="34"/>
  <c r="W375" i="34"/>
  <c r="W143" i="34"/>
  <c r="W693" i="34"/>
  <c r="W1040" i="34"/>
  <c r="W151" i="34"/>
  <c r="W39" i="34"/>
  <c r="W215" i="34"/>
  <c r="W645" i="34"/>
  <c r="W991" i="34"/>
  <c r="W97" i="34"/>
  <c r="W479" i="34"/>
  <c r="W729" i="34"/>
  <c r="W938" i="34"/>
  <c r="W69" i="34"/>
  <c r="W413" i="34"/>
  <c r="W261" i="34"/>
  <c r="W636" i="34"/>
  <c r="W931" i="34"/>
  <c r="W105" i="34"/>
  <c r="W131" i="34"/>
  <c r="W193" i="34"/>
  <c r="W412" i="34"/>
  <c r="W770" i="34"/>
  <c r="W1066" i="34"/>
  <c r="W90" i="34"/>
  <c r="W340" i="34"/>
  <c r="W329" i="34"/>
  <c r="W478" i="34"/>
  <c r="W664" i="34"/>
  <c r="W937" i="34"/>
  <c r="W60" i="34"/>
  <c r="W118" i="34"/>
  <c r="W187" i="34"/>
  <c r="W352" i="34"/>
  <c r="W579" i="34"/>
  <c r="W983" i="34"/>
  <c r="W111" i="34"/>
  <c r="W415" i="34"/>
  <c r="W251" i="34"/>
  <c r="W602" i="34"/>
  <c r="W1054" i="34"/>
  <c r="W813" i="34"/>
  <c r="W410" i="34"/>
  <c r="W853" i="34"/>
  <c r="W1010" i="34"/>
  <c r="W465" i="34"/>
  <c r="W238" i="34"/>
  <c r="W833" i="34"/>
  <c r="W67" i="34"/>
  <c r="W1007" i="34"/>
  <c r="W209" i="34"/>
  <c r="W196" i="34"/>
  <c r="W218" i="34"/>
  <c r="W617" i="34"/>
  <c r="W1108" i="34"/>
  <c r="W222" i="34"/>
  <c r="W967" i="34"/>
  <c r="W88" i="34"/>
  <c r="W982" i="34"/>
  <c r="W624" i="34"/>
  <c r="W843" i="34"/>
  <c r="W303" i="34"/>
  <c r="W583" i="34"/>
  <c r="W174" i="34"/>
  <c r="W593" i="34"/>
  <c r="W29" i="34"/>
  <c r="W23" i="34"/>
  <c r="W658" i="34"/>
  <c r="W722" i="34"/>
  <c r="W688" i="34"/>
  <c r="W684" i="34"/>
  <c r="W723" i="34"/>
  <c r="W686" i="34"/>
  <c r="W662" i="34"/>
  <c r="W93" i="34"/>
  <c r="W119" i="34"/>
  <c r="W889" i="34"/>
  <c r="W870" i="34"/>
  <c r="W1048" i="34"/>
  <c r="W925" i="34"/>
  <c r="W164" i="34"/>
  <c r="W58" i="34"/>
  <c r="W420" i="34"/>
  <c r="W34" i="34"/>
  <c r="W154" i="34"/>
  <c r="W214" i="34"/>
  <c r="W703" i="34"/>
  <c r="W1069" i="34"/>
  <c r="W338" i="34"/>
  <c r="W148" i="34"/>
  <c r="W393" i="34"/>
  <c r="W704" i="34"/>
  <c r="W76" i="34"/>
  <c r="W155" i="34"/>
  <c r="W507" i="34"/>
  <c r="W854" i="34"/>
  <c r="W1044" i="34"/>
  <c r="W150" i="34"/>
  <c r="W188" i="34"/>
  <c r="W371" i="34"/>
  <c r="W682" i="34"/>
  <c r="W1012" i="34"/>
  <c r="W304" i="34"/>
  <c r="W146" i="34"/>
  <c r="W203" i="34"/>
  <c r="W477" i="34"/>
  <c r="W787" i="34"/>
  <c r="W1119" i="34"/>
  <c r="W112" i="34"/>
  <c r="W248" i="34"/>
  <c r="W351" i="34"/>
  <c r="W534" i="34"/>
  <c r="W676" i="34"/>
  <c r="W961" i="34"/>
  <c r="W62" i="34"/>
  <c r="W305" i="34"/>
  <c r="W232" i="34"/>
  <c r="W370" i="34"/>
  <c r="W594" i="34"/>
  <c r="W1011" i="34"/>
  <c r="W113" i="34"/>
  <c r="W51" i="34"/>
  <c r="W347" i="34"/>
  <c r="W609" i="34"/>
  <c r="W476" i="34"/>
  <c r="W964" i="34"/>
  <c r="W726" i="34"/>
  <c r="W356" i="34"/>
  <c r="W929" i="34"/>
  <c r="W1095" i="34"/>
  <c r="W769" i="34"/>
  <c r="W846" i="34"/>
  <c r="W513" i="34"/>
  <c r="W823" i="34"/>
  <c r="W383" i="34"/>
  <c r="W361" i="34"/>
  <c r="W432" i="34"/>
  <c r="W96" i="34"/>
  <c r="W460" i="34"/>
  <c r="W273" i="34"/>
  <c r="W1029" i="34"/>
  <c r="W322" i="34"/>
  <c r="W138" i="34"/>
  <c r="W168" i="34"/>
  <c r="W407" i="34"/>
  <c r="W485" i="34"/>
  <c r="W387" i="34"/>
  <c r="W231" i="34"/>
  <c r="W777" i="34"/>
  <c r="W24" i="34"/>
  <c r="W27" i="34"/>
  <c r="W668" i="34"/>
  <c r="W720" i="34"/>
  <c r="W657" i="34"/>
  <c r="W683" i="34"/>
  <c r="W719" i="34"/>
  <c r="W661" i="34"/>
  <c r="W689" i="34"/>
  <c r="W416" i="34"/>
  <c r="W857" i="34"/>
  <c r="W674" i="34"/>
  <c r="W876" i="34"/>
  <c r="W342" i="34"/>
  <c r="W1092" i="34"/>
  <c r="W106" i="34"/>
  <c r="W350" i="34"/>
  <c r="W160" i="34"/>
  <c r="W621" i="34"/>
  <c r="W309" i="34"/>
  <c r="W292" i="34"/>
  <c r="W314" i="34"/>
  <c r="W920" i="34"/>
  <c r="W42" i="34"/>
  <c r="W363" i="34"/>
  <c r="W190" i="34"/>
  <c r="W424" i="34"/>
  <c r="W878" i="34"/>
  <c r="W102" i="34"/>
  <c r="W260" i="34"/>
  <c r="W646" i="34"/>
  <c r="W892" i="34"/>
  <c r="W1117" i="34"/>
  <c r="W335" i="34"/>
  <c r="W233" i="34"/>
  <c r="W473" i="34"/>
  <c r="W884" i="34"/>
  <c r="W1045" i="34"/>
  <c r="W53" i="34"/>
  <c r="W660" i="34"/>
  <c r="W429" i="34"/>
  <c r="W287" i="34"/>
  <c r="W994" i="34"/>
  <c r="W448" i="34"/>
  <c r="W264" i="34"/>
  <c r="W951" i="34"/>
  <c r="W270" i="34"/>
  <c r="W279" i="34"/>
  <c r="W913" i="34"/>
  <c r="W300" i="34"/>
  <c r="W225" i="34"/>
  <c r="W556" i="34"/>
  <c r="W716" i="34"/>
  <c r="W803" i="34"/>
  <c r="W960" i="34"/>
  <c r="W974" i="34"/>
  <c r="W757" i="34"/>
  <c r="W1002" i="34"/>
  <c r="W185" i="34"/>
  <c r="W548" i="34"/>
  <c r="W988" i="34"/>
  <c r="W687" i="34"/>
  <c r="W228" i="34"/>
  <c r="W22" i="34"/>
  <c r="W26" i="34"/>
  <c r="W680" i="34"/>
  <c r="W665" i="34"/>
  <c r="W666" i="34"/>
  <c r="W685" i="34"/>
  <c r="W679" i="34"/>
  <c r="W678" i="34"/>
  <c r="W721" i="34"/>
  <c r="W1080" i="34"/>
  <c r="W883" i="34"/>
  <c r="W898" i="34"/>
  <c r="W1057" i="34"/>
  <c r="W867" i="34"/>
  <c r="W918" i="34"/>
  <c r="W612" i="34"/>
  <c r="W642" i="34"/>
  <c r="W135" i="34"/>
  <c r="W115" i="34"/>
  <c r="W47" i="34"/>
  <c r="W368" i="34"/>
  <c r="W525" i="34"/>
  <c r="W957" i="34"/>
  <c r="W133" i="34"/>
  <c r="W414" i="34"/>
  <c r="W197" i="34"/>
  <c r="W578" i="34"/>
  <c r="W952" i="34"/>
  <c r="W372" i="34"/>
  <c r="W330" i="34"/>
  <c r="W673" i="34"/>
  <c r="W915" i="34"/>
  <c r="W43" i="34"/>
  <c r="W337" i="34"/>
  <c r="W250" i="34"/>
  <c r="W568" i="34"/>
  <c r="W919" i="34"/>
  <c r="W77" i="34"/>
  <c r="W362" i="34"/>
  <c r="W38" i="34"/>
  <c r="W384" i="34"/>
  <c r="W717" i="34"/>
  <c r="W1013" i="34"/>
  <c r="W54" i="34"/>
  <c r="W153" i="34"/>
  <c r="W323" i="34"/>
  <c r="W399" i="34"/>
  <c r="W618" i="34"/>
  <c r="W791" i="34"/>
  <c r="W30" i="34"/>
  <c r="W116" i="34"/>
  <c r="W40" i="34"/>
  <c r="W324" i="34"/>
  <c r="W400" i="34"/>
  <c r="W735" i="34"/>
  <c r="W71" i="34"/>
  <c r="W291" i="34"/>
  <c r="W234" i="34"/>
  <c r="W533" i="34"/>
  <c r="W206" i="34"/>
  <c r="W52" i="34"/>
  <c r="W587" i="34"/>
  <c r="W374" i="34"/>
  <c r="W1072" i="34"/>
  <c r="W653" i="34"/>
  <c r="W997" i="34"/>
  <c r="W70" i="34"/>
  <c r="W334" i="34"/>
  <c r="W640" i="34"/>
  <c r="W454" i="34"/>
  <c r="W914" i="34"/>
  <c r="W175" i="34"/>
  <c r="W205" i="34"/>
  <c r="W698" i="34"/>
  <c r="W1068" i="34"/>
  <c r="W289" i="34"/>
  <c r="W619" i="34"/>
  <c r="W327" i="34"/>
  <c r="W541" i="34"/>
  <c r="W864" i="34"/>
  <c r="W1096" i="34"/>
  <c r="W101" i="34"/>
  <c r="W48" i="34"/>
  <c r="W396" i="34"/>
  <c r="W577" i="34"/>
  <c r="W877" i="34"/>
  <c r="W1030" i="34"/>
  <c r="W110" i="34"/>
  <c r="W336" i="34"/>
  <c r="W605" i="34"/>
  <c r="W800" i="34"/>
  <c r="W1043" i="34"/>
  <c r="W32" i="34"/>
  <c r="W307" i="34"/>
  <c r="W145" i="34"/>
  <c r="W505" i="34"/>
  <c r="W771" i="34"/>
  <c r="W953" i="34"/>
  <c r="W57" i="34"/>
  <c r="W366" i="34"/>
  <c r="W202" i="34"/>
  <c r="W798" i="34"/>
  <c r="W103" i="34"/>
  <c r="W795" i="34"/>
  <c r="W996" i="34"/>
  <c r="W419" i="34"/>
  <c r="W1060" i="34"/>
  <c r="W738" i="34"/>
  <c r="W626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3" i="34"/>
  <c r="W249" i="34"/>
  <c r="W152" i="34"/>
  <c r="W739" i="34"/>
  <c r="W1033" i="34"/>
  <c r="W72" i="34"/>
  <c r="W365" i="34"/>
  <c r="W68" i="34"/>
  <c r="W526" i="34"/>
  <c r="W955" i="34"/>
  <c r="W78" i="34"/>
  <c r="W611" i="34"/>
  <c r="W461" i="34"/>
  <c r="W744" i="34"/>
  <c r="W55" i="34"/>
  <c r="W339" i="34"/>
  <c r="W641" i="34"/>
  <c r="W346" i="34"/>
  <c r="W608" i="34"/>
  <c r="W893" i="34"/>
  <c r="W1118" i="34"/>
  <c r="W139" i="34"/>
  <c r="W157" i="34"/>
  <c r="W481" i="34"/>
  <c r="W644" i="34"/>
  <c r="W890" i="34"/>
  <c r="W1097" i="34"/>
  <c r="W149" i="34"/>
  <c r="W620" i="34"/>
  <c r="W694" i="34"/>
  <c r="W891" i="34"/>
  <c r="W1050" i="34"/>
  <c r="W45" i="34"/>
  <c r="W349" i="34"/>
  <c r="W191" i="34"/>
  <c r="W527" i="34"/>
  <c r="W785" i="34"/>
  <c r="W995" i="34"/>
  <c r="W132" i="34"/>
  <c r="W554" i="34"/>
  <c r="W411" i="34"/>
  <c r="W956" i="34"/>
  <c r="W141" i="34"/>
  <c r="W954" i="34"/>
  <c r="W117" i="34"/>
  <c r="W647" i="34"/>
  <c r="W176" i="34"/>
  <c r="W1039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4" i="34"/>
  <c r="W394" i="34"/>
  <c r="W147" i="34"/>
  <c r="W778" i="34"/>
  <c r="W1049" i="34"/>
  <c r="W161" i="34"/>
  <c r="W367" i="34"/>
  <c r="W144" i="34"/>
  <c r="W543" i="34"/>
  <c r="W1003" i="34"/>
  <c r="W98" i="34"/>
  <c r="W625" i="34"/>
  <c r="W535" i="34"/>
  <c r="W930" i="34"/>
  <c r="W89" i="34"/>
  <c r="W341" i="34"/>
  <c r="W156" i="34"/>
  <c r="W426" i="34"/>
  <c r="W702" i="34"/>
  <c r="W939" i="34"/>
  <c r="W33" i="34"/>
  <c r="W159" i="34"/>
  <c r="W189" i="34"/>
  <c r="W506" i="34"/>
  <c r="W731" i="34"/>
  <c r="W940" i="34"/>
  <c r="W56" i="34"/>
  <c r="W163" i="34"/>
  <c r="W204" i="34"/>
  <c r="W734" i="34"/>
  <c r="W921" i="34"/>
  <c r="W1067" i="34"/>
  <c r="W100" i="34"/>
  <c r="W418" i="34"/>
  <c r="W201" i="34"/>
  <c r="W607" i="34"/>
  <c r="W792" i="34"/>
  <c r="W1032" i="34"/>
  <c r="W134" i="34"/>
  <c r="W41" i="34"/>
  <c r="W580" i="34"/>
  <c r="W989" i="34"/>
  <c r="W373" i="34"/>
  <c r="W348" i="34"/>
  <c r="W306" i="34"/>
  <c r="W675" i="34"/>
  <c r="W395" i="34"/>
  <c r="W46" i="34"/>
  <c r="W480" i="34"/>
  <c r="W1707" i="34"/>
  <c r="W1165" i="34"/>
  <c r="W1535" i="34"/>
  <c r="W1806" i="34"/>
  <c r="W1216" i="34"/>
  <c r="W1860" i="34"/>
  <c r="W936" i="34"/>
  <c r="W369" i="34"/>
  <c r="W104" i="34"/>
  <c r="W635" i="34"/>
  <c r="W453" i="34"/>
  <c r="W894" i="34"/>
  <c r="W44" i="34"/>
  <c r="W288" i="34"/>
  <c r="W553" i="34"/>
  <c r="W186" i="34"/>
  <c r="W718" i="34"/>
  <c r="W1034" i="34"/>
  <c r="W158" i="34"/>
  <c r="W49" i="34"/>
  <c r="W549" i="34"/>
  <c r="W1038" i="34"/>
  <c r="W91" i="34"/>
  <c r="W364" i="34"/>
  <c r="W192" i="34"/>
  <c r="W532" i="34"/>
  <c r="W711" i="34"/>
  <c r="W1015" i="34"/>
  <c r="W59" i="34"/>
  <c r="W308" i="34"/>
  <c r="W358" i="34"/>
  <c r="W542" i="34"/>
  <c r="W799" i="34"/>
  <c r="W990" i="34"/>
  <c r="W92" i="34"/>
  <c r="W290" i="34"/>
  <c r="W482" i="34"/>
  <c r="W784" i="34"/>
  <c r="W1031" i="34"/>
  <c r="W1071" i="34"/>
  <c r="W140" i="34"/>
  <c r="W796" i="34"/>
  <c r="W425" i="34"/>
  <c r="W708" i="34"/>
  <c r="W879" i="34"/>
  <c r="W1051" i="34"/>
  <c r="W162" i="34"/>
  <c r="W50" i="34"/>
  <c r="W745" i="34"/>
  <c r="W61" i="34"/>
  <c r="W610" i="34"/>
  <c r="W508" i="34"/>
  <c r="W31" i="34"/>
  <c r="W786" i="34"/>
  <c r="W730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1" i="34"/>
  <c r="W858" i="34"/>
  <c r="W882" i="34"/>
  <c r="W793" i="34"/>
  <c r="W941" i="34"/>
  <c r="W907" i="34"/>
  <c r="W814" i="34"/>
  <c r="W1090" i="34"/>
  <c r="W888" i="34"/>
  <c r="W900" i="34"/>
  <c r="W872" i="34"/>
  <c r="W806" i="34"/>
  <c r="W946" i="34"/>
  <c r="W874" i="34"/>
  <c r="W965" i="34"/>
  <c r="W828" i="34"/>
  <c r="W934" i="34"/>
  <c r="W1091" i="34"/>
  <c r="W782" i="34"/>
  <c r="W831" i="34"/>
  <c r="W37" i="34"/>
  <c r="W1079" i="34"/>
  <c r="W963" i="34"/>
  <c r="W832" i="34"/>
  <c r="W933" i="34"/>
  <c r="W887" i="34"/>
  <c r="W848" i="34"/>
  <c r="W811" i="34"/>
  <c r="W835" i="34"/>
  <c r="W899" i="34"/>
  <c r="W826" i="34"/>
  <c r="W794" i="34"/>
  <c r="W911" i="34"/>
  <c r="W827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4" i="34"/>
  <c r="W810" i="34"/>
  <c r="W959" i="34"/>
  <c r="W910" i="34"/>
  <c r="W924" i="34"/>
  <c r="W812" i="34"/>
  <c r="W1078" i="34"/>
  <c r="W912" i="34"/>
  <c r="W855" i="34"/>
  <c r="W905" i="34"/>
  <c r="W928" i="34"/>
  <c r="W805" i="34"/>
  <c r="W909" i="34"/>
  <c r="W856" i="34"/>
  <c r="W873" i="34"/>
  <c r="W1055" i="34"/>
  <c r="W841" i="34"/>
  <c r="W353" i="34"/>
  <c r="W310" i="34"/>
  <c r="W839" i="34"/>
  <c r="W804" i="34"/>
  <c r="W840" i="34"/>
  <c r="W822" i="34"/>
  <c r="W916" i="34"/>
  <c r="W1101" i="34"/>
  <c r="W837" i="34"/>
  <c r="W315" i="34"/>
  <c r="W897" i="34"/>
  <c r="W862" i="34"/>
  <c r="W820" i="34"/>
  <c r="W844" i="34"/>
  <c r="W935" i="34"/>
  <c r="W836" i="34"/>
  <c r="W818" i="34"/>
  <c r="W808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6" i="34"/>
  <c r="W881" i="34"/>
  <c r="W1169" i="34"/>
  <c r="W807" i="34"/>
  <c r="W1170" i="34"/>
  <c r="W817" i="34"/>
  <c r="W945" i="34"/>
  <c r="W783" i="34"/>
  <c r="W880" i="34"/>
  <c r="W802" i="34"/>
  <c r="W895" i="34"/>
  <c r="W886" i="34"/>
  <c r="W788" i="34"/>
  <c r="W869" i="34"/>
  <c r="W927" i="34"/>
  <c r="W949" i="34"/>
  <c r="W847" i="34"/>
  <c r="W948" i="34"/>
  <c r="W829" i="34"/>
  <c r="W863" i="34"/>
  <c r="W830" i="34"/>
  <c r="W845" i="34"/>
  <c r="W896" i="34"/>
  <c r="W962" i="34"/>
  <c r="W868" i="34"/>
  <c r="W852" i="34"/>
  <c r="W815" i="34"/>
  <c r="W944" i="34"/>
  <c r="W35" i="34"/>
  <c r="W825" i="34"/>
  <c r="W849" i="34"/>
  <c r="W36" i="34"/>
  <c r="W860" i="34"/>
  <c r="W922" i="34"/>
  <c r="W917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3" i="34"/>
  <c r="W834" i="34"/>
  <c r="W816" i="34"/>
  <c r="W906" i="34"/>
  <c r="W875" i="34"/>
  <c r="W871" i="34"/>
  <c r="W809" i="34"/>
  <c r="W1056" i="34"/>
  <c r="W865" i="34"/>
  <c r="W332" i="34"/>
  <c r="W950" i="34"/>
  <c r="W801" i="34"/>
  <c r="W1046" i="34"/>
  <c r="W789" i="34"/>
  <c r="W947" i="34"/>
  <c r="W819" i="34"/>
  <c r="W842" i="34"/>
  <c r="W1047" i="34"/>
  <c r="W311" i="34"/>
  <c r="W885" i="34"/>
  <c r="W851" i="34"/>
  <c r="W942" i="34"/>
  <c r="W866" i="34"/>
  <c r="W958" i="34"/>
  <c r="W861" i="34"/>
  <c r="W824" i="34"/>
  <c r="W838" i="34"/>
  <c r="W316" i="34"/>
  <c r="W1062" i="34"/>
  <c r="W859" i="34"/>
  <c r="W821" i="34"/>
  <c r="W932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8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6" i="34"/>
  <c r="W1242" i="34"/>
  <c r="W1874" i="34"/>
  <c r="W1355" i="34"/>
  <c r="W1184" i="34"/>
  <c r="W998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1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1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5" i="34"/>
  <c r="W1052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5" i="34"/>
  <c r="W1110" i="34"/>
  <c r="W1847" i="34"/>
  <c r="W1270" i="34"/>
  <c r="W1712" i="34"/>
  <c r="W1392" i="34"/>
  <c r="W1037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6" i="34"/>
  <c r="W1065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6" i="34"/>
  <c r="W1546" i="34"/>
  <c r="W1399" i="34"/>
  <c r="W1749" i="34"/>
  <c r="W1514" i="34"/>
  <c r="W1388" i="34"/>
  <c r="W1228" i="34"/>
  <c r="W971" i="34"/>
  <c r="W1027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9" i="34"/>
  <c r="W1314" i="34"/>
  <c r="W320" i="34"/>
  <c r="W1081" i="34"/>
  <c r="W1176" i="34"/>
  <c r="W1311" i="34"/>
  <c r="W1307" i="34"/>
  <c r="W984" i="34"/>
  <c r="W86" i="34"/>
  <c r="W167" i="34"/>
  <c r="W1005" i="34"/>
  <c r="W1619" i="34"/>
  <c r="W1272" i="34"/>
  <c r="W1685" i="34"/>
  <c r="W1516" i="34"/>
  <c r="W1209" i="34"/>
  <c r="W1109" i="34"/>
  <c r="W1485" i="34"/>
  <c r="W123" i="34"/>
  <c r="W1024" i="34"/>
  <c r="W1540" i="34"/>
  <c r="W1268" i="34"/>
  <c r="W1751" i="34"/>
  <c r="W1498" i="34"/>
  <c r="W87" i="34"/>
  <c r="W194" i="34"/>
  <c r="W1006" i="34"/>
  <c r="W1190" i="34"/>
  <c r="W973" i="34"/>
  <c r="W1194" i="34"/>
  <c r="W331" i="34"/>
  <c r="W180" i="34"/>
  <c r="W252" i="34"/>
  <c r="W467" i="34"/>
  <c r="W1016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8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3" i="34"/>
  <c r="W1149" i="34"/>
  <c r="W1490" i="34"/>
  <c r="W1746" i="34"/>
  <c r="W1135" i="34"/>
  <c r="W1708" i="34"/>
  <c r="W537" i="34"/>
  <c r="W637" i="34"/>
  <c r="W1893" i="34"/>
  <c r="W239" i="34"/>
  <c r="W211" i="34"/>
  <c r="W714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1" i="34"/>
  <c r="W1201" i="34"/>
  <c r="W1526" i="34"/>
  <c r="W276" i="34"/>
  <c r="W592" i="34"/>
  <c r="W1157" i="34"/>
  <c r="W1695" i="34"/>
  <c r="W756" i="34"/>
  <c r="W444" i="34"/>
  <c r="W1158" i="34"/>
  <c r="W1701" i="34"/>
  <c r="W758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80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70" i="34"/>
  <c r="W1064" i="34"/>
  <c r="W1617" i="34"/>
  <c r="W1309" i="34"/>
  <c r="W1678" i="34"/>
  <c r="W1510" i="34"/>
  <c r="W1305" i="34"/>
  <c r="W1207" i="34"/>
  <c r="W976" i="34"/>
  <c r="W1053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5" i="34"/>
  <c r="W1748" i="34"/>
  <c r="W981" i="34"/>
  <c r="W1107" i="34"/>
  <c r="W1786" i="34"/>
  <c r="W1357" i="34"/>
  <c r="W1290" i="34"/>
  <c r="W1481" i="34"/>
  <c r="W107" i="34"/>
  <c r="W972" i="34"/>
  <c r="W1028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2" i="34"/>
  <c r="W83" i="34"/>
  <c r="W1059" i="34"/>
  <c r="W75" i="34"/>
  <c r="W1168" i="34"/>
  <c r="W243" i="34"/>
  <c r="W753" i="34"/>
  <c r="W455" i="34"/>
  <c r="W1115" i="34"/>
  <c r="W1325" i="34"/>
  <c r="W280" i="34"/>
  <c r="W544" i="34"/>
  <c r="W672" i="34"/>
  <c r="W1703" i="34"/>
  <c r="W178" i="34"/>
  <c r="W296" i="34"/>
  <c r="W740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2" i="34"/>
  <c r="W1172" i="34"/>
  <c r="W235" i="34"/>
  <c r="W1528" i="34"/>
  <c r="W1151" i="34"/>
  <c r="W199" i="34"/>
  <c r="W574" i="34"/>
  <c r="W1017" i="34"/>
  <c r="W1213" i="34"/>
  <c r="W265" i="34"/>
  <c r="W282" i="34"/>
  <c r="W1744" i="34"/>
  <c r="W1473" i="34"/>
  <c r="W240" i="34"/>
  <c r="W321" i="34"/>
  <c r="W1755" i="34"/>
  <c r="W1199" i="34"/>
  <c r="W274" i="34"/>
  <c r="W629" i="34"/>
  <c r="W1150" i="34"/>
  <c r="W385" i="34"/>
  <c r="W1147" i="34"/>
  <c r="W275" i="34"/>
  <c r="W386" i="34"/>
  <c r="W1144" i="34"/>
  <c r="W1476" i="34"/>
  <c r="W1586" i="34"/>
  <c r="W755" i="34"/>
  <c r="W1896" i="34"/>
  <c r="W1198" i="34"/>
  <c r="W1704" i="34"/>
  <c r="W219" i="34"/>
  <c r="W576" i="34"/>
  <c r="W1179" i="34"/>
  <c r="W220" i="34"/>
  <c r="W422" i="34"/>
  <c r="W497" i="34"/>
  <c r="W634" i="34"/>
  <c r="W1469" i="34"/>
  <c r="W569" i="34"/>
  <c r="W1772" i="34"/>
  <c r="W1696" i="34"/>
  <c r="W297" i="34"/>
  <c r="W1504" i="34"/>
  <c r="W752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6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9" i="34"/>
  <c r="W1878" i="34"/>
  <c r="W1621" i="34"/>
  <c r="W1347" i="34"/>
  <c r="W1522" i="34"/>
  <c r="W1486" i="34"/>
  <c r="W1288" i="34"/>
  <c r="W1192" i="34"/>
  <c r="W1004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9" i="34"/>
  <c r="W1122" i="34"/>
  <c r="W1656" i="34"/>
  <c r="W1676" i="34"/>
  <c r="W1230" i="34"/>
  <c r="W1265" i="34"/>
  <c r="W127" i="34"/>
  <c r="W977" i="34"/>
  <c r="W1041" i="34"/>
  <c r="W1421" i="34"/>
  <c r="W1747" i="34"/>
  <c r="W1524" i="34"/>
  <c r="W1488" i="34"/>
  <c r="W1035" i="34"/>
  <c r="W1356" i="34"/>
  <c r="W1187" i="34"/>
  <c r="W968" i="34"/>
  <c r="W1845" i="34"/>
  <c r="W1548" i="34"/>
  <c r="W1812" i="34"/>
  <c r="W1672" i="34"/>
  <c r="W1419" i="34"/>
  <c r="W137" i="34"/>
  <c r="W978" i="34"/>
  <c r="W1074" i="34"/>
  <c r="W124" i="34"/>
  <c r="W1093" i="34"/>
  <c r="W1020" i="34"/>
  <c r="W301" i="34"/>
  <c r="W258" i="34"/>
  <c r="W725" i="34"/>
  <c r="W409" i="34"/>
  <c r="W1143" i="34"/>
  <c r="W1479" i="34"/>
  <c r="W1124" i="34"/>
  <c r="W585" i="34"/>
  <c r="W1140" i="34"/>
  <c r="W245" i="34"/>
  <c r="W217" i="34"/>
  <c r="W447" i="34"/>
  <c r="W902" i="34"/>
  <c r="W1178" i="34"/>
  <c r="W1126" i="34"/>
  <c r="W449" i="34"/>
  <c r="W572" i="34"/>
  <c r="W670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1" i="34"/>
  <c r="W1670" i="34"/>
  <c r="W344" i="34"/>
  <c r="W622" i="34"/>
  <c r="W1132" i="34"/>
  <c r="W1283" i="34"/>
  <c r="W271" i="34"/>
  <c r="W388" i="34"/>
  <c r="W1758" i="34"/>
  <c r="W1202" i="34"/>
  <c r="W255" i="34"/>
  <c r="W212" i="34"/>
  <c r="W903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3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2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3" i="34"/>
  <c r="W1542" i="34"/>
  <c r="W1361" i="34"/>
  <c r="W1236" i="34"/>
  <c r="W1518" i="34"/>
  <c r="W1482" i="34"/>
  <c r="W1262" i="34"/>
  <c r="W81" i="34"/>
  <c r="W1009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2" i="34"/>
  <c r="W760" i="34"/>
  <c r="W1308" i="34"/>
  <c r="W1058" i="34"/>
  <c r="W1904" i="34"/>
  <c r="W1448" i="34"/>
  <c r="W1480" i="34"/>
  <c r="W1205" i="34"/>
  <c r="W1183" i="34"/>
  <c r="W136" i="34"/>
  <c r="W987" i="34"/>
  <c r="W1089" i="34"/>
  <c r="W1444" i="34"/>
  <c r="W1710" i="34"/>
  <c r="W1520" i="34"/>
  <c r="W1484" i="34"/>
  <c r="W1082" i="34"/>
  <c r="W1814" i="34"/>
  <c r="W82" i="34"/>
  <c r="W1019" i="34"/>
  <c r="W1728" i="34"/>
  <c r="W1397" i="34"/>
  <c r="W1766" i="34"/>
  <c r="W1590" i="34"/>
  <c r="W1186" i="34"/>
  <c r="W181" i="34"/>
  <c r="W1000" i="34"/>
  <c r="W1303" i="34"/>
  <c r="W169" i="34"/>
  <c r="W1264" i="34"/>
  <c r="W1104" i="34"/>
  <c r="W781" i="34"/>
  <c r="W223" i="34"/>
  <c r="W638" i="34"/>
  <c r="W1756" i="34"/>
  <c r="W1159" i="34"/>
  <c r="W1702" i="34"/>
  <c r="W759" i="34"/>
  <c r="W1757" i="34"/>
  <c r="W1156" i="34"/>
  <c r="W254" i="34"/>
  <c r="W345" i="34"/>
  <c r="W538" i="34"/>
  <c r="W1018" i="34"/>
  <c r="W1326" i="34"/>
  <c r="W256" i="34"/>
  <c r="W496" i="34"/>
  <c r="W589" i="34"/>
  <c r="W741" i="34"/>
  <c r="W1250" i="34"/>
  <c r="W262" i="34"/>
  <c r="W379" i="34"/>
  <c r="W724" i="34"/>
  <c r="W1134" i="34"/>
  <c r="W198" i="34"/>
  <c r="W1200" i="34"/>
  <c r="W1525" i="34"/>
  <c r="W244" i="34"/>
  <c r="W754" i="34"/>
  <c r="W380" i="34"/>
  <c r="W591" i="34"/>
  <c r="W1136" i="34"/>
  <c r="W727" i="34"/>
  <c r="W443" i="34"/>
  <c r="W575" i="34"/>
  <c r="W1133" i="34"/>
  <c r="W1214" i="34"/>
  <c r="W595" i="34"/>
  <c r="W742" i="34"/>
  <c r="W1196" i="34"/>
  <c r="W442" i="34"/>
  <c r="W631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5" i="34"/>
  <c r="W236" i="34"/>
  <c r="W1167" i="34"/>
  <c r="W1595" i="34"/>
  <c r="W1166" i="34"/>
  <c r="W1123" i="34"/>
  <c r="W1478" i="34"/>
  <c r="W691" i="34"/>
  <c r="W652" i="34"/>
  <c r="W761" i="34"/>
  <c r="W733" i="34"/>
  <c r="W712" i="34"/>
  <c r="W696" i="34"/>
  <c r="W599" i="34"/>
  <c r="W516" i="34"/>
  <c r="W504" i="34"/>
  <c r="W484" i="34"/>
  <c r="W746" i="34"/>
  <c r="W616" i="34"/>
  <c r="W452" i="34"/>
  <c r="W438" i="34"/>
  <c r="W655" i="34"/>
  <c r="W774" i="34"/>
  <c r="W699" i="34"/>
  <c r="W563" i="34"/>
  <c r="W469" i="34"/>
  <c r="W431" i="34"/>
  <c r="W528" i="34"/>
  <c r="W402" i="34"/>
  <c r="W692" i="34"/>
  <c r="W762" i="34"/>
  <c r="W749" i="34"/>
  <c r="W517" i="34"/>
  <c r="W566" i="34"/>
  <c r="W509" i="34"/>
  <c r="W472" i="34"/>
  <c r="W430" i="34"/>
  <c r="W780" i="34"/>
  <c r="W747" i="34"/>
  <c r="W565" i="34"/>
  <c r="W511" i="34"/>
  <c r="W471" i="34"/>
  <c r="W376" i="34"/>
  <c r="W404" i="34"/>
  <c r="W779" i="34"/>
  <c r="W775" i="34"/>
  <c r="W764" i="34"/>
  <c r="W710" i="34"/>
  <c r="W487" i="34"/>
  <c r="W564" i="34"/>
  <c r="W470" i="34"/>
  <c r="W433" i="34"/>
  <c r="W405" i="34"/>
  <c r="W776" i="34"/>
  <c r="W763" i="34"/>
  <c r="W709" i="34"/>
  <c r="W518" i="34"/>
  <c r="W486" i="34"/>
  <c r="W519" i="34"/>
  <c r="W451" i="34"/>
  <c r="W466" i="34"/>
  <c r="W736" i="34"/>
  <c r="W706" i="34"/>
  <c r="W614" i="34"/>
  <c r="W440" i="34"/>
  <c r="W397" i="34"/>
  <c r="W483" i="34"/>
  <c r="W408" i="34"/>
  <c r="W765" i="34"/>
  <c r="W488" i="34"/>
  <c r="W456" i="34"/>
  <c r="W439" i="34"/>
  <c r="W434" i="34"/>
  <c r="W391" i="34"/>
  <c r="W656" i="34"/>
  <c r="W700" i="34"/>
  <c r="W598" i="34"/>
  <c r="W559" i="34"/>
  <c r="W520" i="34"/>
  <c r="W464" i="34"/>
  <c r="W1162" i="34"/>
  <c r="W427" i="34"/>
  <c r="W750" i="34"/>
  <c r="W737" i="34"/>
  <c r="W615" i="34"/>
  <c r="W603" i="34"/>
  <c r="W493" i="34"/>
  <c r="W648" i="34"/>
  <c r="W406" i="34"/>
  <c r="W773" i="34"/>
  <c r="W766" i="34"/>
  <c r="W489" i="34"/>
  <c r="W651" i="34"/>
  <c r="W562" i="34"/>
  <c r="W468" i="34"/>
  <c r="W435" i="34"/>
  <c r="W529" i="34"/>
  <c r="W403" i="34"/>
  <c r="W772" i="34"/>
  <c r="W705" i="34"/>
  <c r="W613" i="34"/>
  <c r="W650" i="34"/>
  <c r="W560" i="34"/>
  <c r="W463" i="34"/>
  <c r="W1164" i="34"/>
  <c r="W768" i="34"/>
  <c r="W751" i="34"/>
  <c r="W732" i="34"/>
  <c r="W604" i="34"/>
  <c r="W515" i="34"/>
  <c r="W649" i="34"/>
  <c r="W475" i="34"/>
  <c r="W462" i="34"/>
  <c r="W1163" i="34"/>
  <c r="W767" i="34"/>
  <c r="W728" i="34"/>
  <c r="W523" i="34"/>
  <c r="W474" i="34"/>
  <c r="W459" i="34"/>
  <c r="W436" i="34"/>
  <c r="W428" i="34"/>
  <c r="W654" i="34"/>
  <c r="W713" i="34"/>
  <c r="W697" i="34"/>
  <c r="W600" i="34"/>
  <c r="W522" i="34"/>
  <c r="W458" i="34"/>
  <c r="W512" i="34"/>
  <c r="W514" i="34"/>
  <c r="W557" i="34"/>
  <c r="W597" i="34"/>
  <c r="W398" i="34"/>
  <c r="W547" i="34"/>
  <c r="W401" i="34"/>
  <c r="W582" i="34"/>
  <c r="W695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0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724" i="34"/>
  <c r="V725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721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891" i="34"/>
  <c r="V899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7" i="34"/>
  <c r="V1071" i="34"/>
  <c r="V1075" i="34"/>
  <c r="V1079" i="34"/>
  <c r="V1083" i="34"/>
  <c r="V1087" i="34"/>
  <c r="V1091" i="34"/>
  <c r="V1095" i="34"/>
  <c r="V1099" i="34"/>
  <c r="V1107" i="34"/>
  <c r="V1111" i="34"/>
  <c r="V1115" i="34"/>
  <c r="V1119" i="34"/>
  <c r="V1123" i="34"/>
  <c r="V898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8" i="34"/>
  <c r="V1072" i="34"/>
  <c r="V1076" i="34"/>
  <c r="V1080" i="34"/>
  <c r="V903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9" i="34"/>
  <c r="V1073" i="34"/>
  <c r="V1077" i="34"/>
  <c r="V1081" i="34"/>
  <c r="V1085" i="34"/>
  <c r="V887" i="34"/>
  <c r="V895" i="34"/>
  <c r="V902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J40" i="1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<sst xmlns="http://schemas.openxmlformats.org/spreadsheetml/2006/main" count="15329" uniqueCount="1344">
  <si>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</si>
  <si>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</si>
  <si>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</si>
  <si>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</si>
  <si>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</si>
  <si>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</si>
  <si>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</si>
  <si>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</si>
  <si>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</si>
  <si>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</si>
  <si>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</si>
  <si>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</si>
  <si>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</si>
  <si>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</si>
  <si>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</si>
  <si>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</si>
  <si>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</si>
  <si>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</si>
  <si>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</si>
  <si>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</si>
  <si>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</si>
  <si>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</si>
  <si>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</si>
  <si>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</si>
  <si>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</si>
  <si>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</si>
  <si>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</si>
  <si>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</si>
  <si>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</si>
  <si>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</si>
  <si>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</si>
  <si>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</si>
  <si>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</si>
  <si>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</si>
  <si>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</si>
  <si>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</si>
  <si>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</si>
  <si>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</si>
  <si>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</si>
  <si>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</si>
  <si>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</si>
  <si>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</si>
  <si>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</si>
  <si>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</si>
  <si>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</si>
  <si>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</si>
  <si>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</si>
  <si>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</si>
  <si>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</si>
  <si>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</si>
  <si>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</si>
  <si>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</si>
  <si>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</si>
  <si>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</si>
  <si>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</si>
  <si>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</si>
  <si>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</si>
  <si>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</si>
  <si>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</si>
  <si>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</si>
  <si>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</si>
  <si>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</si>
  <si>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</si>
  <si>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</si>
  <si>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</si>
  <si>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</si>
  <si>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</si>
  <si>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</si>
  <si>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</si>
  <si>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</si>
  <si>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</si>
  <si>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</si>
  <si>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</si>
  <si>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</si>
  <si>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</si>
  <si>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</si>
  <si>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</si>
  <si>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</si>
  <si>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</si>
  <si>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</si>
  <si>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</si>
  <si>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</si>
  <si>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</si>
  <si>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</si>
  <si>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</si>
  <si>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</si>
  <si>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</si>
  <si>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</si>
  <si>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</si>
  <si>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</si>
  <si>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</si>
  <si>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</si>
  <si>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</si>
  <si>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</si>
  <si>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</si>
  <si>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</si>
  <si>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</si>
  <si>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</si>
  <si>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</si>
  <si>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</si>
  <si>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</si>
  <si>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</si>
  <si>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</si>
  <si>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</si>
  <si>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</si>
  <si>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</si>
  <si>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</si>
  <si>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</si>
  <si>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</si>
  <si>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</si>
  <si>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</si>
  <si>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</si>
  <si>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</si>
  <si>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</si>
  <si>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</si>
  <si>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</si>
  <si>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</si>
  <si>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</si>
  <si>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</si>
  <si>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</si>
  <si>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</si>
  <si>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</si>
  <si>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</si>
  <si>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</si>
  <si>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</si>
  <si>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</si>
  <si>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</si>
  <si>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</si>
  <si>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</si>
  <si>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</si>
  <si>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</si>
  <si>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</si>
  <si>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</si>
  <si>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</si>
  <si>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</si>
  <si>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</si>
  <si>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</si>
  <si>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</si>
  <si>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</si>
  <si>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</si>
  <si>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</si>
  <si>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</si>
  <si>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</si>
  <si>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</si>
  <si>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</si>
  <si>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</si>
  <si>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</si>
  <si>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</si>
  <si>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</si>
  <si>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</si>
  <si>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</si>
  <si>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</si>
  <si>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</si>
  <si>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</si>
  <si>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</si>
  <si>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</si>
  <si>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</si>
  <si>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</si>
  <si>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</si>
  <si>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</si>
  <si>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</si>
  <si>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</si>
  <si>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</si>
  <si>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</si>
  <si>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</si>
  <si>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</si>
  <si>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</si>
  <si>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</si>
  <si>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</si>
  <si>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</si>
  <si>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</si>
  <si>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</si>
  <si>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</si>
  <si>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</si>
  <si>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</si>
  <si>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</si>
  <si>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</si>
  <si>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</si>
  <si>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</si>
  <si>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</si>
  <si>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</si>
  <si>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</si>
  <si>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</si>
  <si>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</si>
  <si>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</si>
  <si>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</si>
  <si>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</si>
  <si>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</si>
  <si>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</si>
  <si>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</si>
  <si>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</si>
  <si>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</si>
  <si>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</si>
  <si>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</si>
  <si>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</si>
  <si>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</si>
  <si>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</si>
  <si>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</si>
  <si>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</si>
  <si>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</si>
  <si>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</si>
  <si>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</si>
  <si>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</si>
  <si>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</si>
  <si>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</si>
  <si>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</si>
  <si>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</si>
  <si>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</si>
  <si>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</si>
  <si>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</si>
  <si>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</si>
  <si>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</si>
  <si>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</si>
  <si>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</si>
  <si>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</si>
  <si>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</si>
  <si>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</si>
  <si>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</si>
  <si>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</si>
  <si>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</si>
  <si>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</si>
  <si>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</si>
  <si>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</si>
  <si>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</si>
  <si>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</si>
  <si>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</si>
  <si>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</si>
  <si>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</si>
  <si>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</si>
  <si>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</si>
  <si>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</si>
  <si>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</si>
  <si>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</si>
  <si>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</si>
  <si>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</si>
  <si>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</si>
  <si>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</si>
  <si>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</si>
  <si>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</si>
  <si>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</si>
  <si>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</si>
  <si>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</si>
  <si>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</si>
  <si>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</si>
  <si>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</si>
  <si>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</si>
  <si>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</si>
  <si>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</si>
  <si>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</si>
  <si>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</si>
  <si>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</si>
  <si>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</si>
  <si>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</si>
  <si>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</si>
  <si>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</si>
  <si>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</si>
  <si>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</si>
  <si>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</si>
  <si>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</si>
  <si>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</si>
  <si>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</si>
  <si>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</si>
  <si>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</si>
  <si>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</si>
  <si>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</si>
  <si>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</si>
  <si>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</si>
  <si>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</si>
  <si>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</si>
  <si>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</si>
  <si>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</si>
  <si>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</si>
  <si>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</si>
  <si>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</si>
  <si>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</si>
  <si>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</si>
  <si>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</si>
  <si>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</si>
  <si>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</si>
  <si>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</si>
  <si>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</si>
  <si>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</si>
  <si>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</si>
  <si>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</si>
  <si>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</si>
  <si>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</si>
  <si>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</si>
  <si>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</si>
  <si>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</si>
  <si>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</si>
  <si>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</si>
  <si>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</si>
  <si>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</si>
  <si>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</si>
  <si>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</si>
  <si>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</si>
  <si>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</si>
  <si>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</si>
  <si>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</si>
  <si>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</si>
  <si>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</si>
  <si>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</si>
  <si>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</si>
  <si>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</si>
  <si>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</si>
  <si>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</si>
  <si>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</si>
  <si>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</si>
  <si>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</si>
  <si>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</si>
  <si>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</si>
  <si>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</si>
  <si>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</si>
  <si>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</si>
  <si>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</si>
  <si>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</si>
  <si>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</si>
  <si>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</si>
  <si>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</si>
  <si>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</si>
  <si>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</si>
  <si>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</si>
  <si>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</si>
  <si>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</si>
  <si>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</si>
  <si>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</si>
  <si>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</si>
  <si>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</si>
  <si>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</si>
  <si>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</si>
  <si>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</si>
  <si>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</si>
  <si>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</si>
  <si>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</si>
  <si>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</si>
  <si>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</si>
  <si>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</si>
  <si>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</si>
  <si>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</si>
  <si>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</si>
  <si>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</si>
  <si>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</si>
  <si>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</si>
  <si>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</si>
  <si>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</si>
  <si>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</si>
  <si>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</si>
  <si>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</si>
  <si>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</si>
  <si>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</si>
  <si>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</si>
  <si>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</si>
  <si>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</si>
  <si>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</si>
  <si>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</si>
  <si>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</si>
  <si>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</si>
  <si>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</si>
  <si>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</si>
  <si>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</si>
  <si>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</si>
  <si>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</si>
  <si>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</si>
  <si>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</si>
  <si>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</si>
  <si>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</si>
  <si>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</si>
  <si>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</si>
  <si>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</si>
  <si>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</si>
  <si>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</si>
  <si>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</si>
  <si>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</si>
  <si>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</si>
  <si>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</si>
  <si>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</si>
  <si>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</si>
  <si>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</si>
  <si>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</si>
  <si>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</si>
  <si>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</si>
  <si>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</si>
  <si>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</si>
  <si>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</si>
  <si>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</si>
  <si>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</si>
  <si>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</si>
  <si>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</si>
  <si>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</si>
  <si>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</si>
  <si>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</si>
  <si>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</si>
  <si>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</si>
  <si>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</si>
  <si>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</si>
  <si>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</si>
  <si>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</si>
  <si>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</si>
  <si>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</si>
  <si>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</si>
  <si>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</si>
  <si>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</si>
  <si>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</si>
  <si>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</si>
  <si>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</si>
  <si>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</si>
  <si>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</si>
  <si>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</si>
  <si>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</si>
  <si>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</si>
  <si>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</si>
  <si>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</si>
  <si>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</si>
  <si>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</si>
  <si>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</si>
  <si>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</si>
  <si>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</si>
  <si>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</si>
  <si>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</si>
  <si>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</si>
  <si>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</si>
  <si>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</si>
  <si>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</si>
  <si>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</si>
  <si>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</si>
  <si>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</si>
  <si>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</si>
  <si>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</si>
  <si>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</si>
  <si>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</si>
  <si>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</si>
  <si>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</si>
  <si>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</si>
  <si>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</si>
  <si>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</si>
  <si>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</si>
  <si>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</si>
  <si>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</si>
  <si>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</si>
  <si>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</si>
  <si>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</si>
  <si>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</si>
  <si>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</si>
  <si>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</si>
  <si>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</si>
  <si>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</si>
  <si>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</si>
  <si>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</si>
  <si>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</si>
  <si>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</si>
  <si>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</si>
  <si>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</si>
  <si>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</si>
  <si>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</si>
  <si>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</si>
  <si>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</si>
  <si>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</si>
  <si>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</si>
  <si>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</si>
  <si>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</si>
  <si>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</si>
  <si>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</si>
  <si>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</si>
  <si>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</si>
  <si>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</si>
  <si>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</si>
  <si>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</si>
  <si>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</si>
  <si>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</si>
  <si>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</si>
  <si>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</si>
  <si>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</si>
  <si>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</si>
  <si>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</si>
  <si>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</si>
  <si>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</si>
  <si>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</si>
  <si>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</si>
  <si>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</si>
  <si>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</si>
  <si>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</si>
  <si>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</si>
  <si>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</si>
  <si>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</si>
  <si>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</si>
  <si>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</si>
  <si>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</si>
  <si>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</si>
  <si>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</si>
  <si>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</si>
  <si>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</si>
  <si>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</si>
  <si>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</si>
  <si>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</si>
  <si>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</si>
  <si>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</si>
  <si>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</si>
  <si>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</si>
  <si>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</si>
  <si>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</si>
  <si>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</si>
  <si>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</si>
  <si>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</si>
  <si>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</si>
  <si>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</si>
  <si>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</si>
  <si>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</si>
  <si>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</si>
  <si>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</si>
  <si>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</si>
  <si>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</si>
  <si>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</si>
  <si>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</si>
  <si>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</si>
  <si>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</si>
  <si>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</si>
  <si>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</si>
  <si>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</si>
  <si>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</si>
  <si>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</si>
  <si>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</si>
  <si>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</si>
  <si>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</si>
  <si>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</si>
  <si>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</si>
  <si>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</si>
  <si>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</si>
  <si>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</si>
  <si>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</si>
  <si>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</si>
  <si>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</si>
  <si>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</si>
  <si>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</si>
  <si>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</si>
  <si>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</si>
  <si>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</si>
  <si>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</si>
  <si>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</si>
  <si>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</si>
  <si>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</si>
  <si>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</si>
  <si>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</si>
  <si>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</si>
  <si>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</si>
  <si>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</si>
  <si>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</si>
  <si>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</si>
  <si>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</si>
  <si>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</si>
  <si>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</si>
  <si>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</si>
  <si>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</si>
  <si>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</si>
  <si>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</si>
  <si>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</si>
  <si>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</si>
  <si>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</si>
  <si>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</si>
  <si>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</si>
  <si>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</si>
  <si>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</si>
  <si>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</si>
  <si>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</si>
  <si>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</si>
  <si>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</si>
  <si>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</si>
  <si>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</si>
  <si>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</si>
  <si>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</si>
  <si>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</si>
  <si>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</si>
  <si>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</si>
  <si>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</si>
  <si>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</si>
  <si>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</si>
  <si>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</si>
  <si>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</si>
  <si>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</si>
  <si>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</si>
  <si>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</si>
  <si>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</si>
  <si>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</si>
  <si>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</si>
  <si>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</si>
  <si>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</si>
  <si>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</si>
  <si>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</si>
  <si>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</si>
  <si>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</si>
  <si>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</si>
  <si>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</si>
  <si>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</si>
  <si>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</si>
  <si>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</si>
  <si>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</si>
  <si>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</si>
  <si>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</si>
  <si>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</si>
  <si>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</si>
  <si>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</si>
  <si>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</si>
  <si>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</si>
  <si>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</si>
  <si>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</si>
  <si>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</si>
  <si>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</si>
  <si>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</si>
  <si>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</si>
  <si>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</si>
  <si>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</si>
  <si>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</si>
  <si>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</si>
  <si>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</si>
  <si>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</si>
  <si>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</si>
  <si>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</si>
  <si>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</si>
  <si>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</si>
  <si>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</si>
  <si>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</si>
  <si>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</si>
  <si>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</si>
  <si>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</si>
  <si>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</si>
  <si>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</si>
  <si>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</si>
  <si>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</si>
  <si>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</si>
  <si>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</si>
  <si>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</si>
  <si>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</si>
  <si>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</si>
  <si>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</si>
  <si>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</si>
  <si>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</si>
  <si>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</si>
  <si>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</si>
  <si>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</si>
  <si>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</si>
  <si>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</si>
  <si>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</si>
  <si>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</si>
  <si>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</si>
  <si>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</si>
  <si>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</si>
  <si>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</si>
  <si>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</si>
  <si>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</si>
  <si>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</si>
  <si>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</si>
  <si>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</si>
  <si>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</si>
  <si>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</si>
  <si>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</si>
  <si>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</si>
  <si>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</si>
  <si>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</si>
  <si>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</si>
  <si>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</si>
  <si>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</si>
  <si>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</si>
  <si>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</si>
  <si>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</si>
  <si>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</si>
  <si>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</si>
  <si>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</si>
  <si>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</si>
  <si>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</si>
  <si>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</si>
  <si>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</si>
  <si>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</si>
  <si>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</si>
  <si>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</si>
  <si>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</si>
  <si>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</si>
  <si>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</si>
  <si>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</si>
  <si>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</si>
  <si>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</si>
  <si>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</si>
  <si>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</si>
  <si>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</si>
  <si>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</si>
  <si>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</si>
  <si>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</si>
  <si>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</si>
  <si>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</si>
  <si>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</si>
  <si>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</si>
  <si>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</si>
  <si>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</si>
  <si>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</si>
  <si>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</si>
  <si>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</si>
  <si>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</si>
  <si>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</si>
  <si>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</si>
  <si>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</si>
  <si>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</si>
  <si>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</si>
  <si>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</si>
  <si>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</si>
  <si>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</si>
  <si>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</si>
  <si>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</si>
  <si>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</si>
  <si>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</si>
  <si>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</si>
  <si>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</si>
  <si>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</si>
  <si>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</si>
  <si>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</si>
  <si>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</si>
  <si>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</si>
  <si>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</si>
  <si>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</si>
  <si>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</si>
  <si>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</si>
  <si>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</si>
  <si>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</si>
  <si>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</si>
  <si>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</si>
  <si>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</si>
  <si>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</si>
  <si>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</si>
  <si>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</si>
  <si>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</si>
  <si>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</si>
  <si>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</si>
  <si>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</si>
  <si>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</si>
  <si>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</si>
  <si>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</si>
  <si>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</si>
  <si>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</si>
  <si>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</si>
  <si>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</si>
  <si>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</si>
  <si>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</si>
  <si>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</si>
  <si>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</si>
  <si>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</si>
  <si>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</si>
  <si>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</si>
  <si>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</si>
  <si>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</si>
  <si>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</si>
  <si>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</si>
  <si>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</si>
  <si>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</si>
  <si>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</si>
  <si>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</si>
  <si>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</si>
  <si>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</si>
  <si>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</si>
  <si>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</si>
  <si>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</si>
  <si>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</si>
  <si>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</si>
  <si>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</si>
  <si>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</si>
  <si>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</si>
  <si>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</si>
  <si>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</si>
  <si>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</si>
  <si>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</si>
  <si>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</si>
  <si>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</si>
  <si>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</si>
  <si>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</si>
  <si>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</si>
  <si>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</si>
  <si>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</si>
  <si>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</si>
  <si>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</si>
  <si>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</si>
  <si>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</si>
  <si>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</si>
  <si>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</si>
  <si>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</si>
  <si>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</si>
  <si>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</si>
  <si>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</si>
  <si>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</si>
  <si>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</si>
  <si>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</si>
  <si>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</si>
  <si>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</si>
  <si>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</si>
  <si>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</si>
  <si>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</si>
  <si>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</si>
  <si>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</si>
  <si>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</si>
  <si>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</si>
  <si>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</si>
  <si>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</si>
  <si>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</si>
  <si>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</si>
  <si>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</si>
  <si>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</si>
  <si>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</si>
  <si>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</si>
  <si>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</si>
  <si>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</si>
  <si>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</si>
  <si>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</si>
  <si>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</si>
  <si>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</si>
  <si>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</si>
  <si>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</si>
  <si>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</si>
  <si>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</si>
  <si>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</si>
  <si>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</si>
  <si>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</si>
  <si>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</si>
  <si>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</si>
  <si>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</si>
  <si>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</si>
  <si>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</si>
  <si>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</si>
  <si>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</si>
  <si>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</si>
  <si>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</si>
  <si>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</si>
  <si>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</si>
  <si>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</si>
  <si>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</si>
  <si>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</si>
  <si>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</si>
  <si>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</si>
  <si>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</si>
  <si>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</si>
  <si>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</si>
  <si>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</si>
  <si>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</si>
  <si>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</si>
  <si>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</si>
  <si>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</si>
  <si>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</si>
  <si>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</si>
  <si>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</si>
  <si>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</si>
  <si>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</si>
  <si>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</si>
  <si>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</si>
  <si>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</si>
  <si>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</si>
  <si>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</si>
  <si>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</si>
  <si>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</si>
  <si>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</si>
  <si>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</si>
  <si>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</si>
  <si>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</si>
  <si>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</si>
  <si>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</si>
  <si>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</si>
  <si>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</si>
  <si>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</si>
  <si>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</si>
  <si>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</si>
  <si>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</si>
  <si>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</si>
  <si>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</si>
  <si>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</si>
  <si>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</si>
  <si>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</si>
  <si>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</si>
  <si>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</si>
  <si>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</si>
  <si>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</si>
  <si>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</si>
  <si>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</si>
  <si>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</si>
  <si>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</si>
  <si>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</si>
  <si>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</si>
  <si>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</si>
  <si>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</si>
  <si>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</si>
  <si>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</si>
  <si>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</si>
  <si>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</si>
  <si>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</si>
  <si>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</si>
  <si>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</si>
  <si>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</si>
  <si>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</si>
  <si>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</si>
  <si>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</si>
  <si>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</si>
  <si>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</si>
  <si>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</si>
  <si>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</si>
  <si>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</si>
  <si>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</si>
  <si>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</si>
  <si>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</si>
  <si>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</si>
  <si>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</si>
  <si>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</si>
  <si>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</si>
  <si>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</si>
  <si>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</si>
  <si>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</si>
  <si>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</si>
  <si>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</si>
  <si>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</si>
  <si>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</si>
  <si>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</si>
  <si>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</si>
  <si>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</si>
  <si>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</si>
  <si>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</si>
  <si>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</si>
  <si>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</si>
  <si>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</si>
  <si>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</si>
  <si>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</si>
  <si>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</si>
  <si>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</si>
  <si>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</si>
  <si>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</si>
  <si>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</si>
  <si>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</si>
  <si>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</si>
  <si>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</si>
  <si>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</si>
  <si>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</si>
  <si>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</si>
  <si>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</si>
  <si>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</si>
  <si>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</si>
  <si>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</si>
  <si>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</si>
  <si>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</si>
  <si>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</si>
  <si>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</si>
  <si>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</si>
  <si>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</si>
  <si>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</si>
  <si>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</si>
  <si>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</si>
  <si>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</si>
  <si>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</si>
  <si>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</si>
  <si>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</si>
  <si>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</si>
  <si>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</si>
  <si>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</si>
  <si>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</si>
  <si>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</si>
  <si>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</si>
  <si>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</si>
  <si>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</si>
  <si>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</si>
  <si>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</si>
  <si>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</si>
  <si>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</si>
  <si>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</si>
  <si>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</si>
  <si>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</si>
  <si>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</si>
  <si>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</si>
  <si>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</si>
  <si>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</si>
  <si>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</si>
  <si>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</si>
  <si>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</si>
  <si>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</si>
  <si>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</si>
  <si>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</si>
  <si>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</si>
  <si>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</si>
  <si>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</si>
  <si>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</si>
  <si>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</si>
  <si>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</si>
  <si>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</si>
  <si>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</si>
  <si>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</si>
  <si>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</si>
  <si>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</si>
  <si>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</si>
  <si>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</si>
  <si>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</si>
  <si>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</si>
  <si>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</si>
  <si>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</si>
  <si>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</si>
  <si>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</si>
  <si>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</si>
  <si>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</si>
  <si>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</si>
  <si>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</si>
  <si>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</si>
  <si>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</si>
  <si>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</si>
  <si>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</si>
  <si>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</si>
  <si>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</si>
  <si>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</si>
  <si>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</si>
  <si>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</si>
  <si>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</si>
  <si>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</si>
  <si>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</si>
  <si>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</si>
  <si>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</si>
  <si>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</si>
  <si>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</si>
  <si>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</si>
  <si>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</si>
  <si>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</si>
  <si>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</si>
  <si>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</si>
  <si>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</si>
  <si>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</si>
  <si>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</si>
  <si>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</si>
  <si>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</si>
  <si>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</si>
  <si>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</si>
  <si>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</si>
  <si>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</si>
  <si>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</si>
  <si>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</si>
  <si>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</si>
  <si>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</si>
  <si>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</si>
  <si>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</si>
  <si>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</si>
  <si>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</si>
  <si>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</si>
  <si>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</si>
  <si>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</si>
  <si>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</si>
  <si>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</si>
  <si>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</si>
  <si>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</si>
  <si>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</si>
  <si>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</si>
  <si>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</si>
  <si>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</si>
  <si>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</si>
  <si>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</si>
  <si>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</si>
  <si>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</si>
  <si>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</si>
  <si>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</si>
  <si>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</si>
  <si>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</si>
  <si>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</si>
  <si>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</si>
  <si>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</si>
  <si>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</si>
  <si>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</si>
  <si>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</si>
  <si>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</si>
  <si>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</si>
  <si>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</si>
  <si>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</si>
  <si>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</si>
  <si>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</si>
  <si>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</si>
  <si>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</si>
  <si>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</si>
  <si>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</si>
  <si>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</si>
  <si>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</si>
  <si>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</si>
  <si>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</si>
  <si>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</si>
  <si>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</si>
  <si>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</si>
  <si>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</si>
  <si>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</si>
  <si>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</si>
  <si>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</si>
  <si>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</si>
  <si>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</si>
  <si>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</si>
  <si>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</si>
  <si>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</si>
  <si>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</si>
  <si>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</si>
  <si>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</si>
  <si>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</si>
  <si>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</si>
  <si>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</si>
  <si>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</si>
  <si>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</si>
  <si>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</si>
  <si>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</si>
  <si>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</si>
  <si>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</si>
  <si>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</si>
  <si>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</si>
  <si>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</si>
  <si>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</si>
  <si>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</si>
  <si>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</si>
  <si>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</si>
  <si>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</si>
  <si>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</si>
  <si>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</si>
  <si>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</si>
  <si>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</si>
  <si>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</si>
  <si>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</si>
  <si>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</si>
  <si>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</si>
  <si>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</si>
  <si>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</si>
  <si>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</si>
  <si>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</si>
  <si>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</si>
  <si>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</si>
  <si>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</si>
  <si>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</si>
  <si>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</si>
  <si>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</si>
  <si>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</si>
  <si>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</si>
  <si>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</si>
  <si>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</si>
  <si>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</si>
  <si>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</si>
  <si>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</si>
  <si>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</si>
  <si>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</si>
  <si>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</si>
  <si>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</si>
  <si>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</si>
  <si>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</si>
  <si>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</si>
  <si>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</si>
  <si>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</si>
  <si>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</si>
  <si>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</si>
  <si>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</si>
  <si>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</si>
  <si>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</si>
  <si>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</si>
  <si>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</si>
  <si>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</si>
  <si>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</si>
  <si>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</si>
  <si>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</si>
  <si>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</si>
  <si>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</si>
  <si>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</si>
  <si>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</si>
  <si>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</si>
  <si>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</si>
  <si>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</si>
  <si>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</si>
  <si>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</si>
  <si>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</si>
  <si>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</si>
  <si>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</si>
  <si>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</si>
  <si>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</si>
  <si>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</si>
  <si>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</si>
  <si>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</si>
  <si>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</si>
  <si>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</si>
  <si>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</si>
  <si>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</si>
  <si>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</si>
  <si>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</si>
  <si>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</si>
  <si>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</si>
  <si>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</si>
  <si>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</si>
  <si>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</si>
  <si>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</si>
  <si>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</si>
  <si>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</si>
  <si>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</si>
  <si>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</si>
  <si>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</si>
  <si>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</si>
  <si>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</si>
  <si>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</si>
  <si>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</si>
  <si>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</si>
  <si>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</si>
  <si>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</si>
  <si>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</si>
  <si>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</si>
  <si>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</si>
  <si>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</si>
  <si>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</si>
  <si>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</si>
  <si>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</si>
  <si>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</si>
  <si>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</si>
  <si>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</si>
  <si>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</si>
  <si>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</si>
  <si>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</si>
  <si>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</si>
  <si>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</si>
  <si>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</si>
  <si>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</si>
  <si>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</si>
  <si>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</si>
  <si>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</si>
  <si>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</si>
  <si>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</si>
  <si>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</si>
  <si>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</si>
  <si>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</si>
  <si>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</si>
  <si>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</si>
  <si>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</si>
  <si>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</si>
  <si>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</si>
  <si>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</si>
  <si>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</si>
  <si>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</si>
  <si>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</si>
  <si>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</si>
  <si>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</si>
  <si>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</si>
  <si>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</si>
  <si>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</si>
  <si>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</si>
  <si>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</si>
  <si>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</si>
  <si>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</si>
  <si>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</si>
  <si>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</si>
  <si>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</si>
  <si>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</si>
  <si>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</si>
  <si>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</si>
  <si>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</si>
  <si>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</si>
  <si>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</si>
  <si>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</si>
  <si>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</si>
  <si>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</si>
  <si>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</si>
  <si>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</si>
  <si>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</si>
  <si>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</si>
  <si>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</si>
  <si>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</si>
  <si>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</si>
  <si>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</si>
  <si>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</si>
  <si>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</si>
  <si>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</si>
  <si>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</si>
  <si>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</si>
  <si>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</si>
  <si>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</si>
  <si>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</si>
  <si>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</si>
  <si>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</si>
  <si>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</si>
  <si>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</si>
  <si>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</si>
  <si>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</si>
  <si>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</si>
  <si>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</si>
  <si>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</si>
  <si>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</si>
  <si>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</si>
  <si>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</si>
  <si>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</si>
  <si>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</si>
  <si>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</si>
  <si>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</si>
  <si>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</si>
  <si>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</si>
  <si>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</si>
  <si>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</si>
  <si>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</si>
  <si>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</si>
  <si>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</si>
  <si>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</si>
  <si>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</si>
  <si>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</si>
  <si>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</si>
  <si>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</si>
  <si>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</si>
  <si>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</si>
  <si>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</si>
  <si>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</si>
  <si>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</si>
  <si>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</si>
  <si>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</si>
  <si>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</si>
  <si>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</si>
  <si>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</si>
  <si>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</si>
  <si>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</si>
  <si>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</si>
  <si>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</si>
  <si>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</si>
  <si>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</si>
  <si>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</si>
  <si>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</si>
  <si>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</si>
  <si>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</si>
  <si>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</si>
  <si>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</si>
  <si>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</si>
  <si>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</si>
  <si>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</si>
  <si>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</si>
  <si>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</si>
  <si>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</si>
  <si>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</si>
  <si>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</si>
  <si>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</si>
  <si>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</si>
  <si>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</si>
  <si>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</si>
  <si>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</si>
  <si>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</si>
  <si>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</si>
  <si>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</si>
  <si>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</si>
  <si>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</si>
  <si>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</si>
  <si>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</si>
  <si>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</si>
  <si>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</si>
  <si>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</si>
  <si>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</si>
  <si>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</si>
  <si>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</si>
  <si>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</si>
  <si>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</si>
  <si>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</si>
  <si>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</si>
  <si>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Kết thúc công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</si>
</sst>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TP/X78</v>
          </cell>
        </row>
        <row r="15">
          <cell r="B15" t="str">
            <v>TP/X78</v>
          </cell>
        </row>
        <row r="16">
          <cell r="B16" t="str">
            <v>TP/X78</v>
          </cell>
        </row>
        <row r="17">
          <cell r="B17" t="str">
            <v>TP/X78</v>
          </cell>
        </row>
        <row r="18">
          <cell r="B18" t="str">
            <v>TP/X78</v>
          </cell>
        </row>
        <row r="19">
          <cell r="B19">
            <v>0</v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(55,5x46x30)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 t="str">
            <v>VL/X</v>
          </cell>
        </row>
        <row r="26">
          <cell r="B26" t="str">
            <v>VL/X</v>
          </cell>
        </row>
        <row r="27">
          <cell r="B27" t="str">
            <v>VL/X</v>
          </cell>
        </row>
        <row r="28">
          <cell r="B28" t="str">
            <v>NL/X</v>
          </cell>
        </row>
        <row r="29">
          <cell r="B29" t="str">
            <v>NL/X</v>
          </cell>
        </row>
        <row r="30">
          <cell r="B30" t="str">
            <v>NL/X</v>
          </cell>
        </row>
        <row r="31">
          <cell r="B31" t="str">
            <v>NL/X</v>
          </cell>
        </row>
        <row r="32">
          <cell r="B32" t="str">
            <v>NL/X</v>
          </cell>
        </row>
        <row r="33">
          <cell r="B33" t="str">
            <v>NL/X</v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TP/X</v>
          </cell>
        </row>
        <row r="17">
          <cell r="B17" t="str">
            <v>TP/X</v>
          </cell>
        </row>
        <row r="18">
          <cell r="B18" t="str">
            <v>TP/X</v>
          </cell>
        </row>
        <row r="19">
          <cell r="B19" t="str">
            <v>TP/X</v>
          </cell>
        </row>
        <row r="20">
          <cell r="B20" t="str">
            <v>TP/X</v>
          </cell>
        </row>
      </sheetData>
      <sheetData sheetId="24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</sheetData>
      <sheetData sheetId="25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37" activePane="bottomLeft" state="frozen"/>
      <selection activeCell="A6" sqref="A6"/>
      <selection pane="bottomLeft" activeCell="J40" sqref="J40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1112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999024357</v>
      </c>
      <c r="D10" s="645"/>
      <c r="E10" s="645">
        <f t="array" ref="E10">SUM(IF(A10=KHN,TH))</f>
        <v>1768000296</v>
      </c>
      <c r="F10" s="645">
        <f t="array" ref="F10">SUM(IF(A10=KHC,TH))</f>
        <v>1127695368</v>
      </c>
      <c r="G10" s="646">
        <f>MAX(C10+E10-D10-F10,0)</f>
        <v>1639329285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999024357</v>
      </c>
      <c r="D11" s="649">
        <f t="shared" si="0"/>
        <v>0</v>
      </c>
      <c r="E11" s="649">
        <f t="shared" ref="E11:H11" si="1">E10</f>
        <v>1768000296</v>
      </c>
      <c r="F11" s="649">
        <f t="shared" si="1"/>
        <v>1127695368</v>
      </c>
      <c r="G11" s="649">
        <f t="shared" si="1"/>
        <v>1639329285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28325457</v>
      </c>
      <c r="D14" s="649"/>
      <c r="E14" s="650">
        <f t="array" ref="E14">SUM(IF(A14=KHN,TH))</f>
        <v>1969613694</v>
      </c>
      <c r="F14" s="650">
        <f t="array" ref="F14">SUM(IF(A14=KHC,TH))</f>
        <v>1879960418</v>
      </c>
      <c r="G14" s="802">
        <f t="shared" ref="G14" si="4">ROUND(MAX(C14+E14-D14-F14,0),2)</f>
        <v>117978733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5">C15</f>
        <v>68101621</v>
      </c>
      <c r="D16" s="649">
        <f t="shared" si="5"/>
        <v>0</v>
      </c>
      <c r="E16" s="649">
        <f t="shared" ref="E16:H16" si="6">E15</f>
        <v>110954170</v>
      </c>
      <c r="F16" s="649">
        <f t="shared" si="6"/>
        <v>179055791</v>
      </c>
      <c r="G16" s="649">
        <f t="shared" si="6"/>
        <v>0</v>
      </c>
      <c r="H16" s="649">
        <f t="shared" si="6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7">MAX(C17+E17-D17-F17,0)</f>
        <v>0</v>
      </c>
      <c r="H17" s="646">
        <f t="shared" ref="H17:H31" si="8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7"/>
        <v>0</v>
      </c>
      <c r="H18" s="649">
        <f t="shared" si="8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7"/>
        <v>114850511</v>
      </c>
      <c r="H19" s="646">
        <f t="shared" si="8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7"/>
        <v>3718000</v>
      </c>
      <c r="H20" s="645">
        <f t="shared" si="8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7"/>
        <v>118568511</v>
      </c>
      <c r="H21" s="649">
        <f t="shared" si="8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7"/>
        <v>0</v>
      </c>
      <c r="H22" s="649">
        <f t="shared" si="8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7"/>
        <v>0</v>
      </c>
      <c r="H23" s="649">
        <f t="shared" si="8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7"/>
        <v>365000000</v>
      </c>
      <c r="H24" s="653">
        <f t="shared" si="8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9">SUM(C24:C24)</f>
        <v>365000000</v>
      </c>
      <c r="D25" s="649">
        <f t="shared" si="9"/>
        <v>0</v>
      </c>
      <c r="E25" s="649">
        <f t="shared" si="9"/>
        <v>0</v>
      </c>
      <c r="F25" s="649">
        <f t="shared" si="9"/>
        <v>0</v>
      </c>
      <c r="G25" s="649">
        <f t="shared" si="9"/>
        <v>365000000</v>
      </c>
      <c r="H25" s="649">
        <f t="shared" si="9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10">D26</f>
        <v>110250000</v>
      </c>
      <c r="E27" s="649">
        <f t="shared" si="10"/>
        <v>0</v>
      </c>
      <c r="F27" s="649">
        <f t="shared" si="10"/>
        <v>73000000</v>
      </c>
      <c r="G27" s="649">
        <f t="shared" si="10"/>
        <v>0</v>
      </c>
      <c r="H27" s="649">
        <f t="shared" si="10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7"/>
        <v>0</v>
      </c>
      <c r="H28" s="649">
        <f t="shared" si="8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1">MAX(C29+E29-D29-F29,0)</f>
        <v>0</v>
      </c>
      <c r="H29" s="645">
        <f t="shared" ref="H29" si="12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7"/>
        <v>0</v>
      </c>
      <c r="H30" s="645">
        <f t="shared" si="8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7"/>
        <v>0</v>
      </c>
      <c r="H31" s="657">
        <f t="shared" si="8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3">D31</f>
        <v>0</v>
      </c>
      <c r="E32" s="645">
        <f t="shared" si="13"/>
        <v>0</v>
      </c>
      <c r="F32" s="645">
        <f t="shared" si="13"/>
        <v>0</v>
      </c>
      <c r="G32" s="645">
        <f t="shared" si="13"/>
        <v>0</v>
      </c>
      <c r="H32" s="645">
        <f t="shared" si="13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4">D30+D32+D29</f>
        <v>22244468</v>
      </c>
      <c r="E33" s="649">
        <f t="shared" si="14"/>
        <v>201300259</v>
      </c>
      <c r="F33" s="649">
        <f t="shared" si="14"/>
        <v>179055791</v>
      </c>
      <c r="G33" s="649">
        <f t="shared" si="14"/>
        <v>0</v>
      </c>
      <c r="H33" s="649">
        <f t="shared" si="14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5">MAX(C34+E34-D34-F34,0)</f>
        <v>0</v>
      </c>
      <c r="H34" s="645">
        <f t="shared" ref="H34:H36" si="16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5"/>
        <v>0</v>
      </c>
      <c r="H35" s="649">
        <f t="shared" si="16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5"/>
        <v>0</v>
      </c>
      <c r="H36" s="645">
        <f t="shared" si="16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7">SUM(C36:C36)</f>
        <v>0</v>
      </c>
      <c r="D37" s="649">
        <f t="shared" si="17"/>
        <v>2709616</v>
      </c>
      <c r="E37" s="649">
        <f t="shared" si="17"/>
        <v>0</v>
      </c>
      <c r="F37" s="649">
        <f t="shared" si="17"/>
        <v>36241782</v>
      </c>
      <c r="G37" s="649">
        <f t="shared" si="17"/>
        <v>0</v>
      </c>
      <c r="H37" s="649">
        <f t="shared" si="17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88238982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88238982</v>
      </c>
      <c r="J40" s="162">
        <f>H40-G41</f>
        <v>83787966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4451016</v>
      </c>
      <c r="F41" s="645">
        <f t="array" ref="F41">SUM(IF(A41=TH!$M$10:$M$2139,TH!$K$10:$K$2139))</f>
        <v>0</v>
      </c>
      <c r="G41" s="645">
        <f>MAX(C41+E41-D41-F41,0)</f>
        <v>4451016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8">C41+C40</f>
        <v>0</v>
      </c>
      <c r="D42" s="649">
        <f t="shared" si="18"/>
        <v>88238982</v>
      </c>
      <c r="E42" s="649">
        <f t="shared" si="18"/>
        <v>4451016</v>
      </c>
      <c r="F42" s="649">
        <f t="shared" si="18"/>
        <v>0</v>
      </c>
      <c r="G42" s="649">
        <f t="shared" si="18"/>
        <v>4451016</v>
      </c>
      <c r="H42" s="649">
        <f t="shared" si="18"/>
        <v>88238982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1790557903</v>
      </c>
      <c r="F43" s="645">
        <f t="array" ref="F43">SUM(IF(A43=KHC,TH))</f>
        <v>1790557903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1790557903</v>
      </c>
      <c r="F44" s="649">
        <f>F43</f>
        <v>1790557903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9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9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9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100679419</v>
      </c>
      <c r="F49" s="650">
        <f t="array" ref="F49">SUM(IF(A49=KHC,TH))</f>
        <v>100679419</v>
      </c>
      <c r="G49" s="649"/>
      <c r="H49" s="649"/>
      <c r="I49" s="162">
        <f t="shared" si="19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9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9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9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1795118620</v>
      </c>
      <c r="F53" s="658">
        <f t="array" ref="F53">SUM(IF(A53=TH!$M$10:$M$2139,TH!$K$10:$K$2139))</f>
        <v>1795118620</v>
      </c>
      <c r="G53" s="649"/>
      <c r="H53" s="649"/>
      <c r="I53" s="162">
        <f t="shared" si="19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2391080956</v>
      </c>
      <c r="D54" s="659">
        <f t="shared" ref="D54:H54" si="20">D11+D13+D14+D16+D18+D21+D22+D23+D25+D27+D28+D33+D35+D37+D39+D42+D44+D45+D46+D47+D48+D49+D50+D51+D52+D53</f>
        <v>2391080956</v>
      </c>
      <c r="E54" s="659">
        <f t="shared" si="20"/>
        <v>15855477937</v>
      </c>
      <c r="F54" s="659">
        <f t="shared" si="20"/>
        <v>15855477937</v>
      </c>
      <c r="G54" s="659">
        <f t="shared" si="20"/>
        <v>2245440380</v>
      </c>
      <c r="H54" s="659">
        <f t="shared" si="20"/>
        <v>2245440380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149"/>
  <sheetViews>
    <sheetView topLeftCell="A7" workbookViewId="0">
      <pane ySplit="3" topLeftCell="A10" activePane="bottomLeft" state="frozen"/>
      <selection activeCell="A7" sqref="A7"/>
      <selection pane="bottomLeft" activeCell="M266" sqref="M265:M26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7" t="s">
        <v>93</v>
      </c>
      <c r="D4" s="927"/>
      <c r="E4" s="927"/>
      <c r="F4" s="927"/>
      <c r="G4" s="927"/>
      <c r="H4" s="927"/>
      <c r="I4" s="927"/>
      <c r="J4" s="927"/>
      <c r="K4" s="927"/>
      <c r="L4" s="927"/>
      <c r="M4" s="927"/>
    </row>
    <row r="5" spans="1:26" ht="14.25">
      <c r="B5" s="42"/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1" t="s">
        <v>117</v>
      </c>
      <c r="B7" s="943" t="s">
        <v>101</v>
      </c>
      <c r="C7" s="929" t="s">
        <v>20</v>
      </c>
      <c r="D7" s="930" t="s">
        <v>1</v>
      </c>
      <c r="E7" s="931"/>
      <c r="F7" s="929" t="s">
        <v>0</v>
      </c>
      <c r="G7" s="933" t="s">
        <v>116</v>
      </c>
      <c r="H7" s="945" t="s">
        <v>44</v>
      </c>
      <c r="I7" s="950" t="s">
        <v>264</v>
      </c>
      <c r="J7" s="951"/>
      <c r="K7" s="929" t="s">
        <v>157</v>
      </c>
      <c r="L7" s="932" t="s">
        <v>94</v>
      </c>
      <c r="M7" s="932"/>
      <c r="N7" s="948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48" t="s">
        <v>464</v>
      </c>
      <c r="V7" s="946" t="str">
        <f>CTTK!$E$7</f>
        <v>642</v>
      </c>
      <c r="W7" s="926" t="s">
        <v>163</v>
      </c>
      <c r="X7" s="926"/>
      <c r="Y7" s="926"/>
      <c r="Z7" s="926" t="s">
        <v>363</v>
      </c>
    </row>
    <row r="8" spans="1:26" ht="24.75" customHeight="1">
      <c r="A8" s="942"/>
      <c r="B8" s="944"/>
      <c r="C8" s="929"/>
      <c r="D8" s="202" t="s">
        <v>15</v>
      </c>
      <c r="E8" s="201" t="s">
        <v>32</v>
      </c>
      <c r="F8" s="929"/>
      <c r="G8" s="934"/>
      <c r="H8" s="945"/>
      <c r="I8" s="262" t="s">
        <v>204</v>
      </c>
      <c r="J8" s="262" t="s">
        <v>205</v>
      </c>
      <c r="K8" s="929"/>
      <c r="L8" s="203" t="s">
        <v>22</v>
      </c>
      <c r="M8" s="203" t="s">
        <v>23</v>
      </c>
      <c r="N8" s="949"/>
      <c r="O8" s="938"/>
      <c r="P8" s="939"/>
      <c r="Q8" s="940"/>
      <c r="R8" s="938"/>
      <c r="S8" s="939"/>
      <c r="T8" s="940"/>
      <c r="U8" s="949"/>
      <c r="V8" s="947"/>
      <c r="W8" s="926"/>
      <c r="X8" s="926"/>
      <c r="Y8" s="926"/>
      <c r="Z8" s="926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1790557903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4451016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5" si="3">E22</f>
        <v>41276</v>
      </c>
      <c r="D22" s="811" t="s">
        <v>343</v>
      </c>
      <c r="E22" s="811">
        <v>41276</v>
      </c>
      <c r="F22" s="703" t="s">
        <v>1285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1285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1285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1285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1111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1109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1109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1109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1109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1109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1109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1109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1109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1109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1109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1109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1109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1111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1293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1293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1294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1295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1109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1109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1109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customHeight="1">
      <c r="A178" s="204" t="str">
        <f>IF(B178&lt;&gt;"",IF(AND(B178&gt;=_TM1,B178&lt;=_TM2,OR(TH!L178="1111",TH!M178="1111")),TH!D178,""),"")</f>
        <v/>
      </c>
      <c r="B178" s="892">
        <f t="shared" si="10"/>
        <v>1</v>
      </c>
      <c r="C178" s="811">
        <f t="shared" si="11"/>
        <v>41305</v>
      </c>
      <c r="D178" s="811" t="s">
        <v>343</v>
      </c>
      <c r="E178" s="811">
        <v>41305</v>
      </c>
      <c r="F178" s="703" t="s">
        <v>1286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customHeight="1">
      <c r="A179" s="204" t="str">
        <f>IF(B179&lt;&gt;"",IF(AND(B179&gt;=_TM1,B179&lt;=_TM2,OR(TH!L179="1111",TH!M179="1111")),TH!D179,""),"")</f>
        <v/>
      </c>
      <c r="B179" s="892">
        <f t="shared" si="10"/>
        <v>1</v>
      </c>
      <c r="C179" s="811">
        <f t="shared" si="11"/>
        <v>41305</v>
      </c>
      <c r="D179" s="811" t="s">
        <v>343</v>
      </c>
      <c r="E179" s="811">
        <v>41305</v>
      </c>
      <c r="F179" s="703" t="s">
        <v>1287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customHeight="1">
      <c r="A180" s="204" t="str">
        <f>IF(B180&lt;&gt;"",IF(AND(B180&gt;=_TM1,B180&lt;=_TM2,OR(TH!L180="1111",TH!M180="1111")),TH!D180,""),"")</f>
        <v/>
      </c>
      <c r="B180" s="892">
        <f t="shared" si="10"/>
        <v>1</v>
      </c>
      <c r="C180" s="811">
        <f t="shared" si="11"/>
        <v>41305</v>
      </c>
      <c r="D180" s="811" t="s">
        <v>1296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1297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1111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1109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1109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1298</v>
      </c>
      <c r="E196" s="191">
        <v>41328</v>
      </c>
      <c r="F196" s="189" t="s">
        <v>341</v>
      </c>
      <c r="G196" s="192" t="s">
        <v>765</v>
      </c>
      <c r="H196" s="193" t="s">
        <v>1109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811">
        <f t="shared" si="11"/>
        <v>41333</v>
      </c>
      <c r="D198" s="811" t="s">
        <v>343</v>
      </c>
      <c r="E198" s="811">
        <v>41333</v>
      </c>
      <c r="F198" s="703" t="s">
        <v>1286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811">
        <f t="shared" si="11"/>
        <v>41333</v>
      </c>
      <c r="D199" s="811" t="s">
        <v>343</v>
      </c>
      <c r="E199" s="811">
        <v>41333</v>
      </c>
      <c r="F199" s="703" t="s">
        <v>1287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811">
        <f t="shared" si="11"/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1299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1111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1300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1301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1063</v>
      </c>
      <c r="E216" s="191">
        <v>41345</v>
      </c>
      <c r="F216" s="192" t="s">
        <v>1124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1302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1303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1304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1066</v>
      </c>
      <c r="E226" s="191">
        <v>41346</v>
      </c>
      <c r="F226" s="192" t="s">
        <v>1125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1305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1306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1307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1307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1110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1110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1110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1308</v>
      </c>
      <c r="E238" s="191">
        <v>41359</v>
      </c>
      <c r="F238" s="189" t="s">
        <v>341</v>
      </c>
      <c r="G238" s="192" t="s">
        <v>779</v>
      </c>
      <c r="H238" s="7" t="s">
        <v>1110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1309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1310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1310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1311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1311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1072</v>
      </c>
      <c r="E254" s="191">
        <v>41363</v>
      </c>
      <c r="F254" s="192" t="s">
        <v>1134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811">
        <f t="shared" si="13"/>
        <v>41364</v>
      </c>
      <c r="D256" s="811" t="s">
        <v>343</v>
      </c>
      <c r="E256" s="811">
        <v>41364</v>
      </c>
      <c r="F256" s="703" t="s">
        <v>1286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811">
        <f t="shared" si="13"/>
        <v>41364</v>
      </c>
      <c r="D257" s="811" t="s">
        <v>343</v>
      </c>
      <c r="E257" s="811">
        <v>41364</v>
      </c>
      <c r="F257" s="703" t="s">
        <v>1287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811">
        <f t="shared" si="13"/>
        <v>41364</v>
      </c>
      <c r="D258" s="811" t="s">
        <v>1312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1045</v>
      </c>
      <c r="E262" s="191">
        <v>41367</v>
      </c>
      <c r="F262" s="192" t="s">
        <v>1126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1051</v>
      </c>
      <c r="E280" s="191">
        <v>41375</v>
      </c>
      <c r="F280" s="192" t="s">
        <v>1160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1051</v>
      </c>
      <c r="E281" s="191">
        <v>41375</v>
      </c>
      <c r="F281" s="192" t="s">
        <v>1134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1052</v>
      </c>
      <c r="E283" s="191">
        <v>41375</v>
      </c>
      <c r="F283" s="192" t="s">
        <v>1141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1052</v>
      </c>
      <c r="E285" s="191">
        <v>41375</v>
      </c>
      <c r="F285" s="189" t="s">
        <v>1139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1054</v>
      </c>
      <c r="E296" s="191">
        <v>41380</v>
      </c>
      <c r="F296" s="192" t="s">
        <v>1134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1058</v>
      </c>
      <c r="E315" s="191">
        <v>41388</v>
      </c>
      <c r="F315" s="192" t="s">
        <v>1138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1058</v>
      </c>
      <c r="E316" s="191">
        <v>41388</v>
      </c>
      <c r="F316" s="192" t="s">
        <v>1144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1060</v>
      </c>
      <c r="E325" s="191">
        <v>41389</v>
      </c>
      <c r="F325" s="192" t="s">
        <v>1134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811">
        <f t="shared" si="15"/>
        <v>41394</v>
      </c>
      <c r="D343" s="811" t="s">
        <v>343</v>
      </c>
      <c r="E343" s="811">
        <v>41394</v>
      </c>
      <c r="F343" s="703" t="s">
        <v>1286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811">
        <f t="shared" si="15"/>
        <v>41394</v>
      </c>
      <c r="D344" s="811" t="s">
        <v>343</v>
      </c>
      <c r="E344" s="811">
        <v>41394</v>
      </c>
      <c r="F344" s="703" t="s">
        <v>1287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811">
        <f t="shared" si="15"/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1298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1300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1110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customHeight="1">
      <c r="A354" s="204" t="str">
        <f>IF(B354&lt;&gt;"",IF(AND(B354&gt;=_TM1,B354&lt;=_TM2,OR(TH!L354="1111",TH!M354="1111")),TH!D354,""),"")</f>
        <v/>
      </c>
      <c r="B354" s="808">
        <f t="shared" si="17"/>
        <v>5</v>
      </c>
      <c r="C354" s="191">
        <f t="shared" si="18"/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1110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1110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1301</v>
      </c>
      <c r="E356" s="191">
        <v>41400</v>
      </c>
      <c r="F356" s="189" t="s">
        <v>341</v>
      </c>
      <c r="G356" s="192" t="s">
        <v>816</v>
      </c>
      <c r="H356" s="7" t="s">
        <v>1110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9206</v>
      </c>
      <c r="K359" s="38">
        <f>ROUND(I359*J359,0)</f>
        <v>4603000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1302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1063</v>
      </c>
      <c r="E377" s="191">
        <v>41409</v>
      </c>
      <c r="F377" s="192" t="s">
        <v>1128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1063</v>
      </c>
      <c r="E378" s="191">
        <v>41409</v>
      </c>
      <c r="F378" s="192" t="s">
        <v>1127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1303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1304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1305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1111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1306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5201</v>
      </c>
      <c r="K401" s="38">
        <f>ROUND(I401*J401,0)</f>
        <v>1575903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5117</v>
      </c>
      <c r="K402" s="38">
        <f>ROUND(I402*J402,0)</f>
        <v>1069453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5191</v>
      </c>
      <c r="K403" s="38">
        <f>ROUND(I403*J403,0)</f>
        <v>1583255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1069</v>
      </c>
      <c r="E405" s="191">
        <v>41415</v>
      </c>
      <c r="F405" s="192" t="s">
        <v>1154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1308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6912792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1070</v>
      </c>
      <c r="E408" s="191">
        <v>41418</v>
      </c>
      <c r="F408" s="192" t="s">
        <v>1140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1309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811">
        <f t="shared" si="20"/>
        <v>41425</v>
      </c>
      <c r="D421" s="811" t="s">
        <v>343</v>
      </c>
      <c r="E421" s="811">
        <v>41425</v>
      </c>
      <c r="F421" s="703" t="s">
        <v>1286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811">
        <f t="shared" si="20"/>
        <v>41425</v>
      </c>
      <c r="D422" s="811" t="s">
        <v>343</v>
      </c>
      <c r="E422" s="811">
        <v>41425</v>
      </c>
      <c r="F422" s="703" t="s">
        <v>1287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811">
        <f t="shared" si="20"/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1313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1071</v>
      </c>
      <c r="E427" s="191">
        <v>41429</v>
      </c>
      <c r="F427" s="192" t="s">
        <v>1138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1314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1315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1074</v>
      </c>
      <c r="E436" s="191">
        <v>41432</v>
      </c>
      <c r="F436" s="192" t="s">
        <v>1127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1074</v>
      </c>
      <c r="E437" s="191">
        <v>41432</v>
      </c>
      <c r="F437" s="192" t="s">
        <v>1130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1075</v>
      </c>
      <c r="E441" s="191">
        <v>41432</v>
      </c>
      <c r="F441" s="192" t="s">
        <v>1145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1075</v>
      </c>
      <c r="E444" s="191">
        <v>41432</v>
      </c>
      <c r="F444" s="192" t="s">
        <v>1136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1316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1077</v>
      </c>
      <c r="E449" s="191">
        <v>41436</v>
      </c>
      <c r="F449" s="192" t="s">
        <v>1136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1317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1318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1110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1110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1110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1319</v>
      </c>
      <c r="E465" s="191">
        <v>41445</v>
      </c>
      <c r="F465" s="189" t="s">
        <v>341</v>
      </c>
      <c r="G465" s="192" t="s">
        <v>854</v>
      </c>
      <c r="H465" s="7" t="s">
        <v>1110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1082</v>
      </c>
      <c r="E466" s="191">
        <v>41445</v>
      </c>
      <c r="F466" s="192" t="s">
        <v>1128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1082</v>
      </c>
      <c r="E467" s="191">
        <v>41445</v>
      </c>
      <c r="F467" s="192" t="s">
        <v>1127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1083</v>
      </c>
      <c r="E471" s="191">
        <v>41445</v>
      </c>
      <c r="F471" s="192" t="s">
        <v>1137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1084</v>
      </c>
      <c r="E474" s="191">
        <v>41446</v>
      </c>
      <c r="F474" s="189" t="s">
        <v>1139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1320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1321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1322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1087</v>
      </c>
      <c r="E488" s="191">
        <v>41452</v>
      </c>
      <c r="F488" s="192" t="s">
        <v>1134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811">
        <f t="shared" si="22"/>
        <v>41455</v>
      </c>
      <c r="D490" s="811" t="s">
        <v>343</v>
      </c>
      <c r="E490" s="811">
        <v>41455</v>
      </c>
      <c r="F490" s="703" t="s">
        <v>1286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811">
        <f t="shared" si="22"/>
        <v>41455</v>
      </c>
      <c r="D491" s="811" t="s">
        <v>343</v>
      </c>
      <c r="E491" s="811">
        <v>41455</v>
      </c>
      <c r="F491" s="703" t="s">
        <v>1287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811">
        <f t="shared" si="22"/>
        <v>41455</v>
      </c>
      <c r="D492" s="811" t="s">
        <v>1293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1045</v>
      </c>
      <c r="E493" s="191">
        <v>41460</v>
      </c>
      <c r="F493" s="192" t="s">
        <v>1162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1050</v>
      </c>
      <c r="E514" s="191">
        <v>41477</v>
      </c>
      <c r="F514" s="192" t="s">
        <v>1153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1053</v>
      </c>
      <c r="E537" s="191">
        <v>41480</v>
      </c>
      <c r="F537" s="192" t="s">
        <v>1118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1053</v>
      </c>
      <c r="E538" s="191">
        <v>41480</v>
      </c>
      <c r="F538" s="192" t="s">
        <v>1162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1054</v>
      </c>
      <c r="E544" s="191">
        <v>41481</v>
      </c>
      <c r="F544" s="192" t="s">
        <v>1134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811">
        <f t="shared" si="25"/>
        <v>41486</v>
      </c>
      <c r="D550" s="811" t="s">
        <v>343</v>
      </c>
      <c r="E550" s="811">
        <v>41486</v>
      </c>
      <c r="F550" s="703" t="s">
        <v>1286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811">
        <f t="shared" si="25"/>
        <v>41486</v>
      </c>
      <c r="D551" s="811" t="s">
        <v>343</v>
      </c>
      <c r="E551" s="811">
        <v>41486</v>
      </c>
      <c r="F551" s="703" t="s">
        <v>1287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811">
        <f t="shared" si="25"/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1056</v>
      </c>
      <c r="E556" s="191">
        <v>41487</v>
      </c>
      <c r="F556" s="192" t="s">
        <v>1142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1059</v>
      </c>
      <c r="E564" s="191">
        <v>41488</v>
      </c>
      <c r="F564" s="192" t="s">
        <v>1146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1060</v>
      </c>
      <c r="E566" s="191">
        <v>41489</v>
      </c>
      <c r="F566" s="192" t="s">
        <v>1146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1061</v>
      </c>
      <c r="E569" s="191">
        <v>41492</v>
      </c>
      <c r="F569" s="192" t="s">
        <v>1146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1062</v>
      </c>
      <c r="E572" s="191">
        <v>41492</v>
      </c>
      <c r="F572" s="192" t="s">
        <v>1135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1065</v>
      </c>
      <c r="E584" s="191">
        <v>41495</v>
      </c>
      <c r="F584" s="192" t="s">
        <v>1146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1066</v>
      </c>
      <c r="E588" s="191">
        <v>41496</v>
      </c>
      <c r="F588" s="192" t="s">
        <v>1134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1069</v>
      </c>
      <c r="E598" s="191">
        <v>41499</v>
      </c>
      <c r="F598" s="192" t="s">
        <v>1131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customHeight="1">
      <c r="A602" s="204" t="str">
        <f>IF(B602&lt;&gt;"",IF(AND(B602&gt;=_TM1,B602&lt;=_TM2,OR(TH!L602="1111",TH!M602="1111")),TH!D602,""),"")</f>
        <v/>
      </c>
      <c r="B602" s="36">
        <f t="shared" ref="B602:B666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customHeight="1">
      <c r="A606" s="204" t="str">
        <f>IF(B606&lt;&gt;"",IF(AND(B606&gt;=_TM1,B606&lt;=_TM2,OR(TH!L606="1111",TH!M606="1111")),TH!D606,""),"")</f>
        <v/>
      </c>
      <c r="B606" s="36">
        <f t="shared" ref="B606" si="27">IF(C606&lt;&gt;"",MONTH(C606),"")</f>
        <v>8</v>
      </c>
      <c r="C606" s="184">
        <f t="shared" ref="C606" si="28">E606</f>
        <v>41501</v>
      </c>
      <c r="D606" s="184" t="s">
        <v>339</v>
      </c>
      <c r="E606" s="191">
        <v>41501</v>
      </c>
      <c r="F606" s="189" t="s">
        <v>1343</v>
      </c>
      <c r="G606" s="604"/>
      <c r="H606" s="7" t="s">
        <v>499</v>
      </c>
      <c r="I606" s="257"/>
      <c r="J606" s="258"/>
      <c r="K606" s="38">
        <v>17</v>
      </c>
      <c r="L606" s="603" t="s">
        <v>83</v>
      </c>
      <c r="M606" s="603" t="s">
        <v>265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>x</v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ref="C607:C670" si="29">E607</f>
        <v>41502</v>
      </c>
      <c r="D607" s="184" t="s">
        <v>574</v>
      </c>
      <c r="E607" s="191">
        <v>41502</v>
      </c>
      <c r="F607" s="189" t="s">
        <v>500</v>
      </c>
      <c r="G607" s="604" t="s">
        <v>336</v>
      </c>
      <c r="H607" s="7" t="s">
        <v>368</v>
      </c>
      <c r="I607" s="256"/>
      <c r="J607" s="258"/>
      <c r="K607" s="38">
        <v>35600000</v>
      </c>
      <c r="L607" s="603" t="s">
        <v>47</v>
      </c>
      <c r="M607" s="603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>x</v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s="594" customFormat="1" ht="15.75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9"/>
        <v>41502</v>
      </c>
      <c r="D608" s="184" t="s">
        <v>340</v>
      </c>
      <c r="E608" s="191">
        <v>41502</v>
      </c>
      <c r="F608" s="189" t="s">
        <v>371</v>
      </c>
      <c r="G608" s="604" t="s">
        <v>336</v>
      </c>
      <c r="H608" s="193" t="s">
        <v>1111</v>
      </c>
      <c r="I608" s="256"/>
      <c r="J608" s="258"/>
      <c r="K608" s="602">
        <v>15500000</v>
      </c>
      <c r="L608" s="603" t="s">
        <v>8</v>
      </c>
      <c r="M608" s="603" t="s">
        <v>24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84">
        <f t="shared" si="29"/>
        <v>41502</v>
      </c>
      <c r="D609" s="184" t="s">
        <v>340</v>
      </c>
      <c r="E609" s="191">
        <v>41502</v>
      </c>
      <c r="F609" s="189" t="s">
        <v>342</v>
      </c>
      <c r="G609" s="604" t="s">
        <v>336</v>
      </c>
      <c r="H609" s="7"/>
      <c r="I609" s="256"/>
      <c r="J609" s="258"/>
      <c r="K609" s="602">
        <v>15000</v>
      </c>
      <c r="L609" s="603" t="s">
        <v>83</v>
      </c>
      <c r="M609" s="603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211"/>
      <c r="AC609" s="211"/>
    </row>
    <row r="610" spans="1:29" s="594" customFormat="1" ht="15.75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9"/>
        <v>41502</v>
      </c>
      <c r="D610" s="184" t="s">
        <v>407</v>
      </c>
      <c r="E610" s="191">
        <v>41502</v>
      </c>
      <c r="F610" s="192" t="s">
        <v>677</v>
      </c>
      <c r="G610" s="487" t="s">
        <v>678</v>
      </c>
      <c r="H610" s="193" t="s">
        <v>676</v>
      </c>
      <c r="I610" s="256">
        <v>2000</v>
      </c>
      <c r="J610" s="256">
        <v>11722</v>
      </c>
      <c r="K610" s="38">
        <f>ROUND(I610*J610,0)</f>
        <v>23444000</v>
      </c>
      <c r="L610" s="194" t="s">
        <v>159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198"/>
      <c r="AC610" s="198"/>
    </row>
    <row r="611" spans="1:29" s="807" customFormat="1" ht="15.75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9"/>
        <v>41502</v>
      </c>
      <c r="D611" s="184" t="s">
        <v>407</v>
      </c>
      <c r="E611" s="191">
        <v>41502</v>
      </c>
      <c r="F611" s="192" t="s">
        <v>588</v>
      </c>
      <c r="G611" s="487" t="s">
        <v>678</v>
      </c>
      <c r="H611" s="193" t="s">
        <v>676</v>
      </c>
      <c r="I611" s="256"/>
      <c r="J611" s="256"/>
      <c r="K611" s="38">
        <v>2344400</v>
      </c>
      <c r="L611" s="194" t="s">
        <v>9</v>
      </c>
      <c r="M611" s="194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>
        <v>9</v>
      </c>
      <c r="AB611" s="198"/>
      <c r="AC611" s="198"/>
    </row>
    <row r="612" spans="1:29" s="807" customFormat="1" ht="15.75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9"/>
        <v>41502</v>
      </c>
      <c r="D612" s="184" t="s">
        <v>393</v>
      </c>
      <c r="E612" s="191">
        <v>41502</v>
      </c>
      <c r="F612" s="192" t="s">
        <v>371</v>
      </c>
      <c r="G612" s="487" t="s">
        <v>678</v>
      </c>
      <c r="H612" s="193" t="s">
        <v>676</v>
      </c>
      <c r="I612" s="256"/>
      <c r="J612" s="256"/>
      <c r="K612" s="38">
        <f>K610+K611</f>
        <v>25788400</v>
      </c>
      <c r="L612" s="194" t="s">
        <v>8</v>
      </c>
      <c r="M612" s="194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198"/>
      <c r="AC612" s="198"/>
    </row>
    <row r="613" spans="1:29" s="807" customFormat="1" ht="15.75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9"/>
        <v>41502</v>
      </c>
      <c r="D613" s="184" t="s">
        <v>1071</v>
      </c>
      <c r="E613" s="191">
        <v>41502</v>
      </c>
      <c r="F613" s="192" t="s">
        <v>1130</v>
      </c>
      <c r="G613" s="487" t="s">
        <v>910</v>
      </c>
      <c r="H613" s="7" t="s">
        <v>541</v>
      </c>
      <c r="I613" s="256">
        <v>303</v>
      </c>
      <c r="J613" s="256">
        <v>9400</v>
      </c>
      <c r="K613" s="38">
        <f>ROUND(I613*J613,0)</f>
        <v>2848200</v>
      </c>
      <c r="L613" s="194" t="s">
        <v>265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/>
      <c r="AC613" s="211"/>
    </row>
    <row r="614" spans="1:29" s="807" customFormat="1" ht="15.75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9"/>
        <v>41502</v>
      </c>
      <c r="D614" s="184" t="s">
        <v>1071</v>
      </c>
      <c r="E614" s="191">
        <v>41502</v>
      </c>
      <c r="F614" s="192" t="s">
        <v>724</v>
      </c>
      <c r="G614" s="487" t="s">
        <v>910</v>
      </c>
      <c r="H614" s="7" t="s">
        <v>541</v>
      </c>
      <c r="I614" s="256"/>
      <c r="J614" s="256"/>
      <c r="K614" s="38">
        <v>284820</v>
      </c>
      <c r="L614" s="194" t="s">
        <v>265</v>
      </c>
      <c r="M614" s="194" t="s">
        <v>429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 t="str">
        <f>IF(VLOOKUP(H614,DS_131,1,0)&lt;&gt;"","","x")</f>
        <v/>
      </c>
      <c r="AC614" s="211"/>
    </row>
    <row r="615" spans="1:29" s="807" customFormat="1" ht="15.75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9"/>
        <v>41502</v>
      </c>
      <c r="D615" s="184" t="s">
        <v>1072</v>
      </c>
      <c r="E615" s="191">
        <v>41502</v>
      </c>
      <c r="F615" s="192" t="s">
        <v>742</v>
      </c>
      <c r="G615" s="487" t="s">
        <v>911</v>
      </c>
      <c r="H615" s="7" t="s">
        <v>744</v>
      </c>
      <c r="I615" s="256">
        <v>285</v>
      </c>
      <c r="J615" s="256">
        <v>25000</v>
      </c>
      <c r="K615" s="38">
        <f>ROUND(I615*J615,0)</f>
        <v>7125000</v>
      </c>
      <c r="L615" s="194" t="s">
        <v>265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/>
      <c r="AC615" s="211"/>
    </row>
    <row r="616" spans="1:29" s="807" customFormat="1" ht="15.75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9"/>
        <v>41502</v>
      </c>
      <c r="D616" s="184" t="s">
        <v>1072</v>
      </c>
      <c r="E616" s="191">
        <v>41502</v>
      </c>
      <c r="F616" s="192" t="s">
        <v>724</v>
      </c>
      <c r="G616" s="487" t="s">
        <v>911</v>
      </c>
      <c r="H616" s="210" t="s">
        <v>744</v>
      </c>
      <c r="I616" s="256"/>
      <c r="J616" s="256"/>
      <c r="K616" s="38">
        <v>712500</v>
      </c>
      <c r="L616" s="194" t="s">
        <v>265</v>
      </c>
      <c r="M616" s="194" t="s">
        <v>429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91">
        <f t="shared" si="29"/>
        <v>41502</v>
      </c>
      <c r="D617" s="184" t="s">
        <v>575</v>
      </c>
      <c r="E617" s="191">
        <v>41502</v>
      </c>
      <c r="F617" s="189" t="s">
        <v>341</v>
      </c>
      <c r="G617" s="487" t="s">
        <v>911</v>
      </c>
      <c r="H617" s="210" t="s">
        <v>744</v>
      </c>
      <c r="I617" s="256"/>
      <c r="J617" s="256"/>
      <c r="K617" s="38">
        <v>7837500</v>
      </c>
      <c r="L617" s="194" t="s">
        <v>47</v>
      </c>
      <c r="M617" s="194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>x</v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594" t="str">
        <f>IF(VLOOKUP(H617,DS_131,1,0)&lt;&gt;"","","x")</f>
        <v/>
      </c>
      <c r="AC617" s="211"/>
    </row>
    <row r="618" spans="1:29" s="807" customFormat="1" ht="15.75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84">
        <f t="shared" si="29"/>
        <v>41505</v>
      </c>
      <c r="D618" s="184" t="s">
        <v>339</v>
      </c>
      <c r="E618" s="184">
        <v>41505</v>
      </c>
      <c r="F618" s="189" t="s">
        <v>341</v>
      </c>
      <c r="G618" s="604" t="s">
        <v>336</v>
      </c>
      <c r="H618" s="7" t="s">
        <v>431</v>
      </c>
      <c r="I618" s="256"/>
      <c r="J618" s="256"/>
      <c r="K618" s="602">
        <v>21154375</v>
      </c>
      <c r="L618" s="603" t="s">
        <v>24</v>
      </c>
      <c r="M618" s="603" t="s">
        <v>265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>x</v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211"/>
      <c r="AC618" s="211"/>
    </row>
    <row r="619" spans="1:29" s="807" customFormat="1" ht="15.75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9"/>
        <v>41505</v>
      </c>
      <c r="D619" s="184" t="s">
        <v>408</v>
      </c>
      <c r="E619" s="184">
        <v>41505</v>
      </c>
      <c r="F619" s="192" t="s">
        <v>679</v>
      </c>
      <c r="G619" s="664" t="s">
        <v>680</v>
      </c>
      <c r="H619" s="193" t="s">
        <v>676</v>
      </c>
      <c r="I619" s="256">
        <v>700</v>
      </c>
      <c r="J619" s="256">
        <v>18709</v>
      </c>
      <c r="K619" s="38">
        <f>ROUND(I619*J619,0)</f>
        <v>13096300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/>
      <c r="AB619" s="198"/>
      <c r="AC619" s="198"/>
    </row>
    <row r="620" spans="1:29" s="807" customFormat="1" ht="15.75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9"/>
        <v>41505</v>
      </c>
      <c r="D620" s="184" t="s">
        <v>408</v>
      </c>
      <c r="E620" s="184">
        <v>41505</v>
      </c>
      <c r="F620" s="192" t="s">
        <v>588</v>
      </c>
      <c r="G620" s="664" t="s">
        <v>680</v>
      </c>
      <c r="H620" s="193" t="s">
        <v>676</v>
      </c>
      <c r="I620" s="256"/>
      <c r="J620" s="256"/>
      <c r="K620" s="38">
        <v>1309630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594">
        <v>9</v>
      </c>
      <c r="AB620" s="198"/>
      <c r="AC620" s="198"/>
    </row>
    <row r="621" spans="1:29" s="807" customFormat="1" ht="15.75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9"/>
        <v>41505</v>
      </c>
      <c r="D621" s="184" t="s">
        <v>394</v>
      </c>
      <c r="E621" s="184">
        <v>41505</v>
      </c>
      <c r="F621" s="192" t="s">
        <v>371</v>
      </c>
      <c r="G621" s="664" t="s">
        <v>680</v>
      </c>
      <c r="H621" s="193" t="s">
        <v>676</v>
      </c>
      <c r="I621" s="256"/>
      <c r="J621" s="256"/>
      <c r="K621" s="38">
        <v>14405930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198"/>
      <c r="AC621" s="198"/>
    </row>
    <row r="622" spans="1:29" s="807" customFormat="1" ht="15.75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9"/>
        <v>41505</v>
      </c>
      <c r="D622" s="184" t="s">
        <v>1073</v>
      </c>
      <c r="E622" s="191">
        <v>41505</v>
      </c>
      <c r="F622" s="192" t="s">
        <v>865</v>
      </c>
      <c r="G622" s="487" t="s">
        <v>912</v>
      </c>
      <c r="H622" s="7" t="s">
        <v>580</v>
      </c>
      <c r="I622" s="256">
        <v>505</v>
      </c>
      <c r="J622" s="256">
        <v>20300</v>
      </c>
      <c r="K622" s="38">
        <f>ROUND(I622*J622,0)</f>
        <v>10251500</v>
      </c>
      <c r="L622" s="194" t="s">
        <v>265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/>
      <c r="AC622" s="198"/>
    </row>
    <row r="623" spans="1:29" s="807" customFormat="1" ht="15.75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9"/>
        <v>41505</v>
      </c>
      <c r="D623" s="184" t="s">
        <v>1073</v>
      </c>
      <c r="E623" s="191">
        <v>41505</v>
      </c>
      <c r="F623" s="192" t="s">
        <v>724</v>
      </c>
      <c r="G623" s="487" t="s">
        <v>912</v>
      </c>
      <c r="H623" s="7" t="s">
        <v>580</v>
      </c>
      <c r="I623" s="256"/>
      <c r="J623" s="256"/>
      <c r="K623" s="38">
        <v>1025150</v>
      </c>
      <c r="L623" s="194" t="s">
        <v>265</v>
      </c>
      <c r="M623" s="194" t="s">
        <v>429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9"/>
        <v>41505</v>
      </c>
      <c r="D624" s="184" t="s">
        <v>581</v>
      </c>
      <c r="E624" s="191">
        <v>41505</v>
      </c>
      <c r="F624" s="189" t="s">
        <v>341</v>
      </c>
      <c r="G624" s="487" t="s">
        <v>912</v>
      </c>
      <c r="H624" s="7" t="s">
        <v>580</v>
      </c>
      <c r="I624" s="256"/>
      <c r="J624" s="256"/>
      <c r="K624" s="38">
        <v>11276650</v>
      </c>
      <c r="L624" s="194" t="s">
        <v>47</v>
      </c>
      <c r="M624" s="194" t="s">
        <v>265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>x</v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594" t="str">
        <f>IF(VLOOKUP(H624,DS_131,1,0)&lt;&gt;"","","x")</f>
        <v/>
      </c>
      <c r="AC624" s="198"/>
    </row>
    <row r="625" spans="1:29" s="807" customFormat="1" ht="15.75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9"/>
        <v>41506</v>
      </c>
      <c r="D625" s="184" t="s">
        <v>409</v>
      </c>
      <c r="E625" s="184">
        <v>41506</v>
      </c>
      <c r="F625" s="192" t="s">
        <v>681</v>
      </c>
      <c r="G625" s="664" t="s">
        <v>682</v>
      </c>
      <c r="H625" s="193" t="s">
        <v>676</v>
      </c>
      <c r="I625" s="256">
        <v>1000</v>
      </c>
      <c r="J625" s="256">
        <v>11197</v>
      </c>
      <c r="K625" s="38">
        <f>ROUND(I625*J625,0)</f>
        <v>11197000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/>
      <c r="AB625" s="198"/>
      <c r="AC625" s="198"/>
    </row>
    <row r="626" spans="1:29" s="807" customFormat="1" ht="15.75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9"/>
        <v>41506</v>
      </c>
      <c r="D626" s="184" t="s">
        <v>409</v>
      </c>
      <c r="E626" s="184">
        <v>41506</v>
      </c>
      <c r="F626" s="192" t="s">
        <v>588</v>
      </c>
      <c r="G626" s="664" t="s">
        <v>682</v>
      </c>
      <c r="H626" s="193" t="s">
        <v>676</v>
      </c>
      <c r="I626" s="256"/>
      <c r="J626" s="256"/>
      <c r="K626" s="38">
        <v>1119700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594">
        <v>9</v>
      </c>
      <c r="AB626" s="198"/>
      <c r="AC626" s="198"/>
    </row>
    <row r="627" spans="1:29" s="807" customFormat="1" ht="15.75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9"/>
        <v>41506</v>
      </c>
      <c r="D627" s="184" t="s">
        <v>395</v>
      </c>
      <c r="E627" s="184">
        <v>41506</v>
      </c>
      <c r="F627" s="192" t="s">
        <v>371</v>
      </c>
      <c r="G627" s="664" t="s">
        <v>682</v>
      </c>
      <c r="H627" s="193" t="s">
        <v>676</v>
      </c>
      <c r="I627" s="256"/>
      <c r="J627" s="256"/>
      <c r="K627" s="38">
        <v>12316700</v>
      </c>
      <c r="L627" s="194" t="s">
        <v>8</v>
      </c>
      <c r="M627" s="194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198"/>
      <c r="AC627" s="198"/>
    </row>
    <row r="628" spans="1:29" s="807" customFormat="1" ht="15.75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9"/>
        <v>41506</v>
      </c>
      <c r="D628" s="184" t="s">
        <v>1074</v>
      </c>
      <c r="E628" s="191">
        <v>41506</v>
      </c>
      <c r="F628" s="189" t="s">
        <v>1151</v>
      </c>
      <c r="G628" s="487" t="s">
        <v>913</v>
      </c>
      <c r="H628" s="210" t="s">
        <v>914</v>
      </c>
      <c r="I628" s="256">
        <v>2573</v>
      </c>
      <c r="J628" s="256">
        <v>5300</v>
      </c>
      <c r="K628" s="38">
        <f>ROUND(I628*J628,0)</f>
        <v>13636900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/>
      <c r="AC628" s="198"/>
    </row>
    <row r="629" spans="1:29" s="807" customFormat="1" ht="15.75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9"/>
        <v>41506</v>
      </c>
      <c r="D629" s="184" t="s">
        <v>1074</v>
      </c>
      <c r="E629" s="191">
        <v>41506</v>
      </c>
      <c r="F629" s="192" t="s">
        <v>724</v>
      </c>
      <c r="G629" s="487" t="s">
        <v>913</v>
      </c>
      <c r="H629" s="210" t="s">
        <v>914</v>
      </c>
      <c r="I629" s="256"/>
      <c r="J629" s="256"/>
      <c r="K629" s="38">
        <v>1363690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9"/>
        <v>41506</v>
      </c>
      <c r="D630" s="184" t="s">
        <v>1298</v>
      </c>
      <c r="E630" s="191">
        <v>41506</v>
      </c>
      <c r="F630" s="189" t="s">
        <v>341</v>
      </c>
      <c r="G630" s="487" t="s">
        <v>913</v>
      </c>
      <c r="H630" s="210" t="s">
        <v>914</v>
      </c>
      <c r="I630" s="256"/>
      <c r="J630" s="256"/>
      <c r="K630" s="38">
        <v>15000590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 t="str">
        <f>IF(VLOOKUP(H630,DS_131,1,0)&lt;&gt;"","","x")</f>
        <v/>
      </c>
      <c r="AC630" s="198"/>
    </row>
    <row r="631" spans="1:29" s="807" customFormat="1" ht="15.75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9"/>
        <v>41506</v>
      </c>
      <c r="D631" s="184" t="s">
        <v>1075</v>
      </c>
      <c r="E631" s="191">
        <v>41506</v>
      </c>
      <c r="F631" s="192" t="s">
        <v>1146</v>
      </c>
      <c r="G631" s="487" t="s">
        <v>915</v>
      </c>
      <c r="H631" s="7" t="s">
        <v>894</v>
      </c>
      <c r="I631" s="256">
        <v>2500</v>
      </c>
      <c r="J631" s="256">
        <v>4200</v>
      </c>
      <c r="K631" s="38">
        <f>ROUND(I631*J631,0)</f>
        <v>10500000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/>
      <c r="AC631" s="198"/>
    </row>
    <row r="632" spans="1:29" s="807" customFormat="1" ht="15.75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9"/>
        <v>41506</v>
      </c>
      <c r="D632" s="184" t="s">
        <v>1075</v>
      </c>
      <c r="E632" s="191">
        <v>41506</v>
      </c>
      <c r="F632" s="192" t="s">
        <v>724</v>
      </c>
      <c r="G632" s="192" t="s">
        <v>915</v>
      </c>
      <c r="H632" s="193" t="s">
        <v>894</v>
      </c>
      <c r="I632" s="256"/>
      <c r="J632" s="256"/>
      <c r="K632" s="38">
        <v>1050000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 t="str">
        <f>IF(VLOOKUP(H632,DS_131,1,0)&lt;&gt;"","","x")</f>
        <v/>
      </c>
      <c r="AC632" s="198"/>
    </row>
    <row r="633" spans="1:29" s="807" customFormat="1" ht="15.75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9"/>
        <v>41506</v>
      </c>
      <c r="D633" s="184" t="s">
        <v>1076</v>
      </c>
      <c r="E633" s="191">
        <v>41506</v>
      </c>
      <c r="F633" s="192" t="s">
        <v>1146</v>
      </c>
      <c r="G633" s="192" t="s">
        <v>916</v>
      </c>
      <c r="H633" s="193" t="s">
        <v>894</v>
      </c>
      <c r="I633" s="256">
        <v>3200</v>
      </c>
      <c r="J633" s="256">
        <v>4210</v>
      </c>
      <c r="K633" s="38">
        <f>ROUND(I633*J633,0)</f>
        <v>13472000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/>
      <c r="AC633" s="198"/>
    </row>
    <row r="634" spans="1:29" s="807" customFormat="1" ht="15.75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91">
        <f t="shared" si="29"/>
        <v>41506</v>
      </c>
      <c r="D634" s="184" t="s">
        <v>1076</v>
      </c>
      <c r="E634" s="191">
        <v>41506</v>
      </c>
      <c r="F634" s="192" t="s">
        <v>724</v>
      </c>
      <c r="G634" s="192" t="s">
        <v>916</v>
      </c>
      <c r="H634" s="193" t="s">
        <v>894</v>
      </c>
      <c r="I634" s="256"/>
      <c r="J634" s="256"/>
      <c r="K634" s="38">
        <v>1347200</v>
      </c>
      <c r="L634" s="194" t="s">
        <v>265</v>
      </c>
      <c r="M634" s="194" t="s">
        <v>429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98"/>
      <c r="AB634" s="594" t="str">
        <f>IF(VLOOKUP(H634,DS_131,1,0)&lt;&gt;"","","x")</f>
        <v/>
      </c>
      <c r="AC634" s="198"/>
    </row>
    <row r="635" spans="1:29" s="807" customFormat="1" ht="15.75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9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537</v>
      </c>
      <c r="I635" s="257"/>
      <c r="J635" s="258"/>
      <c r="K635" s="38">
        <v>13847955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84">
        <f t="shared" si="29"/>
        <v>41507</v>
      </c>
      <c r="D636" s="184" t="s">
        <v>339</v>
      </c>
      <c r="E636" s="191">
        <v>41507</v>
      </c>
      <c r="F636" s="189" t="s">
        <v>341</v>
      </c>
      <c r="G636" s="604" t="s">
        <v>336</v>
      </c>
      <c r="H636" s="7" t="s">
        <v>431</v>
      </c>
      <c r="I636" s="257"/>
      <c r="J636" s="258"/>
      <c r="K636" s="38">
        <v>20625000</v>
      </c>
      <c r="L636" s="603" t="s">
        <v>24</v>
      </c>
      <c r="M636" s="603" t="s">
        <v>265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>x</v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594"/>
      <c r="AB636" s="198"/>
      <c r="AC636" s="198"/>
    </row>
    <row r="637" spans="1:29" s="807" customFormat="1" ht="15.75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9"/>
        <v>41507</v>
      </c>
      <c r="D637" s="184" t="s">
        <v>1077</v>
      </c>
      <c r="E637" s="191">
        <v>41507</v>
      </c>
      <c r="F637" s="192" t="s">
        <v>758</v>
      </c>
      <c r="G637" s="192" t="s">
        <v>917</v>
      </c>
      <c r="H637" s="7" t="s">
        <v>741</v>
      </c>
      <c r="I637" s="256">
        <v>296</v>
      </c>
      <c r="J637" s="256">
        <v>8500</v>
      </c>
      <c r="K637" s="38">
        <f>ROUND(I637*J637,0)</f>
        <v>2516000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98"/>
      <c r="AB637" s="594"/>
      <c r="AC637" s="198"/>
    </row>
    <row r="638" spans="1:29" s="807" customFormat="1" ht="15.75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9"/>
        <v>41507</v>
      </c>
      <c r="D638" s="184" t="s">
        <v>1077</v>
      </c>
      <c r="E638" s="191">
        <v>41507</v>
      </c>
      <c r="F638" s="192" t="s">
        <v>724</v>
      </c>
      <c r="G638" s="192" t="s">
        <v>917</v>
      </c>
      <c r="H638" s="7" t="s">
        <v>741</v>
      </c>
      <c r="I638" s="256"/>
      <c r="J638" s="256"/>
      <c r="K638" s="38">
        <v>251600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9"/>
        <v>41507</v>
      </c>
      <c r="D639" s="184" t="s">
        <v>1300</v>
      </c>
      <c r="E639" s="191">
        <v>41507</v>
      </c>
      <c r="F639" s="189" t="s">
        <v>341</v>
      </c>
      <c r="G639" s="192" t="s">
        <v>917</v>
      </c>
      <c r="H639" s="7" t="s">
        <v>741</v>
      </c>
      <c r="I639" s="256"/>
      <c r="J639" s="256"/>
      <c r="K639" s="38">
        <v>2767600</v>
      </c>
      <c r="L639" s="194" t="s">
        <v>47</v>
      </c>
      <c r="M639" s="194" t="s">
        <v>265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594" t="str">
        <f>IF(VLOOKUP(H639,DS_131,1,0)&lt;&gt;"","","x")</f>
        <v/>
      </c>
      <c r="AC639" s="211"/>
    </row>
    <row r="640" spans="1:29" s="807" customFormat="1" ht="15.75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9"/>
        <v>41508</v>
      </c>
      <c r="D640" s="184" t="s">
        <v>410</v>
      </c>
      <c r="E640" s="184">
        <v>41508</v>
      </c>
      <c r="F640" s="192" t="s">
        <v>683</v>
      </c>
      <c r="G640" s="664" t="s">
        <v>684</v>
      </c>
      <c r="H640" s="193" t="s">
        <v>676</v>
      </c>
      <c r="I640" s="256">
        <v>300</v>
      </c>
      <c r="J640" s="256">
        <v>13621</v>
      </c>
      <c r="K640" s="38">
        <f>ROUND(I640*J640,0)</f>
        <v>4086300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/>
      <c r="AB640" s="198"/>
      <c r="AC640" s="198"/>
    </row>
    <row r="641" spans="1:29" s="807" customFormat="1" ht="15.75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9"/>
        <v>41508</v>
      </c>
      <c r="D641" s="184" t="s">
        <v>410</v>
      </c>
      <c r="E641" s="184">
        <v>41508</v>
      </c>
      <c r="F641" s="192" t="s">
        <v>588</v>
      </c>
      <c r="G641" s="664" t="s">
        <v>684</v>
      </c>
      <c r="H641" s="193" t="s">
        <v>676</v>
      </c>
      <c r="I641" s="256"/>
      <c r="J641" s="256"/>
      <c r="K641" s="38">
        <v>408630</v>
      </c>
      <c r="L641" s="194" t="s">
        <v>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594">
        <v>9</v>
      </c>
      <c r="AB641" s="198"/>
      <c r="AC641" s="198"/>
    </row>
    <row r="642" spans="1:29" s="807" customFormat="1" ht="15.75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9"/>
        <v>41508</v>
      </c>
      <c r="D642" s="184" t="s">
        <v>397</v>
      </c>
      <c r="E642" s="184">
        <v>41508</v>
      </c>
      <c r="F642" s="192" t="s">
        <v>371</v>
      </c>
      <c r="G642" s="664" t="s">
        <v>684</v>
      </c>
      <c r="H642" s="193" t="s">
        <v>676</v>
      </c>
      <c r="I642" s="256"/>
      <c r="J642" s="256"/>
      <c r="K642" s="38">
        <v>4494930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91">
        <f t="shared" si="29"/>
        <v>41508</v>
      </c>
      <c r="D643" s="184" t="s">
        <v>398</v>
      </c>
      <c r="E643" s="184">
        <v>41508</v>
      </c>
      <c r="F643" s="192" t="s">
        <v>371</v>
      </c>
      <c r="G643" s="664"/>
      <c r="H643" s="193" t="s">
        <v>1111</v>
      </c>
      <c r="I643" s="256"/>
      <c r="J643" s="256"/>
      <c r="K643" s="38">
        <v>9470386</v>
      </c>
      <c r="L643" s="194" t="s">
        <v>8</v>
      </c>
      <c r="M643" s="194" t="s">
        <v>47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>x</v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198"/>
      <c r="AC643" s="198"/>
    </row>
    <row r="644" spans="1:29" s="807" customFormat="1" ht="15.75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84">
        <f t="shared" si="29"/>
        <v>41509</v>
      </c>
      <c r="D644" s="184" t="s">
        <v>339</v>
      </c>
      <c r="E644" s="191">
        <v>41509</v>
      </c>
      <c r="F644" s="189" t="s">
        <v>341</v>
      </c>
      <c r="G644" s="604" t="s">
        <v>336</v>
      </c>
      <c r="H644" s="7" t="s">
        <v>538</v>
      </c>
      <c r="I644" s="257"/>
      <c r="J644" s="258"/>
      <c r="K644" s="38">
        <v>19995118</v>
      </c>
      <c r="L644" s="603" t="s">
        <v>24</v>
      </c>
      <c r="M644" s="603" t="s">
        <v>265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>x</v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9"/>
        <v>41509</v>
      </c>
      <c r="D645" s="184" t="s">
        <v>399</v>
      </c>
      <c r="E645" s="191">
        <v>41509</v>
      </c>
      <c r="F645" s="189" t="s">
        <v>436</v>
      </c>
      <c r="G645" s="487" t="s">
        <v>539</v>
      </c>
      <c r="H645" s="7" t="s">
        <v>372</v>
      </c>
      <c r="I645" s="256"/>
      <c r="J645" s="256"/>
      <c r="K645" s="602">
        <v>1000000</v>
      </c>
      <c r="L645" s="603" t="s">
        <v>165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594"/>
      <c r="AB645" s="198"/>
      <c r="AC645" s="198"/>
    </row>
    <row r="646" spans="1:29" s="807" customFormat="1" ht="15.75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91">
        <f t="shared" si="29"/>
        <v>41509</v>
      </c>
      <c r="D646" s="184" t="s">
        <v>399</v>
      </c>
      <c r="E646" s="191">
        <v>41509</v>
      </c>
      <c r="F646" s="189" t="s">
        <v>348</v>
      </c>
      <c r="G646" s="487" t="s">
        <v>539</v>
      </c>
      <c r="H646" s="7" t="s">
        <v>372</v>
      </c>
      <c r="I646" s="257"/>
      <c r="J646" s="257"/>
      <c r="K646" s="602">
        <v>100000</v>
      </c>
      <c r="L646" s="603" t="s">
        <v>9</v>
      </c>
      <c r="M646" s="603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9</v>
      </c>
      <c r="AB646" s="198"/>
      <c r="AC646" s="198"/>
    </row>
    <row r="647" spans="1:29" s="807" customFormat="1" ht="15.75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84">
        <f t="shared" si="29"/>
        <v>41510</v>
      </c>
      <c r="D647" s="184" t="s">
        <v>339</v>
      </c>
      <c r="E647" s="184">
        <v>41510</v>
      </c>
      <c r="F647" s="189" t="s">
        <v>369</v>
      </c>
      <c r="G647" s="604" t="s">
        <v>336</v>
      </c>
      <c r="H647" s="7"/>
      <c r="I647" s="256"/>
      <c r="J647" s="256"/>
      <c r="K647" s="602">
        <v>20308</v>
      </c>
      <c r="L647" s="603" t="s">
        <v>24</v>
      </c>
      <c r="M647" s="603" t="s">
        <v>40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594"/>
      <c r="AB647" s="198"/>
      <c r="AC647" s="198"/>
    </row>
    <row r="648" spans="1:29" s="807" customFormat="1" ht="15.75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9"/>
        <v>41511</v>
      </c>
      <c r="D648" s="184" t="s">
        <v>1078</v>
      </c>
      <c r="E648" s="191">
        <v>41511</v>
      </c>
      <c r="F648" s="192" t="s">
        <v>918</v>
      </c>
      <c r="G648" s="192" t="s">
        <v>919</v>
      </c>
      <c r="H648" s="7" t="s">
        <v>542</v>
      </c>
      <c r="I648" s="256">
        <v>52</v>
      </c>
      <c r="J648" s="256">
        <v>9600</v>
      </c>
      <c r="K648" s="38">
        <f>ROUND(I648*J648,0)</f>
        <v>499200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594"/>
      <c r="AC648" s="211"/>
    </row>
    <row r="649" spans="1:29" s="807" customFormat="1" ht="15.75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9"/>
        <v>41511</v>
      </c>
      <c r="D649" s="184" t="s">
        <v>1078</v>
      </c>
      <c r="E649" s="191">
        <v>41511</v>
      </c>
      <c r="F649" s="192" t="s">
        <v>1159</v>
      </c>
      <c r="G649" s="192" t="s">
        <v>919</v>
      </c>
      <c r="H649" s="7" t="s">
        <v>542</v>
      </c>
      <c r="I649" s="256">
        <v>1390</v>
      </c>
      <c r="J649" s="256">
        <v>5950</v>
      </c>
      <c r="K649" s="38">
        <f>ROUND(I649*J649,0)</f>
        <v>8270500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594"/>
      <c r="AB649" s="594"/>
      <c r="AC649" s="211"/>
    </row>
    <row r="650" spans="1:29" s="807" customFormat="1" ht="15.75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9"/>
        <v>41511</v>
      </c>
      <c r="D650" s="184" t="s">
        <v>1078</v>
      </c>
      <c r="E650" s="191">
        <v>41511</v>
      </c>
      <c r="F650" s="192" t="s">
        <v>920</v>
      </c>
      <c r="G650" s="192" t="s">
        <v>919</v>
      </c>
      <c r="H650" s="7" t="s">
        <v>542</v>
      </c>
      <c r="I650" s="256">
        <v>310</v>
      </c>
      <c r="J650" s="256">
        <v>5860</v>
      </c>
      <c r="K650" s="38">
        <f>ROUND(I650*J650,0)</f>
        <v>1816600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594"/>
      <c r="AC650" s="211"/>
    </row>
    <row r="651" spans="1:29" s="807" customFormat="1" ht="15.75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9"/>
        <v>41511</v>
      </c>
      <c r="D651" s="184" t="s">
        <v>1078</v>
      </c>
      <c r="E651" s="191">
        <v>41511</v>
      </c>
      <c r="F651" s="192" t="s">
        <v>918</v>
      </c>
      <c r="G651" s="192" t="s">
        <v>919</v>
      </c>
      <c r="H651" s="7" t="s">
        <v>542</v>
      </c>
      <c r="I651" s="256">
        <v>90</v>
      </c>
      <c r="J651" s="256">
        <v>9120</v>
      </c>
      <c r="K651" s="38">
        <f>ROUND(I651*J651,0)</f>
        <v>820800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594">
        <v>6</v>
      </c>
      <c r="AB651" s="594"/>
      <c r="AC651" s="211"/>
    </row>
    <row r="652" spans="1:29" s="807" customFormat="1" ht="15.75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91">
        <f t="shared" si="29"/>
        <v>41511</v>
      </c>
      <c r="D652" s="184" t="s">
        <v>1078</v>
      </c>
      <c r="E652" s="191">
        <v>41511</v>
      </c>
      <c r="F652" s="192" t="s">
        <v>724</v>
      </c>
      <c r="G652" s="192" t="s">
        <v>919</v>
      </c>
      <c r="H652" s="7" t="s">
        <v>542</v>
      </c>
      <c r="I652" s="256"/>
      <c r="J652" s="256"/>
      <c r="K652" s="38">
        <v>1140710</v>
      </c>
      <c r="L652" s="194" t="s">
        <v>265</v>
      </c>
      <c r="M652" s="194" t="s">
        <v>429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594" t="str">
        <f>IF(VLOOKUP(H652,DS_131,1,0)&lt;&gt;"","","x")</f>
        <v/>
      </c>
      <c r="AC652" s="211"/>
    </row>
    <row r="653" spans="1:29" s="807" customFormat="1" ht="15.75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84">
        <f t="shared" si="29"/>
        <v>41512</v>
      </c>
      <c r="D653" s="184" t="s">
        <v>1301</v>
      </c>
      <c r="E653" s="191">
        <v>41512</v>
      </c>
      <c r="F653" s="189" t="s">
        <v>500</v>
      </c>
      <c r="G653" s="604" t="s">
        <v>336</v>
      </c>
      <c r="H653" s="7" t="s">
        <v>368</v>
      </c>
      <c r="I653" s="256"/>
      <c r="J653" s="258"/>
      <c r="K653" s="38">
        <v>75500000</v>
      </c>
      <c r="L653" s="603" t="s">
        <v>47</v>
      </c>
      <c r="M653" s="603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>x</v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594"/>
      <c r="AB653" s="198"/>
      <c r="AC653" s="198"/>
    </row>
    <row r="654" spans="1:29" s="807" customFormat="1" ht="15.75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9"/>
        <v>41512</v>
      </c>
      <c r="D654" s="184" t="s">
        <v>1079</v>
      </c>
      <c r="E654" s="191">
        <v>41512</v>
      </c>
      <c r="F654" s="192" t="s">
        <v>1148</v>
      </c>
      <c r="G654" s="192" t="s">
        <v>921</v>
      </c>
      <c r="H654" s="193" t="s">
        <v>894</v>
      </c>
      <c r="I654" s="256">
        <v>1400</v>
      </c>
      <c r="J654" s="256">
        <v>4720</v>
      </c>
      <c r="K654" s="38">
        <f>ROUND(I654*J654,0)</f>
        <v>6608000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9"/>
        <v>41512</v>
      </c>
      <c r="D655" s="184" t="s">
        <v>1079</v>
      </c>
      <c r="E655" s="191">
        <v>41512</v>
      </c>
      <c r="F655" s="192" t="s">
        <v>1148</v>
      </c>
      <c r="G655" s="192" t="s">
        <v>921</v>
      </c>
      <c r="H655" s="193" t="s">
        <v>894</v>
      </c>
      <c r="I655" s="256">
        <v>2400</v>
      </c>
      <c r="J655" s="256">
        <v>4720</v>
      </c>
      <c r="K655" s="38">
        <f>ROUND(I655*J655,0)</f>
        <v>11328000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/>
      <c r="AC655" s="211"/>
    </row>
    <row r="656" spans="1:29" s="807" customFormat="1" ht="15.75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9"/>
        <v>41512</v>
      </c>
      <c r="D656" s="184" t="s">
        <v>1079</v>
      </c>
      <c r="E656" s="191">
        <v>41512</v>
      </c>
      <c r="F656" s="192" t="s">
        <v>724</v>
      </c>
      <c r="G656" s="192" t="s">
        <v>921</v>
      </c>
      <c r="H656" s="193" t="s">
        <v>894</v>
      </c>
      <c r="I656" s="256"/>
      <c r="J656" s="256"/>
      <c r="K656" s="38">
        <v>1793600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 t="str">
        <f>IF(VLOOKUP(H656,DS_131,1,0)&lt;&gt;"","","x")</f>
        <v/>
      </c>
      <c r="AC656" s="211"/>
    </row>
    <row r="657" spans="1:29" s="807" customFormat="1" ht="15.75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9"/>
        <v>41512</v>
      </c>
      <c r="D657" s="184" t="s">
        <v>1080</v>
      </c>
      <c r="E657" s="191">
        <v>41512</v>
      </c>
      <c r="F657" s="189" t="s">
        <v>1139</v>
      </c>
      <c r="G657" s="192" t="s">
        <v>1113</v>
      </c>
      <c r="H657" s="193" t="s">
        <v>788</v>
      </c>
      <c r="I657" s="256">
        <v>1010</v>
      </c>
      <c r="J657" s="256">
        <v>5455</v>
      </c>
      <c r="K657" s="38">
        <f>ROUND(I657*J657,0)</f>
        <v>5509550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9"/>
        <v>41512</v>
      </c>
      <c r="D658" s="184" t="s">
        <v>1080</v>
      </c>
      <c r="E658" s="191">
        <v>41512</v>
      </c>
      <c r="F658" s="192" t="s">
        <v>1143</v>
      </c>
      <c r="G658" s="192" t="s">
        <v>1113</v>
      </c>
      <c r="H658" s="193" t="s">
        <v>788</v>
      </c>
      <c r="I658" s="256">
        <v>102</v>
      </c>
      <c r="J658" s="256">
        <v>12400</v>
      </c>
      <c r="K658" s="38">
        <f>ROUND(I658*J658,0)</f>
        <v>1264800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/>
      <c r="AC658" s="211"/>
    </row>
    <row r="659" spans="1:29" s="807" customFormat="1" ht="15.75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9"/>
        <v>41512</v>
      </c>
      <c r="D659" s="184" t="s">
        <v>1080</v>
      </c>
      <c r="E659" s="191">
        <v>41512</v>
      </c>
      <c r="F659" s="192" t="s">
        <v>724</v>
      </c>
      <c r="G659" s="192" t="s">
        <v>1113</v>
      </c>
      <c r="H659" s="193" t="s">
        <v>788</v>
      </c>
      <c r="I659" s="256"/>
      <c r="J659" s="256"/>
      <c r="K659" s="38">
        <v>677435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9"/>
        <v>41512</v>
      </c>
      <c r="D660" s="184" t="s">
        <v>1302</v>
      </c>
      <c r="E660" s="191">
        <v>41512</v>
      </c>
      <c r="F660" s="189" t="s">
        <v>341</v>
      </c>
      <c r="G660" s="192" t="s">
        <v>1113</v>
      </c>
      <c r="H660" s="193" t="s">
        <v>788</v>
      </c>
      <c r="I660" s="256"/>
      <c r="J660" s="256"/>
      <c r="K660" s="38">
        <v>7451785</v>
      </c>
      <c r="L660" s="194" t="s">
        <v>47</v>
      </c>
      <c r="M660" s="194" t="s">
        <v>265</v>
      </c>
      <c r="N660" s="52" t="str">
        <f>IF(AND('331-CT'!$E$7=TH!H660,OR(L660="331",M660="331")),"331",IF(AND(OR(L660="131",M660="131"),H660='131-CT'!$E$7),"131",""))</f>
        <v>131</v>
      </c>
      <c r="O660" s="52" t="str">
        <f>IF(AND($B660&gt;='111'!$N$11,$B660&lt;='111'!$O$11,OR($L660=$O$7,$M660=$O$7)),"x","")</f>
        <v/>
      </c>
      <c r="P660" s="52" t="str">
        <f>IF(AND($L660=$O$7,$B660&lt;'111'!$N$11),"x","")</f>
        <v>x</v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 t="str">
        <f>IF(VLOOKUP(H660,DS_131,1,0)&lt;&gt;"","","x")</f>
        <v/>
      </c>
      <c r="AC660" s="211"/>
    </row>
    <row r="661" spans="1:29" s="807" customFormat="1" ht="15.75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9"/>
        <v>41512</v>
      </c>
      <c r="D661" s="184" t="s">
        <v>1082</v>
      </c>
      <c r="E661" s="191">
        <v>41512</v>
      </c>
      <c r="F661" s="192" t="s">
        <v>938</v>
      </c>
      <c r="G661" s="192" t="s">
        <v>1115</v>
      </c>
      <c r="H661" s="7" t="s">
        <v>548</v>
      </c>
      <c r="I661" s="256">
        <v>585</v>
      </c>
      <c r="J661" s="256">
        <v>18600</v>
      </c>
      <c r="K661" s="38">
        <f>ROUND(I661*J661,0)</f>
        <v>10881000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9"/>
        <v>41512</v>
      </c>
      <c r="D662" s="184" t="s">
        <v>1082</v>
      </c>
      <c r="E662" s="191">
        <v>41512</v>
      </c>
      <c r="F662" s="192" t="s">
        <v>940</v>
      </c>
      <c r="G662" s="192" t="s">
        <v>1115</v>
      </c>
      <c r="H662" s="7" t="s">
        <v>548</v>
      </c>
      <c r="I662" s="256">
        <v>371</v>
      </c>
      <c r="J662" s="256">
        <v>16300</v>
      </c>
      <c r="K662" s="38">
        <f>ROUND(I662*J662,0)</f>
        <v>6047300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/>
      <c r="AC662" s="211"/>
    </row>
    <row r="663" spans="1:29" s="807" customFormat="1" ht="15.75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91">
        <f t="shared" si="29"/>
        <v>41512</v>
      </c>
      <c r="D663" s="184" t="s">
        <v>1082</v>
      </c>
      <c r="E663" s="191">
        <v>41512</v>
      </c>
      <c r="F663" s="192" t="s">
        <v>724</v>
      </c>
      <c r="G663" s="192" t="s">
        <v>1115</v>
      </c>
      <c r="H663" s="7" t="s">
        <v>548</v>
      </c>
      <c r="I663" s="256"/>
      <c r="J663" s="256"/>
      <c r="K663" s="38">
        <v>1692830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594" t="str">
        <f>IF(VLOOKUP(H663,DS_131,1,0)&lt;&gt;"","","x")</f>
        <v/>
      </c>
      <c r="AC663" s="211"/>
    </row>
    <row r="664" spans="1:29" s="807" customFormat="1" ht="15.75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84">
        <f t="shared" si="29"/>
        <v>41513</v>
      </c>
      <c r="D664" s="184" t="s">
        <v>339</v>
      </c>
      <c r="E664" s="191">
        <v>41513</v>
      </c>
      <c r="F664" s="189" t="s">
        <v>341</v>
      </c>
      <c r="G664" s="604" t="s">
        <v>336</v>
      </c>
      <c r="H664" s="7" t="s">
        <v>534</v>
      </c>
      <c r="I664" s="257"/>
      <c r="J664" s="258"/>
      <c r="K664" s="38">
        <v>16547850</v>
      </c>
      <c r="L664" s="603" t="s">
        <v>24</v>
      </c>
      <c r="M664" s="603" t="s">
        <v>265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198"/>
      <c r="AC664" s="198"/>
    </row>
    <row r="665" spans="1:29" s="807" customFormat="1" ht="15.75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9"/>
        <v>41516</v>
      </c>
      <c r="D665" s="184" t="s">
        <v>1081</v>
      </c>
      <c r="E665" s="191">
        <v>41516</v>
      </c>
      <c r="F665" s="192" t="s">
        <v>1008</v>
      </c>
      <c r="G665" s="192" t="s">
        <v>1114</v>
      </c>
      <c r="H665" s="193" t="s">
        <v>1006</v>
      </c>
      <c r="I665" s="256">
        <v>400</v>
      </c>
      <c r="J665" s="256">
        <v>13000</v>
      </c>
      <c r="K665" s="38">
        <f>ROUND(I665*J665,0)</f>
        <v>5200000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customHeight="1">
      <c r="A666" s="204" t="str">
        <f>IF(B666&lt;&gt;"",IF(AND(B666&gt;=_TM1,B666&lt;=_TM2,OR(TH!L666="1111",TH!M666="1111")),TH!D666,""),"")</f>
        <v/>
      </c>
      <c r="B666" s="36">
        <f t="shared" si="26"/>
        <v>8</v>
      </c>
      <c r="C666" s="191">
        <f t="shared" si="29"/>
        <v>41516</v>
      </c>
      <c r="D666" s="184" t="s">
        <v>1081</v>
      </c>
      <c r="E666" s="191">
        <v>41516</v>
      </c>
      <c r="F666" s="192" t="s">
        <v>1007</v>
      </c>
      <c r="G666" s="192" t="s">
        <v>1114</v>
      </c>
      <c r="H666" s="193" t="s">
        <v>1006</v>
      </c>
      <c r="I666" s="256">
        <v>210</v>
      </c>
      <c r="J666" s="256">
        <v>14200</v>
      </c>
      <c r="K666" s="38">
        <f>ROUND(I666*J666,0)</f>
        <v>2982000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customHeight="1">
      <c r="A667" s="204" t="str">
        <f>IF(B667&lt;&gt;"",IF(AND(B667&gt;=_TM1,B667&lt;=_TM2,OR(TH!L667="1111",TH!M667="1111")),TH!D667,""),"")</f>
        <v/>
      </c>
      <c r="B667" s="36">
        <f t="shared" ref="B667:B730" si="30">IF(C667&lt;&gt;"",MONTH(C667),"")</f>
        <v>8</v>
      </c>
      <c r="C667" s="191">
        <f t="shared" si="29"/>
        <v>41516</v>
      </c>
      <c r="D667" s="184" t="s">
        <v>1081</v>
      </c>
      <c r="E667" s="191">
        <v>41516</v>
      </c>
      <c r="F667" s="192" t="s">
        <v>1004</v>
      </c>
      <c r="G667" s="192" t="s">
        <v>1114</v>
      </c>
      <c r="H667" s="193" t="s">
        <v>1006</v>
      </c>
      <c r="I667" s="256">
        <v>150</v>
      </c>
      <c r="J667" s="256">
        <v>8000</v>
      </c>
      <c r="K667" s="38">
        <f>ROUND(I667*J667,0)</f>
        <v>1200000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/>
      <c r="AC667" s="211"/>
    </row>
    <row r="668" spans="1:29" s="807" customFormat="1" ht="15.75" customHeight="1">
      <c r="A668" s="204" t="str">
        <f>IF(B668&lt;&gt;"",IF(AND(B668&gt;=_TM1,B668&lt;=_TM2,OR(TH!L668="1111",TH!M668="1111")),TH!D668,""),"")</f>
        <v/>
      </c>
      <c r="B668" s="36">
        <f t="shared" si="30"/>
        <v>8</v>
      </c>
      <c r="C668" s="191">
        <f t="shared" si="29"/>
        <v>41516</v>
      </c>
      <c r="D668" s="184" t="s">
        <v>1081</v>
      </c>
      <c r="E668" s="191">
        <v>41516</v>
      </c>
      <c r="F668" s="192" t="s">
        <v>724</v>
      </c>
      <c r="G668" s="192" t="s">
        <v>1114</v>
      </c>
      <c r="H668" s="193" t="s">
        <v>1006</v>
      </c>
      <c r="I668" s="256"/>
      <c r="J668" s="256"/>
      <c r="K668" s="38">
        <v>938200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customHeight="1">
      <c r="A669" s="204" t="str">
        <f>IF(B669&lt;&gt;"",IF(AND(B669&gt;=_TM1,B669&lt;=_TM2,OR(TH!L669="1111",TH!M669="1111")),TH!D669,""),"")</f>
        <v/>
      </c>
      <c r="B669" s="36">
        <f t="shared" si="30"/>
        <v>8</v>
      </c>
      <c r="C669" s="191">
        <f t="shared" si="29"/>
        <v>41516</v>
      </c>
      <c r="D669" s="184" t="s">
        <v>1303</v>
      </c>
      <c r="E669" s="191">
        <v>41516</v>
      </c>
      <c r="F669" s="189" t="s">
        <v>341</v>
      </c>
      <c r="G669" s="192" t="s">
        <v>1114</v>
      </c>
      <c r="H669" s="193" t="s">
        <v>1006</v>
      </c>
      <c r="I669" s="256"/>
      <c r="J669" s="256"/>
      <c r="K669" s="38">
        <v>10320200</v>
      </c>
      <c r="L669" s="194" t="s">
        <v>47</v>
      </c>
      <c r="M669" s="194" t="s">
        <v>265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594" t="str">
        <f>IF(VLOOKUP(H669,DS_131,1,0)&lt;&gt;"","","x")</f>
        <v/>
      </c>
      <c r="AC669" s="211"/>
    </row>
    <row r="670" spans="1:29" s="807" customFormat="1" ht="15.75" customHeight="1">
      <c r="A670" s="204" t="str">
        <f>IF(B670&lt;&gt;"",IF(AND(B670&gt;=_TM1,B670&lt;=_TM2,OR(TH!L670="1111",TH!M670="1111")),TH!D670,""),"")</f>
        <v/>
      </c>
      <c r="B670" s="36">
        <f t="shared" si="30"/>
        <v>8</v>
      </c>
      <c r="C670" s="811">
        <f t="shared" si="29"/>
        <v>41517</v>
      </c>
      <c r="D670" s="811" t="s">
        <v>343</v>
      </c>
      <c r="E670" s="811">
        <v>41517</v>
      </c>
      <c r="F670" s="703" t="s">
        <v>1286</v>
      </c>
      <c r="G670" s="704"/>
      <c r="H670" s="616"/>
      <c r="I670" s="484"/>
      <c r="J670" s="484"/>
      <c r="K670" s="705">
        <v>5910000</v>
      </c>
      <c r="L670" s="706" t="s">
        <v>83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customHeight="1">
      <c r="A671" s="204" t="str">
        <f>IF(B671&lt;&gt;"",IF(AND(B671&gt;=_TM1,B671&lt;=_TM2,OR(TH!L671="1111",TH!M671="1111")),TH!D671,""),"")</f>
        <v/>
      </c>
      <c r="B671" s="36">
        <f t="shared" si="30"/>
        <v>8</v>
      </c>
      <c r="C671" s="811">
        <f t="shared" ref="C671:C734" si="31">E671</f>
        <v>41517</v>
      </c>
      <c r="D671" s="811" t="s">
        <v>343</v>
      </c>
      <c r="E671" s="811">
        <v>41517</v>
      </c>
      <c r="F671" s="703" t="s">
        <v>1287</v>
      </c>
      <c r="G671" s="704"/>
      <c r="H671" s="616"/>
      <c r="I671" s="484"/>
      <c r="J671" s="484"/>
      <c r="K671" s="705">
        <v>7615000</v>
      </c>
      <c r="L671" s="706" t="s">
        <v>165</v>
      </c>
      <c r="M671" s="706" t="s">
        <v>268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customHeight="1">
      <c r="A672" s="204" t="str">
        <f>IF(B672&lt;&gt;"",IF(AND(B672&gt;=_TM1,B672&lt;=_TM2,OR(TH!L672="1111",TH!M672="1111")),TH!D672,""),"")</f>
        <v/>
      </c>
      <c r="B672" s="36">
        <f t="shared" si="30"/>
        <v>8</v>
      </c>
      <c r="C672" s="811">
        <f t="shared" si="31"/>
        <v>41517</v>
      </c>
      <c r="D672" s="811" t="s">
        <v>400</v>
      </c>
      <c r="E672" s="811">
        <v>41517</v>
      </c>
      <c r="F672" s="703" t="str">
        <f>"Thanh toán tiền lương tháng "&amp;MONTH(E672)&amp;"/"&amp;YEAR(E672)</f>
        <v>Thanh toán tiền lương tháng 8/2013</v>
      </c>
      <c r="G672" s="704"/>
      <c r="H672" s="616"/>
      <c r="I672" s="484"/>
      <c r="J672" s="484"/>
      <c r="K672" s="705">
        <f>K670+K671</f>
        <v>13525000</v>
      </c>
      <c r="L672" s="706" t="s">
        <v>268</v>
      </c>
      <c r="M672" s="706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>x</v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98"/>
      <c r="AB672" s="198"/>
      <c r="AC672" s="198"/>
    </row>
    <row r="673" spans="1:29" s="807" customFormat="1" ht="15.75" customHeight="1">
      <c r="A673" s="204" t="str">
        <f>IF(B673&lt;&gt;"",IF(AND(B673&gt;=_TM1,B673&lt;=_TM2,OR(TH!L673="1111",TH!M673="1111")),TH!D673,""),"")</f>
        <v/>
      </c>
      <c r="B673" s="36">
        <f t="shared" si="30"/>
        <v>8</v>
      </c>
      <c r="C673" s="184">
        <f t="shared" si="31"/>
        <v>41517</v>
      </c>
      <c r="D673" s="184" t="s">
        <v>1304</v>
      </c>
      <c r="E673" s="191">
        <v>41517</v>
      </c>
      <c r="F673" s="189" t="s">
        <v>500</v>
      </c>
      <c r="G673" s="604" t="s">
        <v>336</v>
      </c>
      <c r="H673" s="7" t="s">
        <v>368</v>
      </c>
      <c r="I673" s="257"/>
      <c r="J673" s="258"/>
      <c r="K673" s="38">
        <v>16700000</v>
      </c>
      <c r="L673" s="603" t="s">
        <v>47</v>
      </c>
      <c r="M673" s="603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594"/>
      <c r="AB673" s="198"/>
      <c r="AC673" s="198"/>
    </row>
    <row r="674" spans="1:29" s="807" customFormat="1" ht="15.75" customHeight="1">
      <c r="A674" s="204" t="str">
        <f>IF(B674&lt;&gt;"",IF(AND(B674&gt;=_TM1,B674&lt;=_TM2,OR(TH!L674="1111",TH!M674="1111")),TH!D674,""),"")</f>
        <v/>
      </c>
      <c r="B674" s="36">
        <f t="shared" si="30"/>
        <v>8</v>
      </c>
      <c r="C674" s="191">
        <f t="shared" si="31"/>
        <v>41517</v>
      </c>
      <c r="D674" s="184" t="s">
        <v>402</v>
      </c>
      <c r="E674" s="184">
        <v>41517</v>
      </c>
      <c r="F674" s="192" t="s">
        <v>371</v>
      </c>
      <c r="G674" s="487"/>
      <c r="H674" s="193" t="s">
        <v>585</v>
      </c>
      <c r="I674" s="256"/>
      <c r="J674" s="256"/>
      <c r="K674" s="38">
        <v>18066091</v>
      </c>
      <c r="L674" s="194" t="s">
        <v>8</v>
      </c>
      <c r="M674" s="194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198"/>
      <c r="AC674" s="198"/>
    </row>
    <row r="675" spans="1:29" s="807" customFormat="1" ht="15.75" customHeight="1">
      <c r="A675" s="204" t="str">
        <f>IF(B675&lt;&gt;"",IF(AND(B675&gt;=_TM1,B675&lt;=_TM2,OR(TH!L675="1111",TH!M675="1111")),TH!D675,""),"")</f>
        <v/>
      </c>
      <c r="B675" s="36">
        <f t="shared" si="30"/>
        <v>9</v>
      </c>
      <c r="C675" s="184">
        <f t="shared" si="31"/>
        <v>41522</v>
      </c>
      <c r="D675" s="184" t="s">
        <v>1293</v>
      </c>
      <c r="E675" s="191">
        <v>41522</v>
      </c>
      <c r="F675" s="189" t="s">
        <v>521</v>
      </c>
      <c r="G675" s="664" t="s">
        <v>540</v>
      </c>
      <c r="H675" s="7" t="s">
        <v>523</v>
      </c>
      <c r="I675" s="257"/>
      <c r="J675" s="258"/>
      <c r="K675" s="38">
        <f>103476+347925</f>
        <v>451401</v>
      </c>
      <c r="L675" s="603" t="s">
        <v>83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/>
      <c r="AB675" s="211"/>
      <c r="AC675" s="211"/>
    </row>
    <row r="676" spans="1:29" s="807" customFormat="1" ht="15.75" customHeight="1">
      <c r="A676" s="204" t="str">
        <f>IF(B676&lt;&gt;"",IF(AND(B676&gt;=_TM1,B676&lt;=_TM2,OR(TH!L676="1111",TH!M676="1111")),TH!D676,""),"")</f>
        <v/>
      </c>
      <c r="B676" s="36">
        <f t="shared" si="30"/>
        <v>9</v>
      </c>
      <c r="C676" s="184">
        <f t="shared" si="31"/>
        <v>41522</v>
      </c>
      <c r="D676" s="184" t="s">
        <v>1293</v>
      </c>
      <c r="E676" s="191">
        <v>41522</v>
      </c>
      <c r="F676" s="189" t="s">
        <v>524</v>
      </c>
      <c r="G676" s="664" t="s">
        <v>540</v>
      </c>
      <c r="H676" s="7" t="s">
        <v>523</v>
      </c>
      <c r="I676" s="257"/>
      <c r="J676" s="258"/>
      <c r="K676" s="38">
        <f>10347+34792</f>
        <v>45139</v>
      </c>
      <c r="L676" s="603" t="s">
        <v>9</v>
      </c>
      <c r="M676" s="603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>x</v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594">
        <v>12</v>
      </c>
      <c r="AB676" s="211"/>
      <c r="AC676" s="211"/>
    </row>
    <row r="677" spans="1:29" s="807" customFormat="1" ht="15.75" customHeight="1">
      <c r="A677" s="204" t="str">
        <f>IF(B677&lt;&gt;"",IF(AND(B677&gt;=_TM1,B677&lt;=_TM2,OR(TH!L677="1111",TH!M677="1111")),TH!D677,""),"")</f>
        <v/>
      </c>
      <c r="B677" s="36">
        <f t="shared" si="30"/>
        <v>9</v>
      </c>
      <c r="C677" s="191">
        <f t="shared" si="31"/>
        <v>41522</v>
      </c>
      <c r="D677" s="184" t="s">
        <v>1083</v>
      </c>
      <c r="E677" s="191">
        <v>41522</v>
      </c>
      <c r="F677" s="192" t="s">
        <v>1147</v>
      </c>
      <c r="G677" s="192" t="s">
        <v>1116</v>
      </c>
      <c r="H677" s="7" t="s">
        <v>894</v>
      </c>
      <c r="I677" s="256">
        <v>2700</v>
      </c>
      <c r="J677" s="256">
        <v>4700</v>
      </c>
      <c r="K677" s="38">
        <f>ROUND(I677*J677,0)</f>
        <v>12690000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/>
      <c r="AC677" s="211"/>
    </row>
    <row r="678" spans="1:29" s="807" customFormat="1" ht="15.75" customHeight="1">
      <c r="A678" s="204" t="str">
        <f>IF(B678&lt;&gt;"",IF(AND(B678&gt;=_TM1,B678&lt;=_TM2,OR(TH!L678="1111",TH!M678="1111")),TH!D678,""),"")</f>
        <v/>
      </c>
      <c r="B678" s="36">
        <f t="shared" si="30"/>
        <v>9</v>
      </c>
      <c r="C678" s="191">
        <f t="shared" si="31"/>
        <v>41522</v>
      </c>
      <c r="D678" s="184" t="s">
        <v>1083</v>
      </c>
      <c r="E678" s="191">
        <v>41522</v>
      </c>
      <c r="F678" s="192" t="s">
        <v>724</v>
      </c>
      <c r="G678" s="192" t="s">
        <v>1116</v>
      </c>
      <c r="H678" s="7" t="s">
        <v>894</v>
      </c>
      <c r="I678" s="256"/>
      <c r="J678" s="256"/>
      <c r="K678" s="38">
        <v>1269000</v>
      </c>
      <c r="L678" s="194" t="s">
        <v>265</v>
      </c>
      <c r="M678" s="194" t="s">
        <v>429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 t="str">
        <f>IF(VLOOKUP(H678,DS_131,1,0)&lt;&gt;"","","x")</f>
        <v/>
      </c>
      <c r="AC678" s="211"/>
    </row>
    <row r="679" spans="1:29" s="807" customFormat="1" ht="15.75" customHeight="1">
      <c r="A679" s="204" t="str">
        <f>IF(B679&lt;&gt;"",IF(AND(B679&gt;=_TM1,B679&lt;=_TM2,OR(TH!L679="1111",TH!M679="1111")),TH!D679,""),"")</f>
        <v/>
      </c>
      <c r="B679" s="36">
        <f t="shared" si="30"/>
        <v>9</v>
      </c>
      <c r="C679" s="191">
        <f t="shared" si="31"/>
        <v>41523</v>
      </c>
      <c r="D679" s="184" t="s">
        <v>1084</v>
      </c>
      <c r="E679" s="191">
        <v>41523</v>
      </c>
      <c r="F679" s="192" t="s">
        <v>1118</v>
      </c>
      <c r="G679" s="192" t="s">
        <v>1117</v>
      </c>
      <c r="H679" s="810" t="s">
        <v>534</v>
      </c>
      <c r="I679" s="256">
        <v>1010</v>
      </c>
      <c r="J679" s="256">
        <v>7500</v>
      </c>
      <c r="K679" s="38">
        <f>ROUND(I679*J679,0)</f>
        <v>7575000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customHeight="1">
      <c r="A680" s="204" t="str">
        <f>IF(B680&lt;&gt;"",IF(AND(B680&gt;=_TM1,B680&lt;=_TM2,OR(TH!L680="1111",TH!M680="1111")),TH!D680,""),"")</f>
        <v/>
      </c>
      <c r="B680" s="36">
        <f t="shared" si="30"/>
        <v>9</v>
      </c>
      <c r="C680" s="191">
        <f t="shared" si="31"/>
        <v>41523</v>
      </c>
      <c r="D680" s="184" t="s">
        <v>1084</v>
      </c>
      <c r="E680" s="191">
        <v>41523</v>
      </c>
      <c r="F680" s="192" t="s">
        <v>1119</v>
      </c>
      <c r="G680" s="192" t="s">
        <v>1117</v>
      </c>
      <c r="H680" s="810" t="s">
        <v>534</v>
      </c>
      <c r="I680" s="256">
        <v>1000</v>
      </c>
      <c r="J680" s="256">
        <v>6400</v>
      </c>
      <c r="K680" s="38">
        <f>ROUND(I680*J680,0)</f>
        <v>6400000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/>
      <c r="AC680" s="211"/>
    </row>
    <row r="681" spans="1:29" s="807" customFormat="1" ht="15.75" customHeight="1">
      <c r="A681" s="204" t="str">
        <f>IF(B681&lt;&gt;"",IF(AND(B681&gt;=_TM1,B681&lt;=_TM2,OR(TH!L681="1111",TH!M681="1111")),TH!D681,""),"")</f>
        <v/>
      </c>
      <c r="B681" s="36">
        <f t="shared" si="30"/>
        <v>9</v>
      </c>
      <c r="C681" s="191">
        <f t="shared" si="31"/>
        <v>41523</v>
      </c>
      <c r="D681" s="184" t="s">
        <v>1084</v>
      </c>
      <c r="E681" s="191">
        <v>41523</v>
      </c>
      <c r="F681" s="192" t="s">
        <v>724</v>
      </c>
      <c r="G681" s="192" t="s">
        <v>1117</v>
      </c>
      <c r="H681" s="810" t="s">
        <v>534</v>
      </c>
      <c r="I681" s="256"/>
      <c r="J681" s="256"/>
      <c r="K681" s="38">
        <v>1397500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594" t="str">
        <f>IF(VLOOKUP(H681,DS_131,1,0)&lt;&gt;"","","x")</f>
        <v/>
      </c>
      <c r="AC681" s="211"/>
    </row>
    <row r="682" spans="1:29" s="807" customFormat="1" ht="15.75" customHeight="1">
      <c r="A682" s="204" t="str">
        <f>IF(B682&lt;&gt;"",IF(AND(B682&gt;=_TM1,B682&lt;=_TM2,OR(TH!L682="1111",TH!M682="1111")),TH!D682,""),"")</f>
        <v/>
      </c>
      <c r="B682" s="36">
        <f t="shared" si="30"/>
        <v>9</v>
      </c>
      <c r="C682" s="184">
        <f t="shared" si="31"/>
        <v>41526</v>
      </c>
      <c r="D682" s="184" t="s">
        <v>339</v>
      </c>
      <c r="E682" s="191">
        <v>41526</v>
      </c>
      <c r="F682" s="189" t="s">
        <v>341</v>
      </c>
      <c r="G682" s="604" t="s">
        <v>336</v>
      </c>
      <c r="H682" s="7" t="s">
        <v>534</v>
      </c>
      <c r="I682" s="257"/>
      <c r="J682" s="258"/>
      <c r="K682" s="38">
        <v>17307400</v>
      </c>
      <c r="L682" s="603" t="s">
        <v>24</v>
      </c>
      <c r="M682" s="603" t="s">
        <v>265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>x</v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</row>
    <row r="683" spans="1:29" s="807" customFormat="1" ht="15.75" customHeight="1">
      <c r="A683" s="204" t="str">
        <f>IF(B683&lt;&gt;"",IF(AND(B683&gt;=_TM1,B683&lt;=_TM2,OR(TH!L683="1111",TH!M683="1111")),TH!D683,""),"")</f>
        <v/>
      </c>
      <c r="B683" s="36">
        <f t="shared" si="30"/>
        <v>9</v>
      </c>
      <c r="C683" s="191">
        <f t="shared" si="31"/>
        <v>41526</v>
      </c>
      <c r="D683" s="184" t="s">
        <v>1085</v>
      </c>
      <c r="E683" s="191">
        <v>41526</v>
      </c>
      <c r="F683" s="192" t="s">
        <v>1134</v>
      </c>
      <c r="G683" s="192" t="s">
        <v>1120</v>
      </c>
      <c r="H683" s="7" t="s">
        <v>431</v>
      </c>
      <c r="I683" s="256">
        <v>990</v>
      </c>
      <c r="J683" s="256">
        <v>6250</v>
      </c>
      <c r="K683" s="38">
        <f>ROUND(I683*J683,0)</f>
        <v>6187500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/>
      <c r="AC683" s="211"/>
    </row>
    <row r="684" spans="1:29" s="807" customFormat="1" ht="15.75" customHeight="1">
      <c r="A684" s="204" t="str">
        <f>IF(B684&lt;&gt;"",IF(AND(B684&gt;=_TM1,B684&lt;=_TM2,OR(TH!L684="1111",TH!M684="1111")),TH!D684,""),"")</f>
        <v/>
      </c>
      <c r="B684" s="36">
        <f t="shared" si="30"/>
        <v>9</v>
      </c>
      <c r="C684" s="191">
        <f t="shared" si="31"/>
        <v>41526</v>
      </c>
      <c r="D684" s="184" t="s">
        <v>1085</v>
      </c>
      <c r="E684" s="191">
        <v>41526</v>
      </c>
      <c r="F684" s="192" t="s">
        <v>724</v>
      </c>
      <c r="G684" s="192" t="s">
        <v>1120</v>
      </c>
      <c r="H684" s="7" t="s">
        <v>431</v>
      </c>
      <c r="I684" s="256"/>
      <c r="J684" s="256"/>
      <c r="K684" s="38">
        <v>618750</v>
      </c>
      <c r="L684" s="194" t="s">
        <v>265</v>
      </c>
      <c r="M684" s="194" t="s">
        <v>429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 t="str">
        <f>IF(VLOOKUP(H684,DS_131,1,0)&lt;&gt;"","","x")</f>
        <v/>
      </c>
      <c r="AC684" s="211"/>
    </row>
    <row r="685" spans="1:29" s="807" customFormat="1" ht="15.75" customHeight="1">
      <c r="A685" s="204" t="str">
        <f>IF(B685&lt;&gt;"",IF(AND(B685&gt;=_TM1,B685&lt;=_TM2,OR(TH!L685="1111",TH!M685="1111")),TH!D685,""),"")</f>
        <v/>
      </c>
      <c r="B685" s="36">
        <f t="shared" si="30"/>
        <v>9</v>
      </c>
      <c r="C685" s="191">
        <f t="shared" si="31"/>
        <v>41526</v>
      </c>
      <c r="D685" s="184" t="s">
        <v>1086</v>
      </c>
      <c r="E685" s="191">
        <v>41526</v>
      </c>
      <c r="F685" s="192" t="s">
        <v>865</v>
      </c>
      <c r="G685" s="192" t="s">
        <v>1121</v>
      </c>
      <c r="H685" s="7" t="s">
        <v>580</v>
      </c>
      <c r="I685" s="256">
        <v>505</v>
      </c>
      <c r="J685" s="256">
        <v>20300</v>
      </c>
      <c r="K685" s="38">
        <f>ROUND(I685*J685,0)</f>
        <v>10251500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/>
      <c r="AC685" s="211"/>
    </row>
    <row r="686" spans="1:29" s="807" customFormat="1" ht="15.75" customHeight="1">
      <c r="A686" s="204" t="str">
        <f>IF(B686&lt;&gt;"",IF(AND(B686&gt;=_TM1,B686&lt;=_TM2,OR(TH!L686="1111",TH!M686="1111")),TH!D686,""),"")</f>
        <v/>
      </c>
      <c r="B686" s="36">
        <f t="shared" si="30"/>
        <v>9</v>
      </c>
      <c r="C686" s="191">
        <f t="shared" si="31"/>
        <v>41526</v>
      </c>
      <c r="D686" s="184" t="s">
        <v>1086</v>
      </c>
      <c r="E686" s="191">
        <v>41526</v>
      </c>
      <c r="F686" s="192" t="s">
        <v>724</v>
      </c>
      <c r="G686" s="192" t="s">
        <v>1121</v>
      </c>
      <c r="H686" s="7" t="s">
        <v>580</v>
      </c>
      <c r="I686" s="256"/>
      <c r="J686" s="256"/>
      <c r="K686" s="38">
        <v>1025150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customHeight="1">
      <c r="A687" s="204" t="str">
        <f>IF(B687&lt;&gt;"",IF(AND(B687&gt;=_TM1,B687&lt;=_TM2,OR(TH!L687="1111",TH!M687="1111")),TH!D687,""),"")</f>
        <v/>
      </c>
      <c r="B687" s="36">
        <f t="shared" si="30"/>
        <v>9</v>
      </c>
      <c r="C687" s="191">
        <f t="shared" si="31"/>
        <v>41526</v>
      </c>
      <c r="D687" s="184" t="s">
        <v>1305</v>
      </c>
      <c r="E687" s="191">
        <v>41526</v>
      </c>
      <c r="F687" s="189" t="s">
        <v>341</v>
      </c>
      <c r="G687" s="192" t="s">
        <v>1121</v>
      </c>
      <c r="H687" s="7" t="s">
        <v>580</v>
      </c>
      <c r="I687" s="256"/>
      <c r="J687" s="256"/>
      <c r="K687" s="38">
        <v>11276650</v>
      </c>
      <c r="L687" s="194" t="s">
        <v>47</v>
      </c>
      <c r="M687" s="194" t="s">
        <v>265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 t="str">
        <f>IF(VLOOKUP(H687,DS_131,1,0)&lt;&gt;"","","x")</f>
        <v/>
      </c>
      <c r="AC687" s="211"/>
    </row>
    <row r="688" spans="1:29" s="807" customFormat="1" ht="15.75" customHeight="1">
      <c r="A688" s="204" t="str">
        <f>IF(B688&lt;&gt;"",IF(AND(B688&gt;=_TM1,B688&lt;=_TM2,OR(TH!L688="1111",TH!M688="1111")),TH!D688,""),"")</f>
        <v/>
      </c>
      <c r="B688" s="36">
        <f t="shared" si="30"/>
        <v>9</v>
      </c>
      <c r="C688" s="191">
        <f t="shared" si="31"/>
        <v>41526</v>
      </c>
      <c r="D688" s="184" t="s">
        <v>1087</v>
      </c>
      <c r="E688" s="191">
        <v>41526</v>
      </c>
      <c r="F688" s="192" t="s">
        <v>938</v>
      </c>
      <c r="G688" s="192" t="s">
        <v>1122</v>
      </c>
      <c r="H688" s="7" t="s">
        <v>548</v>
      </c>
      <c r="I688" s="256">
        <v>585</v>
      </c>
      <c r="J688" s="256">
        <v>18600</v>
      </c>
      <c r="K688" s="38">
        <f>ROUND(I688*J688,0)</f>
        <v>10881000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customHeight="1">
      <c r="A689" s="204" t="str">
        <f>IF(B689&lt;&gt;"",IF(AND(B689&gt;=_TM1,B689&lt;=_TM2,OR(TH!L689="1111",TH!M689="1111")),TH!D689,""),"")</f>
        <v/>
      </c>
      <c r="B689" s="36">
        <f t="shared" si="30"/>
        <v>9</v>
      </c>
      <c r="C689" s="191">
        <f t="shared" si="31"/>
        <v>41526</v>
      </c>
      <c r="D689" s="184" t="s">
        <v>1087</v>
      </c>
      <c r="E689" s="191">
        <v>41526</v>
      </c>
      <c r="F689" s="192" t="s">
        <v>940</v>
      </c>
      <c r="G689" s="192" t="s">
        <v>1122</v>
      </c>
      <c r="H689" s="7" t="s">
        <v>548</v>
      </c>
      <c r="I689" s="256">
        <v>300</v>
      </c>
      <c r="J689" s="256">
        <v>16300</v>
      </c>
      <c r="K689" s="38">
        <f>ROUND(I689*J689,0)</f>
        <v>4890000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/>
      <c r="AC689" s="211"/>
    </row>
    <row r="690" spans="1:29" s="807" customFormat="1" ht="15.75" customHeight="1">
      <c r="A690" s="204" t="str">
        <f>IF(B690&lt;&gt;"",IF(AND(B690&gt;=_TM1,B690&lt;=_TM2,OR(TH!L690="1111",TH!M690="1111")),TH!D690,""),"")</f>
        <v/>
      </c>
      <c r="B690" s="36">
        <f t="shared" si="30"/>
        <v>9</v>
      </c>
      <c r="C690" s="191">
        <f t="shared" si="31"/>
        <v>41526</v>
      </c>
      <c r="D690" s="184" t="s">
        <v>1087</v>
      </c>
      <c r="E690" s="191">
        <v>41526</v>
      </c>
      <c r="F690" s="192" t="s">
        <v>724</v>
      </c>
      <c r="G690" s="192" t="s">
        <v>1122</v>
      </c>
      <c r="H690" s="7" t="s">
        <v>548</v>
      </c>
      <c r="I690" s="256"/>
      <c r="J690" s="256"/>
      <c r="K690" s="38">
        <v>1577100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 t="str">
        <f>IF(VLOOKUP(H690,DS_131,1,0)&lt;&gt;"","","x")</f>
        <v/>
      </c>
      <c r="AC690" s="211"/>
    </row>
    <row r="691" spans="1:29" s="807" customFormat="1" ht="15.75" customHeight="1">
      <c r="A691" s="204" t="str">
        <f>IF(B691&lt;&gt;"",IF(AND(B691&gt;=_TM1,B691&lt;=_TM2,OR(TH!L691="1111",TH!M691="1111")),TH!D691,""),"")</f>
        <v/>
      </c>
      <c r="B691" s="36">
        <f t="shared" si="30"/>
        <v>9</v>
      </c>
      <c r="C691" s="191">
        <f t="shared" si="31"/>
        <v>41526</v>
      </c>
      <c r="D691" s="184" t="s">
        <v>1088</v>
      </c>
      <c r="E691" s="191">
        <v>41526</v>
      </c>
      <c r="F691" s="192" t="s">
        <v>1147</v>
      </c>
      <c r="G691" s="192" t="s">
        <v>922</v>
      </c>
      <c r="H691" s="7" t="s">
        <v>894</v>
      </c>
      <c r="I691" s="256">
        <v>2680</v>
      </c>
      <c r="J691" s="256">
        <v>4700</v>
      </c>
      <c r="K691" s="38">
        <f>ROUND(I691*J691,0)</f>
        <v>12596000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/>
      <c r="AC691" s="211"/>
    </row>
    <row r="692" spans="1:29" s="807" customFormat="1" ht="15.75" customHeight="1">
      <c r="A692" s="204" t="str">
        <f>IF(B692&lt;&gt;"",IF(AND(B692&gt;=_TM1,B692&lt;=_TM2,OR(TH!L692="1111",TH!M692="1111")),TH!D692,""),"")</f>
        <v/>
      </c>
      <c r="B692" s="36">
        <f t="shared" si="30"/>
        <v>9</v>
      </c>
      <c r="C692" s="191">
        <f t="shared" si="31"/>
        <v>41526</v>
      </c>
      <c r="D692" s="184" t="s">
        <v>1088</v>
      </c>
      <c r="E692" s="191">
        <v>41526</v>
      </c>
      <c r="F692" s="192" t="s">
        <v>724</v>
      </c>
      <c r="G692" s="192" t="s">
        <v>922</v>
      </c>
      <c r="H692" s="7" t="s">
        <v>894</v>
      </c>
      <c r="I692" s="256"/>
      <c r="J692" s="256"/>
      <c r="K692" s="38">
        <v>1259600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1"/>
      <c r="AB692" s="594" t="str">
        <f>IF(VLOOKUP(H692,DS_131,1,0)&lt;&gt;"","","x")</f>
        <v/>
      </c>
      <c r="AC692" s="211"/>
    </row>
    <row r="693" spans="1:29" s="807" customFormat="1" ht="15.75" customHeight="1">
      <c r="A693" s="204" t="str">
        <f>IF(B693&lt;&gt;"",IF(AND(B693&gt;=_TM1,B693&lt;=_TM2,OR(TH!L693="1111",TH!M693="1111")),TH!D693,""),"")</f>
        <v/>
      </c>
      <c r="B693" s="36">
        <f t="shared" si="30"/>
        <v>9</v>
      </c>
      <c r="C693" s="184">
        <f t="shared" si="31"/>
        <v>41528</v>
      </c>
      <c r="D693" s="184" t="s">
        <v>339</v>
      </c>
      <c r="E693" s="184">
        <v>41528</v>
      </c>
      <c r="F693" s="189" t="s">
        <v>341</v>
      </c>
      <c r="G693" s="604" t="s">
        <v>336</v>
      </c>
      <c r="H693" s="7" t="s">
        <v>537</v>
      </c>
      <c r="I693" s="256"/>
      <c r="J693" s="256"/>
      <c r="K693" s="602">
        <v>11550000</v>
      </c>
      <c r="L693" s="603" t="s">
        <v>24</v>
      </c>
      <c r="M693" s="603" t="s">
        <v>265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01"/>
      <c r="AB693" s="198"/>
      <c r="AC693" s="198"/>
    </row>
    <row r="694" spans="1:29" s="807" customFormat="1" ht="15.75" customHeight="1">
      <c r="A694" s="204" t="str">
        <f>IF(B694&lt;&gt;"",IF(AND(B694&gt;=_TM1,B694&lt;=_TM2,OR(TH!L694="1111",TH!M694="1111")),TH!D694,""),"")</f>
        <v/>
      </c>
      <c r="B694" s="36">
        <f t="shared" si="30"/>
        <v>9</v>
      </c>
      <c r="C694" s="184">
        <f t="shared" si="31"/>
        <v>41528</v>
      </c>
      <c r="D694" s="184" t="s">
        <v>1306</v>
      </c>
      <c r="E694" s="191">
        <v>41528</v>
      </c>
      <c r="F694" s="189" t="s">
        <v>500</v>
      </c>
      <c r="G694" s="604" t="s">
        <v>336</v>
      </c>
      <c r="H694" s="7" t="s">
        <v>368</v>
      </c>
      <c r="I694" s="257"/>
      <c r="J694" s="258"/>
      <c r="K694" s="38">
        <v>28800000</v>
      </c>
      <c r="L694" s="603" t="s">
        <v>47</v>
      </c>
      <c r="M694" s="603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>x</v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198"/>
      <c r="AC694" s="198"/>
    </row>
    <row r="695" spans="1:29" s="807" customFormat="1" ht="15.75" customHeight="1">
      <c r="A695" s="204" t="str">
        <f>IF(B695&lt;&gt;"",IF(AND(B695&gt;=_TM1,B695&lt;=_TM2,OR(TH!L695="1111",TH!M695="1111")),TH!D695,""),"")</f>
        <v/>
      </c>
      <c r="B695" s="36">
        <f t="shared" si="30"/>
        <v>9</v>
      </c>
      <c r="C695" s="191">
        <f t="shared" si="31"/>
        <v>41528</v>
      </c>
      <c r="D695" s="184" t="s">
        <v>1089</v>
      </c>
      <c r="E695" s="191">
        <v>41528</v>
      </c>
      <c r="F695" s="192" t="s">
        <v>923</v>
      </c>
      <c r="G695" s="192" t="s">
        <v>924</v>
      </c>
      <c r="H695" s="7" t="s">
        <v>925</v>
      </c>
      <c r="I695" s="256">
        <v>100</v>
      </c>
      <c r="J695" s="256">
        <v>13000</v>
      </c>
      <c r="K695" s="38">
        <f>ROUND(I695*J695,0)</f>
        <v>1300000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594"/>
      <c r="AB695" s="594"/>
      <c r="AC695" s="594"/>
    </row>
    <row r="696" spans="1:29" s="807" customFormat="1" ht="15.75" customHeight="1">
      <c r="A696" s="204" t="str">
        <f>IF(B696&lt;&gt;"",IF(AND(B696&gt;=_TM1,B696&lt;=_TM2,OR(TH!L696="1111",TH!M696="1111")),TH!D696,""),"")</f>
        <v/>
      </c>
      <c r="B696" s="36">
        <f t="shared" si="30"/>
        <v>9</v>
      </c>
      <c r="C696" s="191">
        <f t="shared" si="31"/>
        <v>41528</v>
      </c>
      <c r="D696" s="184" t="s">
        <v>1089</v>
      </c>
      <c r="E696" s="191">
        <v>41528</v>
      </c>
      <c r="F696" s="192" t="s">
        <v>926</v>
      </c>
      <c r="G696" s="192" t="s">
        <v>924</v>
      </c>
      <c r="H696" s="7" t="s">
        <v>925</v>
      </c>
      <c r="I696" s="256">
        <v>102</v>
      </c>
      <c r="J696" s="256">
        <v>14600</v>
      </c>
      <c r="K696" s="38">
        <f>ROUND(I696*J696,0)</f>
        <v>1489200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1"/>
      <c r="AB696" s="594"/>
      <c r="AC696" s="211"/>
    </row>
    <row r="697" spans="1:29" s="807" customFormat="1" ht="15.75" customHeight="1">
      <c r="A697" s="204" t="str">
        <f>IF(B697&lt;&gt;"",IF(AND(B697&gt;=_TM1,B697&lt;=_TM2,OR(TH!L697="1111",TH!M697="1111")),TH!D697,""),"")</f>
        <v/>
      </c>
      <c r="B697" s="36">
        <f t="shared" si="30"/>
        <v>9</v>
      </c>
      <c r="C697" s="191">
        <f t="shared" si="31"/>
        <v>41528</v>
      </c>
      <c r="D697" s="184" t="s">
        <v>1089</v>
      </c>
      <c r="E697" s="191">
        <v>41528</v>
      </c>
      <c r="F697" s="192" t="s">
        <v>724</v>
      </c>
      <c r="G697" s="192" t="s">
        <v>924</v>
      </c>
      <c r="H697" s="193" t="s">
        <v>925</v>
      </c>
      <c r="I697" s="256"/>
      <c r="J697" s="256"/>
      <c r="K697" s="38">
        <v>278920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594" t="str">
        <f>IF(VLOOKUP(H697,DS_131,1,0)&lt;&gt;"","","x")</f>
        <v/>
      </c>
      <c r="AC697" s="211"/>
    </row>
    <row r="698" spans="1:29" s="807" customFormat="1" ht="15.75" customHeight="1">
      <c r="A698" s="204" t="str">
        <f>IF(B698&lt;&gt;"",IF(AND(B698&gt;=_TM1,B698&lt;=_TM2,OR(TH!L698="1111",TH!M698="1111")),TH!D698,""),"")</f>
        <v/>
      </c>
      <c r="B698" s="36">
        <f t="shared" si="30"/>
        <v>9</v>
      </c>
      <c r="C698" s="184">
        <f t="shared" si="31"/>
        <v>41533</v>
      </c>
      <c r="D698" s="184" t="s">
        <v>339</v>
      </c>
      <c r="E698" s="184">
        <v>41533</v>
      </c>
      <c r="F698" s="189" t="s">
        <v>341</v>
      </c>
      <c r="G698" s="604" t="s">
        <v>336</v>
      </c>
      <c r="H698" s="7" t="s">
        <v>430</v>
      </c>
      <c r="I698" s="256"/>
      <c r="J698" s="256"/>
      <c r="K698" s="602">
        <v>3068120</v>
      </c>
      <c r="L698" s="603" t="s">
        <v>24</v>
      </c>
      <c r="M698" s="603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594"/>
      <c r="AB698" s="198"/>
      <c r="AC698" s="198"/>
    </row>
    <row r="699" spans="1:29" s="807" customFormat="1" ht="15.75" customHeight="1">
      <c r="A699" s="204" t="str">
        <f>IF(B699&lt;&gt;"",IF(AND(B699&gt;=_TM1,B699&lt;=_TM2,OR(TH!L699="1111",TH!M699="1111")),TH!D699,""),"")</f>
        <v/>
      </c>
      <c r="B699" s="36">
        <f t="shared" si="30"/>
        <v>9</v>
      </c>
      <c r="C699" s="191">
        <f t="shared" si="31"/>
        <v>41533</v>
      </c>
      <c r="D699" s="184" t="s">
        <v>1090</v>
      </c>
      <c r="E699" s="191">
        <v>41533</v>
      </c>
      <c r="F699" s="192" t="s">
        <v>836</v>
      </c>
      <c r="G699" s="192" t="s">
        <v>927</v>
      </c>
      <c r="H699" s="193" t="s">
        <v>741</v>
      </c>
      <c r="I699" s="256">
        <v>992</v>
      </c>
      <c r="J699" s="256">
        <v>10500</v>
      </c>
      <c r="K699" s="38">
        <f>ROUND(I699*J699,0)</f>
        <v>10416000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211"/>
      <c r="AB699" s="594"/>
      <c r="AC699" s="211"/>
    </row>
    <row r="700" spans="1:29" s="807" customFormat="1" ht="15.75" customHeight="1">
      <c r="A700" s="204" t="str">
        <f>IF(B700&lt;&gt;"",IF(AND(B700&gt;=_TM1,B700&lt;=_TM2,OR(TH!L700="1111",TH!M700="1111")),TH!D700,""),"")</f>
        <v/>
      </c>
      <c r="B700" s="36">
        <f t="shared" si="30"/>
        <v>9</v>
      </c>
      <c r="C700" s="191">
        <f t="shared" si="31"/>
        <v>41533</v>
      </c>
      <c r="D700" s="184" t="s">
        <v>1090</v>
      </c>
      <c r="E700" s="191">
        <v>41533</v>
      </c>
      <c r="F700" s="192" t="s">
        <v>724</v>
      </c>
      <c r="G700" s="487" t="s">
        <v>927</v>
      </c>
      <c r="H700" s="193" t="s">
        <v>741</v>
      </c>
      <c r="I700" s="256"/>
      <c r="J700" s="256"/>
      <c r="K700" s="38">
        <v>1041600</v>
      </c>
      <c r="L700" s="194" t="s">
        <v>265</v>
      </c>
      <c r="M700" s="194" t="s">
        <v>429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s="809" customFormat="1" ht="15.75" customHeight="1">
      <c r="A701" s="204" t="str">
        <f>IF(B701&lt;&gt;"",IF(AND(B701&gt;=_TM1,B701&lt;=_TM2,OR(TH!L701="1111",TH!M701="1111")),TH!D701,""),"")</f>
        <v/>
      </c>
      <c r="B701" s="36">
        <f t="shared" si="30"/>
        <v>9</v>
      </c>
      <c r="C701" s="191">
        <f t="shared" si="31"/>
        <v>41533</v>
      </c>
      <c r="D701" s="184" t="s">
        <v>1308</v>
      </c>
      <c r="E701" s="191">
        <v>41533</v>
      </c>
      <c r="F701" s="189" t="s">
        <v>341</v>
      </c>
      <c r="G701" s="487" t="s">
        <v>927</v>
      </c>
      <c r="H701" s="193" t="s">
        <v>741</v>
      </c>
      <c r="I701" s="256"/>
      <c r="J701" s="256"/>
      <c r="K701" s="38">
        <v>11457600</v>
      </c>
      <c r="L701" s="194" t="s">
        <v>47</v>
      </c>
      <c r="M701" s="194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  <c r="AB701" s="594" t="str">
        <f>IF(VLOOKUP(H701,DS_131,1,0)&lt;&gt;"","","x")</f>
        <v/>
      </c>
      <c r="AC701" s="211"/>
    </row>
    <row r="702" spans="1:29" ht="15.75" customHeight="1">
      <c r="A702" s="204" t="str">
        <f>IF(B702&lt;&gt;"",IF(AND(B702&gt;=_TM1,B702&lt;=_TM2,OR(TH!L702="1111",TH!M702="1111")),TH!D702,""),"")</f>
        <v/>
      </c>
      <c r="B702" s="36">
        <f t="shared" si="30"/>
        <v>9</v>
      </c>
      <c r="C702" s="184">
        <f t="shared" si="31"/>
        <v>41534</v>
      </c>
      <c r="D702" s="184" t="s">
        <v>339</v>
      </c>
      <c r="E702" s="184">
        <v>41534</v>
      </c>
      <c r="F702" s="189" t="s">
        <v>341</v>
      </c>
      <c r="G702" s="604" t="s">
        <v>336</v>
      </c>
      <c r="H702" s="7" t="s">
        <v>541</v>
      </c>
      <c r="I702" s="256"/>
      <c r="J702" s="256"/>
      <c r="K702" s="602">
        <v>18409413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customHeight="1">
      <c r="A703" s="204" t="str">
        <f>IF(B703&lt;&gt;"",IF(AND(B703&gt;=_TM1,B703&lt;=_TM2,OR(TH!L703="1111",TH!M703="1111")),TH!D703,""),"")</f>
        <v/>
      </c>
      <c r="B703" s="36">
        <f t="shared" si="30"/>
        <v>9</v>
      </c>
      <c r="C703" s="184">
        <f t="shared" si="31"/>
        <v>41535</v>
      </c>
      <c r="D703" s="184" t="s">
        <v>339</v>
      </c>
      <c r="E703" s="184">
        <v>41535</v>
      </c>
      <c r="F703" s="189" t="s">
        <v>341</v>
      </c>
      <c r="G703" s="604" t="s">
        <v>336</v>
      </c>
      <c r="H703" s="7" t="s">
        <v>431</v>
      </c>
      <c r="I703" s="256"/>
      <c r="J703" s="256"/>
      <c r="K703" s="602">
        <v>13681250</v>
      </c>
      <c r="L703" s="603" t="s">
        <v>24</v>
      </c>
      <c r="M703" s="603" t="s">
        <v>265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>x</v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customHeight="1">
      <c r="A704" s="204" t="str">
        <f>IF(B704&lt;&gt;"",IF(AND(B704&gt;=_TM1,B704&lt;=_TM2,OR(TH!L704="1111",TH!M704="1111")),TH!D704,""),"")</f>
        <v/>
      </c>
      <c r="B704" s="36">
        <f t="shared" si="30"/>
        <v>9</v>
      </c>
      <c r="C704" s="184">
        <f t="shared" si="31"/>
        <v>41535</v>
      </c>
      <c r="D704" s="184" t="s">
        <v>1309</v>
      </c>
      <c r="E704" s="191">
        <v>41535</v>
      </c>
      <c r="F704" s="189" t="s">
        <v>500</v>
      </c>
      <c r="G704" s="604" t="s">
        <v>336</v>
      </c>
      <c r="H704" s="7" t="s">
        <v>368</v>
      </c>
      <c r="I704" s="256"/>
      <c r="J704" s="258"/>
      <c r="K704" s="602">
        <v>21500000</v>
      </c>
      <c r="L704" s="603" t="s">
        <v>47</v>
      </c>
      <c r="M704" s="603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>x</v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594"/>
    </row>
    <row r="705" spans="1:29" ht="15.75" customHeight="1">
      <c r="A705" s="204" t="str">
        <f>IF(B705&lt;&gt;"",IF(AND(B705&gt;=_TM1,B705&lt;=_TM2,OR(TH!L705="1111",TH!M705="1111")),TH!D705,""),"")</f>
        <v/>
      </c>
      <c r="B705" s="36">
        <f t="shared" si="30"/>
        <v>9</v>
      </c>
      <c r="C705" s="191">
        <f t="shared" si="31"/>
        <v>41535</v>
      </c>
      <c r="D705" s="184" t="s">
        <v>1091</v>
      </c>
      <c r="E705" s="191">
        <v>41535</v>
      </c>
      <c r="F705" s="192" t="s">
        <v>865</v>
      </c>
      <c r="G705" s="487" t="s">
        <v>928</v>
      </c>
      <c r="H705" s="7" t="s">
        <v>580</v>
      </c>
      <c r="I705" s="256">
        <v>496</v>
      </c>
      <c r="J705" s="256">
        <v>20300</v>
      </c>
      <c r="K705" s="38">
        <f>ROUND(I705*J705,0)</f>
        <v>10068800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594"/>
      <c r="AC705" s="211"/>
    </row>
    <row r="706" spans="1:29" ht="15.75" customHeight="1">
      <c r="A706" s="204" t="str">
        <f>IF(B706&lt;&gt;"",IF(AND(B706&gt;=_TM1,B706&lt;=_TM2,OR(TH!L706="1111",TH!M706="1111")),TH!D706,""),"")</f>
        <v/>
      </c>
      <c r="B706" s="36">
        <f t="shared" si="30"/>
        <v>9</v>
      </c>
      <c r="C706" s="191">
        <f t="shared" si="31"/>
        <v>41535</v>
      </c>
      <c r="D706" s="184" t="s">
        <v>1091</v>
      </c>
      <c r="E706" s="191">
        <v>41535</v>
      </c>
      <c r="F706" s="192" t="s">
        <v>724</v>
      </c>
      <c r="G706" s="192" t="s">
        <v>928</v>
      </c>
      <c r="H706" s="7" t="s">
        <v>580</v>
      </c>
      <c r="I706" s="256"/>
      <c r="J706" s="256"/>
      <c r="K706" s="38">
        <v>1006880</v>
      </c>
      <c r="L706" s="194" t="s">
        <v>265</v>
      </c>
      <c r="M706" s="194" t="s">
        <v>429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customHeight="1">
      <c r="A707" s="204" t="str">
        <f>IF(B707&lt;&gt;"",IF(AND(B707&gt;=_TM1,B707&lt;=_TM2,OR(TH!L707="1111",TH!M707="1111")),TH!D707,""),"")</f>
        <v/>
      </c>
      <c r="B707" s="36">
        <f t="shared" si="30"/>
        <v>9</v>
      </c>
      <c r="C707" s="191">
        <f t="shared" si="31"/>
        <v>41535</v>
      </c>
      <c r="D707" s="184" t="s">
        <v>1313</v>
      </c>
      <c r="E707" s="191">
        <v>41535</v>
      </c>
      <c r="F707" s="189" t="s">
        <v>341</v>
      </c>
      <c r="G707" s="192" t="s">
        <v>928</v>
      </c>
      <c r="H707" s="7" t="s">
        <v>580</v>
      </c>
      <c r="I707" s="256"/>
      <c r="J707" s="256"/>
      <c r="K707" s="38">
        <v>11075680</v>
      </c>
      <c r="L707" s="194" t="s">
        <v>47</v>
      </c>
      <c r="M707" s="194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>x</v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594"/>
      <c r="AB707" s="594" t="str">
        <f>IF(VLOOKUP(H707,DS_131,1,0)&lt;&gt;"","","x")</f>
        <v/>
      </c>
      <c r="AC707" s="211"/>
    </row>
    <row r="708" spans="1:29" ht="15.75" customHeight="1">
      <c r="A708" s="204" t="str">
        <f>IF(B708&lt;&gt;"",IF(AND(B708&gt;=_TM1,B708&lt;=_TM2,OR(TH!L708="1111",TH!M708="1111")),TH!D708,""),"")</f>
        <v/>
      </c>
      <c r="B708" s="36">
        <f t="shared" si="30"/>
        <v>9</v>
      </c>
      <c r="C708" s="184">
        <f t="shared" si="31"/>
        <v>41536</v>
      </c>
      <c r="D708" s="184" t="s">
        <v>339</v>
      </c>
      <c r="E708" s="191">
        <v>41536</v>
      </c>
      <c r="F708" s="189" t="s">
        <v>341</v>
      </c>
      <c r="G708" s="604" t="s">
        <v>336</v>
      </c>
      <c r="H708" s="7" t="s">
        <v>542</v>
      </c>
      <c r="I708" s="257"/>
      <c r="J708" s="258"/>
      <c r="K708" s="38">
        <v>12547810</v>
      </c>
      <c r="L708" s="603" t="s">
        <v>24</v>
      </c>
      <c r="M708" s="603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>x</v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</row>
    <row r="709" spans="1:29" ht="15.75" customHeight="1">
      <c r="A709" s="204" t="str">
        <f>IF(B709&lt;&gt;"",IF(AND(B709&gt;=_TM1,B709&lt;=_TM2,OR(TH!L709="1111",TH!M709="1111")),TH!D709,""),"")</f>
        <v/>
      </c>
      <c r="B709" s="36">
        <f t="shared" si="30"/>
        <v>9</v>
      </c>
      <c r="C709" s="191">
        <f t="shared" si="31"/>
        <v>41536</v>
      </c>
      <c r="D709" s="184" t="s">
        <v>1092</v>
      </c>
      <c r="E709" s="191">
        <v>41536</v>
      </c>
      <c r="F709" s="192" t="s">
        <v>929</v>
      </c>
      <c r="G709" s="192" t="s">
        <v>930</v>
      </c>
      <c r="H709" s="7" t="s">
        <v>542</v>
      </c>
      <c r="I709" s="256">
        <v>294</v>
      </c>
      <c r="J709" s="256">
        <v>4870</v>
      </c>
      <c r="K709" s="38">
        <f>ROUND(I709*J709,0)</f>
        <v>1431780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1"/>
      <c r="AB709" s="594"/>
      <c r="AC709" s="211"/>
    </row>
    <row r="710" spans="1:29" ht="15.75" customHeight="1">
      <c r="A710" s="204" t="str">
        <f>IF(B710&lt;&gt;"",IF(AND(B710&gt;=_TM1,B710&lt;=_TM2,OR(TH!L710="1111",TH!M710="1111")),TH!D710,""),"")</f>
        <v/>
      </c>
      <c r="B710" s="36">
        <f t="shared" si="30"/>
        <v>9</v>
      </c>
      <c r="C710" s="191">
        <f t="shared" si="31"/>
        <v>41536</v>
      </c>
      <c r="D710" s="184" t="s">
        <v>1092</v>
      </c>
      <c r="E710" s="191">
        <v>41536</v>
      </c>
      <c r="F710" s="192" t="s">
        <v>724</v>
      </c>
      <c r="G710" s="192" t="s">
        <v>930</v>
      </c>
      <c r="H710" s="193" t="s">
        <v>542</v>
      </c>
      <c r="I710" s="256"/>
      <c r="J710" s="256"/>
      <c r="K710" s="38">
        <v>143178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  <c r="AB710" s="594" t="str">
        <f>IF(VLOOKUP(H710,DS_131,1,0)&lt;&gt;"","","x")</f>
        <v/>
      </c>
      <c r="AC710" s="211"/>
    </row>
    <row r="711" spans="1:29" ht="15.75" customHeight="1">
      <c r="A711" s="204" t="str">
        <f>IF(B711&lt;&gt;"",IF(AND(B711&gt;=_TM1,B711&lt;=_TM2,OR(TH!L711="1111",TH!M711="1111")),TH!D711,""),"")</f>
        <v/>
      </c>
      <c r="B711" s="36">
        <f t="shared" si="30"/>
        <v>9</v>
      </c>
      <c r="C711" s="184">
        <f t="shared" si="31"/>
        <v>41537</v>
      </c>
      <c r="D711" s="184" t="s">
        <v>1314</v>
      </c>
      <c r="E711" s="191">
        <v>41537</v>
      </c>
      <c r="F711" s="189" t="s">
        <v>500</v>
      </c>
      <c r="G711" s="604" t="s">
        <v>336</v>
      </c>
      <c r="H711" s="7" t="s">
        <v>368</v>
      </c>
      <c r="I711" s="256"/>
      <c r="J711" s="258"/>
      <c r="K711" s="602">
        <v>26000000</v>
      </c>
      <c r="L711" s="603" t="s">
        <v>47</v>
      </c>
      <c r="M711" s="603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>x</v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594"/>
    </row>
    <row r="712" spans="1:29" ht="15.75" customHeight="1">
      <c r="A712" s="204" t="str">
        <f>IF(B712&lt;&gt;"",IF(AND(B712&gt;=_TM1,B712&lt;=_TM2,OR(TH!L712="1111",TH!M712="1111")),TH!D712,""),"")</f>
        <v/>
      </c>
      <c r="B712" s="36">
        <f t="shared" si="30"/>
        <v>9</v>
      </c>
      <c r="C712" s="191">
        <f t="shared" si="31"/>
        <v>41537</v>
      </c>
      <c r="D712" s="184" t="s">
        <v>1093</v>
      </c>
      <c r="E712" s="191">
        <v>41537</v>
      </c>
      <c r="F712" s="192" t="s">
        <v>885</v>
      </c>
      <c r="G712" s="487" t="s">
        <v>931</v>
      </c>
      <c r="H712" s="193" t="s">
        <v>863</v>
      </c>
      <c r="I712" s="256">
        <v>510</v>
      </c>
      <c r="J712" s="256">
        <v>8200</v>
      </c>
      <c r="K712" s="38">
        <f>ROUND(I712*J712,0)</f>
        <v>4182000</v>
      </c>
      <c r="L712" s="194" t="s">
        <v>265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/>
      <c r="AC712" s="211"/>
    </row>
    <row r="713" spans="1:29" ht="15.75" customHeight="1">
      <c r="A713" s="204" t="str">
        <f>IF(B713&lt;&gt;"",IF(AND(B713&gt;=_TM1,B713&lt;=_TM2,OR(TH!L713="1111",TH!M713="1111")),TH!D713,""),"")</f>
        <v/>
      </c>
      <c r="B713" s="36">
        <f t="shared" si="30"/>
        <v>9</v>
      </c>
      <c r="C713" s="191">
        <f t="shared" si="31"/>
        <v>41537</v>
      </c>
      <c r="D713" s="184" t="s">
        <v>1093</v>
      </c>
      <c r="E713" s="191">
        <v>41537</v>
      </c>
      <c r="F713" s="192" t="s">
        <v>724</v>
      </c>
      <c r="G713" s="487" t="s">
        <v>931</v>
      </c>
      <c r="H713" s="193" t="s">
        <v>863</v>
      </c>
      <c r="I713" s="256"/>
      <c r="J713" s="256"/>
      <c r="K713" s="38">
        <v>418200</v>
      </c>
      <c r="L713" s="194" t="s">
        <v>265</v>
      </c>
      <c r="M713" s="194" t="s">
        <v>429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1"/>
      <c r="AB713" s="594" t="str">
        <f>IF(VLOOKUP(H713,DS_131,1,0)&lt;&gt;"","","x")</f>
        <v/>
      </c>
      <c r="AC713" s="211"/>
    </row>
    <row r="714" spans="1:29" ht="15.75" customHeight="1">
      <c r="A714" s="204" t="str">
        <f>IF(B714&lt;&gt;"",IF(AND(B714&gt;=_TM1,B714&lt;=_TM2,OR(TH!L714="1111",TH!M714="1111")),TH!D714,""),"")</f>
        <v/>
      </c>
      <c r="B714" s="36">
        <f t="shared" si="30"/>
        <v>9</v>
      </c>
      <c r="C714" s="191">
        <f t="shared" si="31"/>
        <v>41538</v>
      </c>
      <c r="D714" s="184" t="s">
        <v>1094</v>
      </c>
      <c r="E714" s="191">
        <v>41538</v>
      </c>
      <c r="F714" s="192" t="s">
        <v>742</v>
      </c>
      <c r="G714" s="487" t="s">
        <v>932</v>
      </c>
      <c r="H714" s="193" t="s">
        <v>744</v>
      </c>
      <c r="I714" s="256">
        <v>331</v>
      </c>
      <c r="J714" s="256">
        <v>25000</v>
      </c>
      <c r="K714" s="38">
        <f>ROUND(I714*J714,0)</f>
        <v>8275000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/>
    </row>
    <row r="715" spans="1:29" ht="15.75" customHeight="1">
      <c r="A715" s="204" t="str">
        <f>IF(B715&lt;&gt;"",IF(AND(B715&gt;=_TM1,B715&lt;=_TM2,OR(TH!L715="1111",TH!M715="1111")),TH!D715,""),"")</f>
        <v/>
      </c>
      <c r="B715" s="36">
        <f t="shared" si="30"/>
        <v>9</v>
      </c>
      <c r="C715" s="191">
        <f t="shared" si="31"/>
        <v>41538</v>
      </c>
      <c r="D715" s="184" t="s">
        <v>1094</v>
      </c>
      <c r="E715" s="191">
        <v>41538</v>
      </c>
      <c r="F715" s="192" t="s">
        <v>724</v>
      </c>
      <c r="G715" s="487" t="s">
        <v>932</v>
      </c>
      <c r="H715" s="193" t="s">
        <v>744</v>
      </c>
      <c r="I715" s="256"/>
      <c r="J715" s="256"/>
      <c r="K715" s="38">
        <v>827500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customHeight="1">
      <c r="A716" s="204" t="str">
        <f>IF(B716&lt;&gt;"",IF(AND(B716&gt;=_TM1,B716&lt;=_TM2,OR(TH!L716="1111",TH!M716="1111")),TH!D716,""),"")</f>
        <v/>
      </c>
      <c r="B716" s="36">
        <f t="shared" si="30"/>
        <v>9</v>
      </c>
      <c r="C716" s="191">
        <f t="shared" si="31"/>
        <v>41538</v>
      </c>
      <c r="D716" s="184" t="s">
        <v>1315</v>
      </c>
      <c r="E716" s="191">
        <v>41538</v>
      </c>
      <c r="F716" s="189" t="s">
        <v>341</v>
      </c>
      <c r="G716" s="487" t="s">
        <v>932</v>
      </c>
      <c r="H716" s="193" t="s">
        <v>744</v>
      </c>
      <c r="I716" s="256"/>
      <c r="J716" s="256"/>
      <c r="K716" s="38">
        <v>9102500</v>
      </c>
      <c r="L716" s="194" t="s">
        <v>47</v>
      </c>
      <c r="M716" s="194" t="s">
        <v>265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>x</v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594" t="str">
        <f>IF(VLOOKUP(H716,DS_131,1,0)&lt;&gt;"","","x")</f>
        <v/>
      </c>
    </row>
    <row r="717" spans="1:29" ht="15.75" customHeight="1">
      <c r="A717" s="204" t="str">
        <f>IF(B717&lt;&gt;"",IF(AND(B717&gt;=_TM1,B717&lt;=_TM2,OR(TH!L717="1111",TH!M717="1111")),TH!D717,""),"")</f>
        <v/>
      </c>
      <c r="B717" s="36">
        <f t="shared" si="30"/>
        <v>9</v>
      </c>
      <c r="C717" s="191">
        <f t="shared" si="31"/>
        <v>41540</v>
      </c>
      <c r="D717" s="184" t="s">
        <v>1294</v>
      </c>
      <c r="E717" s="191">
        <v>41540</v>
      </c>
      <c r="F717" s="189" t="s">
        <v>436</v>
      </c>
      <c r="G717" s="487" t="s">
        <v>543</v>
      </c>
      <c r="H717" s="7" t="s">
        <v>372</v>
      </c>
      <c r="I717" s="256"/>
      <c r="J717" s="256"/>
      <c r="K717" s="602">
        <v>1680000</v>
      </c>
      <c r="L717" s="603" t="s">
        <v>165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594"/>
      <c r="AC717" s="594"/>
    </row>
    <row r="718" spans="1:29" ht="15.75" customHeight="1">
      <c r="A718" s="204" t="str">
        <f>IF(B718&lt;&gt;"",IF(AND(B718&gt;=_TM1,B718&lt;=_TM2,OR(TH!L718="1111",TH!M718="1111")),TH!D718,""),"")</f>
        <v/>
      </c>
      <c r="B718" s="36">
        <f t="shared" si="30"/>
        <v>9</v>
      </c>
      <c r="C718" s="191">
        <f t="shared" si="31"/>
        <v>41540</v>
      </c>
      <c r="D718" s="184" t="s">
        <v>1294</v>
      </c>
      <c r="E718" s="191">
        <v>41540</v>
      </c>
      <c r="F718" s="189" t="s">
        <v>348</v>
      </c>
      <c r="G718" s="487" t="s">
        <v>543</v>
      </c>
      <c r="H718" s="7" t="s">
        <v>372</v>
      </c>
      <c r="I718" s="257"/>
      <c r="J718" s="257"/>
      <c r="K718" s="602">
        <v>168000</v>
      </c>
      <c r="L718" s="603" t="s">
        <v>9</v>
      </c>
      <c r="M718" s="603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>
        <v>9</v>
      </c>
      <c r="AB718" s="594"/>
      <c r="AC718" s="211"/>
    </row>
    <row r="719" spans="1:29" ht="15.75" customHeight="1">
      <c r="A719" s="204" t="str">
        <f>IF(B719&lt;&gt;"",IF(AND(B719&gt;=_TM1,B719&lt;=_TM2,OR(TH!L719="1111",TH!M719="1111")),TH!D719,""),"")</f>
        <v/>
      </c>
      <c r="B719" s="36">
        <f t="shared" si="30"/>
        <v>9</v>
      </c>
      <c r="C719" s="191">
        <f t="shared" si="31"/>
        <v>41540</v>
      </c>
      <c r="D719" s="184" t="s">
        <v>1095</v>
      </c>
      <c r="E719" s="191">
        <v>41540</v>
      </c>
      <c r="F719" s="192" t="s">
        <v>883</v>
      </c>
      <c r="G719" s="487" t="s">
        <v>1123</v>
      </c>
      <c r="H719" s="7" t="s">
        <v>541</v>
      </c>
      <c r="I719" s="256">
        <v>430</v>
      </c>
      <c r="J719" s="256">
        <v>8600</v>
      </c>
      <c r="K719" s="38">
        <f>ROUND(I719*J719,0)</f>
        <v>3698000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customHeight="1">
      <c r="A720" s="204" t="str">
        <f>IF(B720&lt;&gt;"",IF(AND(B720&gt;=_TM1,B720&lt;=_TM2,OR(TH!L720="1111",TH!M720="1111")),TH!D720,""),"")</f>
        <v/>
      </c>
      <c r="B720" s="36">
        <f t="shared" si="30"/>
        <v>9</v>
      </c>
      <c r="C720" s="191">
        <f t="shared" si="31"/>
        <v>41540</v>
      </c>
      <c r="D720" s="184" t="s">
        <v>1095</v>
      </c>
      <c r="E720" s="191">
        <v>41540</v>
      </c>
      <c r="F720" s="192" t="s">
        <v>1131</v>
      </c>
      <c r="G720" s="487" t="s">
        <v>1123</v>
      </c>
      <c r="H720" s="7" t="s">
        <v>541</v>
      </c>
      <c r="I720" s="256">
        <v>200</v>
      </c>
      <c r="J720" s="256">
        <v>12900</v>
      </c>
      <c r="K720" s="38">
        <f>ROUND(I720*J720,0)</f>
        <v>2580000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customHeight="1">
      <c r="A721" s="204" t="str">
        <f>IF(B721&lt;&gt;"",IF(AND(B721&gt;=_TM1,B721&lt;=_TM2,OR(TH!L721="1111",TH!M721="1111")),TH!D721,""),"")</f>
        <v/>
      </c>
      <c r="B721" s="36">
        <f t="shared" si="30"/>
        <v>9</v>
      </c>
      <c r="C721" s="191">
        <f t="shared" si="31"/>
        <v>41540</v>
      </c>
      <c r="D721" s="184" t="s">
        <v>1095</v>
      </c>
      <c r="E721" s="191">
        <v>41540</v>
      </c>
      <c r="F721" s="192" t="s">
        <v>1129</v>
      </c>
      <c r="G721" s="487" t="s">
        <v>1123</v>
      </c>
      <c r="H721" s="7" t="s">
        <v>541</v>
      </c>
      <c r="I721" s="256">
        <v>108</v>
      </c>
      <c r="J721" s="256">
        <v>13500</v>
      </c>
      <c r="K721" s="38">
        <f>ROUND(I721*J721,0)</f>
        <v>1458000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customHeight="1">
      <c r="A722" s="204" t="str">
        <f>IF(B722&lt;&gt;"",IF(AND(B722&gt;=_TM1,B722&lt;=_TM2,OR(TH!L722="1111",TH!M722="1111")),TH!D722,""),"")</f>
        <v/>
      </c>
      <c r="B722" s="36">
        <f t="shared" si="30"/>
        <v>9</v>
      </c>
      <c r="C722" s="191">
        <f t="shared" si="31"/>
        <v>41540</v>
      </c>
      <c r="D722" s="184" t="s">
        <v>1095</v>
      </c>
      <c r="E722" s="191">
        <v>41540</v>
      </c>
      <c r="F722" s="192" t="s">
        <v>1132</v>
      </c>
      <c r="G722" s="487" t="s">
        <v>1123</v>
      </c>
      <c r="H722" s="7" t="s">
        <v>541</v>
      </c>
      <c r="I722" s="256">
        <v>257</v>
      </c>
      <c r="J722" s="256">
        <v>7000</v>
      </c>
      <c r="K722" s="38">
        <f>ROUND(I722*J722,0)</f>
        <v>1799000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/>
    </row>
    <row r="723" spans="1:29" ht="15.75" customHeight="1">
      <c r="A723" s="204" t="str">
        <f>IF(B723&lt;&gt;"",IF(AND(B723&gt;=_TM1,B723&lt;=_TM2,OR(TH!L723="1111",TH!M723="1111")),TH!D723,""),"")</f>
        <v/>
      </c>
      <c r="B723" s="36">
        <f t="shared" si="30"/>
        <v>9</v>
      </c>
      <c r="C723" s="191">
        <f t="shared" si="31"/>
        <v>41540</v>
      </c>
      <c r="D723" s="184" t="s">
        <v>1095</v>
      </c>
      <c r="E723" s="191">
        <v>41540</v>
      </c>
      <c r="F723" s="192" t="s">
        <v>724</v>
      </c>
      <c r="G723" s="487" t="s">
        <v>1123</v>
      </c>
      <c r="H723" s="7" t="s">
        <v>541</v>
      </c>
      <c r="I723" s="256"/>
      <c r="J723" s="256"/>
      <c r="K723" s="38">
        <v>953500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 t="str">
        <f>IF(VLOOKUP(H723,DS_131,1,0)&lt;&gt;"","","x")</f>
        <v/>
      </c>
    </row>
    <row r="724" spans="1:29" ht="15.75" customHeight="1">
      <c r="A724" s="204" t="str">
        <f>IF(B724&lt;&gt;"",IF(AND(B724&gt;=_TM1,B724&lt;=_TM2,OR(TH!L724="1111",TH!M724="1111")),TH!D724,""),"")</f>
        <v/>
      </c>
      <c r="B724" s="36">
        <f t="shared" si="30"/>
        <v>9</v>
      </c>
      <c r="C724" s="191">
        <f t="shared" si="31"/>
        <v>41540</v>
      </c>
      <c r="D724" s="184" t="s">
        <v>1096</v>
      </c>
      <c r="E724" s="191">
        <v>41540</v>
      </c>
      <c r="F724" s="192" t="s">
        <v>815</v>
      </c>
      <c r="G724" s="487" t="s">
        <v>933</v>
      </c>
      <c r="H724" s="7" t="s">
        <v>1110</v>
      </c>
      <c r="I724" s="256">
        <v>424</v>
      </c>
      <c r="J724" s="256">
        <v>17300</v>
      </c>
      <c r="K724" s="38">
        <f>ROUND(I724*J724,0)</f>
        <v>7335200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/>
    </row>
    <row r="725" spans="1:29" ht="15.75" customHeight="1">
      <c r="A725" s="204" t="str">
        <f>IF(B725&lt;&gt;"",IF(AND(B725&gt;=_TM1,B725&lt;=_TM2,OR(TH!L725="1111",TH!M725="1111")),TH!D725,""),"")</f>
        <v/>
      </c>
      <c r="B725" s="36">
        <f t="shared" si="30"/>
        <v>9</v>
      </c>
      <c r="C725" s="191">
        <f t="shared" si="31"/>
        <v>41540</v>
      </c>
      <c r="D725" s="184" t="s">
        <v>1096</v>
      </c>
      <c r="E725" s="191">
        <v>41540</v>
      </c>
      <c r="F725" s="192" t="s">
        <v>724</v>
      </c>
      <c r="G725" s="487" t="s">
        <v>933</v>
      </c>
      <c r="H725" s="7" t="s">
        <v>1110</v>
      </c>
      <c r="I725" s="256"/>
      <c r="J725" s="256"/>
      <c r="K725" s="38">
        <v>733520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customHeight="1">
      <c r="A726" s="204" t="str">
        <f>IF(B726&lt;&gt;"",IF(AND(B726&gt;=_TM1,B726&lt;=_TM2,OR(TH!L726="1111",TH!M726="1111")),TH!D726,""),"")</f>
        <v/>
      </c>
      <c r="B726" s="36">
        <f t="shared" si="30"/>
        <v>9</v>
      </c>
      <c r="C726" s="191">
        <f t="shared" si="31"/>
        <v>41540</v>
      </c>
      <c r="D726" s="184" t="s">
        <v>1316</v>
      </c>
      <c r="E726" s="191">
        <v>41540</v>
      </c>
      <c r="F726" s="189" t="s">
        <v>341</v>
      </c>
      <c r="G726" s="487" t="s">
        <v>933</v>
      </c>
      <c r="H726" s="7" t="s">
        <v>1110</v>
      </c>
      <c r="I726" s="256"/>
      <c r="J726" s="256"/>
      <c r="K726" s="38">
        <v>8068720</v>
      </c>
      <c r="L726" s="194" t="s">
        <v>47</v>
      </c>
      <c r="M726" s="194" t="s">
        <v>265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 t="str">
        <f>IF(VLOOKUP(H726,DS_131,1,0)&lt;&gt;"","","x")</f>
        <v/>
      </c>
    </row>
    <row r="727" spans="1:29" ht="15.75" customHeight="1">
      <c r="A727" s="204" t="str">
        <f>IF(B727&lt;&gt;"",IF(AND(B727&gt;=_TM1,B727&lt;=_TM2,OR(TH!L727="1111",TH!M727="1111")),TH!D727,""),"")</f>
        <v/>
      </c>
      <c r="B727" s="36">
        <f t="shared" si="30"/>
        <v>9</v>
      </c>
      <c r="C727" s="191">
        <f t="shared" si="31"/>
        <v>41540</v>
      </c>
      <c r="D727" s="184" t="s">
        <v>1097</v>
      </c>
      <c r="E727" s="191">
        <v>41540</v>
      </c>
      <c r="F727" s="192" t="s">
        <v>887</v>
      </c>
      <c r="G727" s="487" t="s">
        <v>934</v>
      </c>
      <c r="H727" s="7" t="s">
        <v>863</v>
      </c>
      <c r="I727" s="256">
        <v>980</v>
      </c>
      <c r="J727" s="256">
        <v>6300</v>
      </c>
      <c r="K727" s="38">
        <f>ROUND(I727*J727,0)</f>
        <v>6174000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594"/>
    </row>
    <row r="728" spans="1:29" ht="15.75" customHeight="1">
      <c r="A728" s="204" t="str">
        <f>IF(B728&lt;&gt;"",IF(AND(B728&gt;=_TM1,B728&lt;=_TM2,OR(TH!L728="1111",TH!M728="1111")),TH!D728,""),"")</f>
        <v/>
      </c>
      <c r="B728" s="36">
        <f t="shared" si="30"/>
        <v>9</v>
      </c>
      <c r="C728" s="191">
        <f t="shared" si="31"/>
        <v>41540</v>
      </c>
      <c r="D728" s="184" t="s">
        <v>1097</v>
      </c>
      <c r="E728" s="191">
        <v>41540</v>
      </c>
      <c r="F728" s="192" t="s">
        <v>724</v>
      </c>
      <c r="G728" s="487" t="s">
        <v>934</v>
      </c>
      <c r="H728" s="7" t="s">
        <v>863</v>
      </c>
      <c r="I728" s="256"/>
      <c r="J728" s="256"/>
      <c r="K728" s="38">
        <v>617400</v>
      </c>
      <c r="L728" s="194" t="s">
        <v>265</v>
      </c>
      <c r="M728" s="194" t="s">
        <v>429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 t="str">
        <f>IF(VLOOKUP(H728,DS_131,1,0)&lt;&gt;"","","x")</f>
        <v/>
      </c>
      <c r="AC728" s="211"/>
    </row>
    <row r="729" spans="1:29" ht="15.75" customHeight="1">
      <c r="A729" s="204" t="str">
        <f>IF(B729&lt;&gt;"",IF(AND(B729&gt;=_TM1,B729&lt;=_TM2,OR(TH!L729="1111",TH!M729="1111")),TH!D729,""),"")</f>
        <v/>
      </c>
      <c r="B729" s="36">
        <f t="shared" si="30"/>
        <v>9</v>
      </c>
      <c r="C729" s="184">
        <f t="shared" si="31"/>
        <v>41541</v>
      </c>
      <c r="D729" s="184" t="s">
        <v>339</v>
      </c>
      <c r="E729" s="184">
        <v>41541</v>
      </c>
      <c r="F729" s="189" t="s">
        <v>341</v>
      </c>
      <c r="G729" s="604" t="s">
        <v>336</v>
      </c>
      <c r="H729" s="7" t="s">
        <v>537</v>
      </c>
      <c r="I729" s="256"/>
      <c r="J729" s="256"/>
      <c r="K729" s="602">
        <v>12642630</v>
      </c>
      <c r="L729" s="603" t="s">
        <v>24</v>
      </c>
      <c r="M729" s="603" t="s">
        <v>265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594"/>
      <c r="AC729" s="594"/>
    </row>
    <row r="730" spans="1:29" ht="15.75" customHeight="1">
      <c r="A730" s="204" t="str">
        <f>IF(B730&lt;&gt;"",IF(AND(B730&gt;=_TM1,B730&lt;=_TM2,OR(TH!L730="1111",TH!M730="1111")),TH!D730,""),"")</f>
        <v/>
      </c>
      <c r="B730" s="36">
        <f t="shared" si="30"/>
        <v>9</v>
      </c>
      <c r="C730" s="184">
        <f t="shared" si="31"/>
        <v>41542</v>
      </c>
      <c r="D730" s="184" t="s">
        <v>339</v>
      </c>
      <c r="E730" s="191">
        <v>41542</v>
      </c>
      <c r="F730" s="189" t="s">
        <v>369</v>
      </c>
      <c r="G730" s="604" t="s">
        <v>336</v>
      </c>
      <c r="H730" s="7"/>
      <c r="I730" s="257"/>
      <c r="J730" s="258"/>
      <c r="K730" s="38">
        <v>6004</v>
      </c>
      <c r="L730" s="603" t="s">
        <v>24</v>
      </c>
      <c r="M730" s="603" t="s">
        <v>40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1"/>
      <c r="AB730" s="211"/>
      <c r="AC730" s="211"/>
    </row>
    <row r="731" spans="1:29" ht="15.75" customHeight="1">
      <c r="A731" s="204" t="str">
        <f>IF(B731&lt;&gt;"",IF(AND(B731&gt;=_TM1,B731&lt;=_TM2,OR(TH!L731="1111",TH!M731="1111")),TH!D731,""),"")</f>
        <v/>
      </c>
      <c r="B731" s="36">
        <f t="shared" ref="B731:B794" si="32">IF(C731&lt;&gt;"",MONTH(C731),"")</f>
        <v>9</v>
      </c>
      <c r="C731" s="184">
        <f t="shared" si="31"/>
        <v>41542</v>
      </c>
      <c r="D731" s="184" t="s">
        <v>1317</v>
      </c>
      <c r="E731" s="191">
        <v>41542</v>
      </c>
      <c r="F731" s="189" t="s">
        <v>500</v>
      </c>
      <c r="G731" s="604" t="s">
        <v>336</v>
      </c>
      <c r="H731" s="7" t="s">
        <v>368</v>
      </c>
      <c r="I731" s="257"/>
      <c r="J731" s="258"/>
      <c r="K731" s="602">
        <v>12900000</v>
      </c>
      <c r="L731" s="603" t="s">
        <v>47</v>
      </c>
      <c r="M731" s="603" t="s">
        <v>24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>x</v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>x</v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211"/>
      <c r="AC731" s="211"/>
    </row>
    <row r="732" spans="1:29" ht="15.75" customHeight="1">
      <c r="A732" s="204" t="str">
        <f>IF(B732&lt;&gt;"",IF(AND(B732&gt;=_TM1,B732&lt;=_TM2,OR(TH!L732="1111",TH!M732="1111")),TH!D732,""),"")</f>
        <v/>
      </c>
      <c r="B732" s="36">
        <f t="shared" si="32"/>
        <v>9</v>
      </c>
      <c r="C732" s="191">
        <f t="shared" si="31"/>
        <v>41542</v>
      </c>
      <c r="D732" s="184" t="s">
        <v>1098</v>
      </c>
      <c r="E732" s="191">
        <v>41542</v>
      </c>
      <c r="F732" s="192" t="s">
        <v>1147</v>
      </c>
      <c r="G732" s="487" t="s">
        <v>935</v>
      </c>
      <c r="H732" s="7" t="s">
        <v>894</v>
      </c>
      <c r="I732" s="256">
        <v>2700</v>
      </c>
      <c r="J732" s="256">
        <v>4700</v>
      </c>
      <c r="K732" s="38">
        <f>ROUND(I732*J732,0)</f>
        <v>12690000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594"/>
      <c r="AB732" s="594"/>
      <c r="AC732" s="211"/>
    </row>
    <row r="733" spans="1:29" ht="15.75" customHeight="1">
      <c r="A733" s="204" t="str">
        <f>IF(B733&lt;&gt;"",IF(AND(B733&gt;=_TM1,B733&lt;=_TM2,OR(TH!L733="1111",TH!M733="1111")),TH!D733,""),"")</f>
        <v/>
      </c>
      <c r="B733" s="36">
        <f t="shared" si="32"/>
        <v>9</v>
      </c>
      <c r="C733" s="191">
        <f t="shared" si="31"/>
        <v>41542</v>
      </c>
      <c r="D733" s="184" t="s">
        <v>1098</v>
      </c>
      <c r="E733" s="191">
        <v>41542</v>
      </c>
      <c r="F733" s="192" t="s">
        <v>724</v>
      </c>
      <c r="G733" s="487" t="s">
        <v>935</v>
      </c>
      <c r="H733" s="193" t="s">
        <v>894</v>
      </c>
      <c r="I733" s="256"/>
      <c r="J733" s="256"/>
      <c r="K733" s="38">
        <v>1269000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594" t="str">
        <f>IF(VLOOKUP(H733,DS_131,1,0)&lt;&gt;"","","x")</f>
        <v/>
      </c>
      <c r="AC733" s="666"/>
    </row>
    <row r="734" spans="1:29" ht="15.75" customHeight="1">
      <c r="A734" s="204" t="str">
        <f>IF(B734&lt;&gt;"",IF(AND(B734&gt;=_TM1,B734&lt;=_TM2,OR(TH!L734="1111",TH!M734="1111")),TH!D734,""),"")</f>
        <v/>
      </c>
      <c r="B734" s="36">
        <f t="shared" si="32"/>
        <v>9</v>
      </c>
      <c r="C734" s="191">
        <f t="shared" si="31"/>
        <v>41543</v>
      </c>
      <c r="D734" s="184" t="s">
        <v>1295</v>
      </c>
      <c r="E734" s="191">
        <v>41543</v>
      </c>
      <c r="F734" s="189" t="s">
        <v>436</v>
      </c>
      <c r="G734" s="487" t="s">
        <v>544</v>
      </c>
      <c r="H734" s="7" t="s">
        <v>372</v>
      </c>
      <c r="I734" s="256"/>
      <c r="J734" s="256"/>
      <c r="K734" s="602">
        <v>4020000</v>
      </c>
      <c r="L734" s="603" t="s">
        <v>165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/>
      <c r="AB734" s="211"/>
      <c r="AC734" s="211"/>
    </row>
    <row r="735" spans="1:29" ht="15.75" customHeight="1">
      <c r="A735" s="204" t="str">
        <f>IF(B735&lt;&gt;"",IF(AND(B735&gt;=_TM1,B735&lt;=_TM2,OR(TH!L735="1111",TH!M735="1111")),TH!D735,""),"")</f>
        <v/>
      </c>
      <c r="B735" s="36">
        <f t="shared" si="32"/>
        <v>9</v>
      </c>
      <c r="C735" s="191">
        <f t="shared" ref="C735:C798" si="33">E735</f>
        <v>41543</v>
      </c>
      <c r="D735" s="184" t="s">
        <v>1295</v>
      </c>
      <c r="E735" s="191">
        <v>41543</v>
      </c>
      <c r="F735" s="189" t="s">
        <v>348</v>
      </c>
      <c r="G735" s="487" t="s">
        <v>544</v>
      </c>
      <c r="H735" s="7" t="s">
        <v>372</v>
      </c>
      <c r="I735" s="257"/>
      <c r="J735" s="257"/>
      <c r="K735" s="602">
        <v>402000</v>
      </c>
      <c r="L735" s="603" t="s">
        <v>9</v>
      </c>
      <c r="M735" s="603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>x</v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>
        <v>9</v>
      </c>
      <c r="AB735" s="594"/>
      <c r="AC735" s="594"/>
    </row>
    <row r="736" spans="1:29" ht="15.75" customHeight="1">
      <c r="A736" s="204" t="str">
        <f>IF(B736&lt;&gt;"",IF(AND(B736&gt;=_TM1,B736&lt;=_TM2,OR(TH!L736="1111",TH!M736="1111")),TH!D736,""),"")</f>
        <v/>
      </c>
      <c r="B736" s="36">
        <f t="shared" si="32"/>
        <v>9</v>
      </c>
      <c r="C736" s="191">
        <f t="shared" si="33"/>
        <v>41543</v>
      </c>
      <c r="D736" s="184" t="s">
        <v>1099</v>
      </c>
      <c r="E736" s="191">
        <v>41543</v>
      </c>
      <c r="F736" s="192" t="s">
        <v>1150</v>
      </c>
      <c r="G736" s="192" t="s">
        <v>936</v>
      </c>
      <c r="H736" s="193" t="s">
        <v>894</v>
      </c>
      <c r="I736" s="256">
        <v>3500</v>
      </c>
      <c r="J736" s="256">
        <v>4080</v>
      </c>
      <c r="K736" s="38">
        <f>ROUND(I736*J736,0)</f>
        <v>14280000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594"/>
      <c r="AB736" s="594"/>
      <c r="AC736" s="211"/>
    </row>
    <row r="737" spans="1:29" ht="15.75" customHeight="1">
      <c r="A737" s="204" t="str">
        <f>IF(B737&lt;&gt;"",IF(AND(B737&gt;=_TM1,B737&lt;=_TM2,OR(TH!L737="1111",TH!M737="1111")),TH!D737,""),"")</f>
        <v/>
      </c>
      <c r="B737" s="36">
        <f t="shared" si="32"/>
        <v>9</v>
      </c>
      <c r="C737" s="191">
        <f t="shared" si="33"/>
        <v>41543</v>
      </c>
      <c r="D737" s="184" t="s">
        <v>1099</v>
      </c>
      <c r="E737" s="191">
        <v>41543</v>
      </c>
      <c r="F737" s="192" t="s">
        <v>724</v>
      </c>
      <c r="G737" s="192" t="s">
        <v>936</v>
      </c>
      <c r="H737" s="193" t="s">
        <v>894</v>
      </c>
      <c r="I737" s="256"/>
      <c r="J737" s="256"/>
      <c r="K737" s="38">
        <v>1428000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  <c r="AB737" s="594" t="str">
        <f>IF(VLOOKUP(H737,DS_131,1,0)&lt;&gt;"","","x")</f>
        <v/>
      </c>
      <c r="AC737" s="211"/>
    </row>
    <row r="738" spans="1:29" ht="15.75" customHeight="1">
      <c r="A738" s="204" t="str">
        <f>IF(B738&lt;&gt;"",IF(AND(B738&gt;=_TM1,B738&lt;=_TM2,OR(TH!L738="1111",TH!M738="1111")),TH!D738,""),"")</f>
        <v/>
      </c>
      <c r="B738" s="36">
        <f t="shared" si="32"/>
        <v>9</v>
      </c>
      <c r="C738" s="191">
        <f t="shared" si="33"/>
        <v>41544</v>
      </c>
      <c r="D738" s="184" t="s">
        <v>403</v>
      </c>
      <c r="E738" s="191">
        <v>41544</v>
      </c>
      <c r="F738" s="189" t="s">
        <v>436</v>
      </c>
      <c r="G738" s="487" t="s">
        <v>545</v>
      </c>
      <c r="H738" s="7" t="s">
        <v>372</v>
      </c>
      <c r="I738" s="256"/>
      <c r="J738" s="256"/>
      <c r="K738" s="602">
        <v>3920000</v>
      </c>
      <c r="L738" s="603" t="s">
        <v>165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</row>
    <row r="739" spans="1:29" ht="15.75" customHeight="1">
      <c r="A739" s="204" t="str">
        <f>IF(B739&lt;&gt;"",IF(AND(B739&gt;=_TM1,B739&lt;=_TM2,OR(TH!L739="1111",TH!M739="1111")),TH!D739,""),"")</f>
        <v/>
      </c>
      <c r="B739" s="36">
        <f t="shared" si="32"/>
        <v>9</v>
      </c>
      <c r="C739" s="191">
        <f t="shared" si="33"/>
        <v>41544</v>
      </c>
      <c r="D739" s="184" t="s">
        <v>403</v>
      </c>
      <c r="E739" s="191">
        <v>41544</v>
      </c>
      <c r="F739" s="189" t="s">
        <v>348</v>
      </c>
      <c r="G739" s="487" t="s">
        <v>545</v>
      </c>
      <c r="H739" s="7" t="s">
        <v>372</v>
      </c>
      <c r="I739" s="257"/>
      <c r="J739" s="257"/>
      <c r="K739" s="602">
        <v>392000</v>
      </c>
      <c r="L739" s="603" t="s">
        <v>9</v>
      </c>
      <c r="M739" s="603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594">
        <v>9</v>
      </c>
    </row>
    <row r="740" spans="1:29" ht="15.75" customHeight="1">
      <c r="A740" s="204" t="str">
        <f>IF(B740&lt;&gt;"",IF(AND(B740&gt;=_TM1,B740&lt;=_TM2,OR(TH!L740="1111",TH!M740="1111")),TH!D740,""),"")</f>
        <v/>
      </c>
      <c r="B740" s="36">
        <f t="shared" si="32"/>
        <v>9</v>
      </c>
      <c r="C740" s="811">
        <f t="shared" si="33"/>
        <v>41547</v>
      </c>
      <c r="D740" s="811" t="s">
        <v>343</v>
      </c>
      <c r="E740" s="811">
        <v>41547</v>
      </c>
      <c r="F740" s="703" t="s">
        <v>1286</v>
      </c>
      <c r="G740" s="704"/>
      <c r="H740" s="616"/>
      <c r="I740" s="484"/>
      <c r="J740" s="484"/>
      <c r="K740" s="705">
        <v>5820000</v>
      </c>
      <c r="L740" s="706" t="s">
        <v>83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customHeight="1">
      <c r="A741" s="204" t="str">
        <f>IF(B741&lt;&gt;"",IF(AND(B741&gt;=_TM1,B741&lt;=_TM2,OR(TH!L741="1111",TH!M741="1111")),TH!D741,""),"")</f>
        <v/>
      </c>
      <c r="B741" s="36">
        <f t="shared" si="32"/>
        <v>9</v>
      </c>
      <c r="C741" s="811">
        <f t="shared" si="33"/>
        <v>41547</v>
      </c>
      <c r="D741" s="811" t="s">
        <v>343</v>
      </c>
      <c r="E741" s="811">
        <v>41547</v>
      </c>
      <c r="F741" s="703" t="s">
        <v>1287</v>
      </c>
      <c r="G741" s="704"/>
      <c r="H741" s="616"/>
      <c r="I741" s="484"/>
      <c r="J741" s="484"/>
      <c r="K741" s="705">
        <v>7480000</v>
      </c>
      <c r="L741" s="706" t="s">
        <v>165</v>
      </c>
      <c r="M741" s="706" t="s">
        <v>268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customHeight="1">
      <c r="A742" s="204" t="str">
        <f>IF(B742&lt;&gt;"",IF(AND(B742&gt;=_TM1,B742&lt;=_TM2,OR(TH!L742="1111",TH!M742="1111")),TH!D742,""),"")</f>
        <v/>
      </c>
      <c r="B742" s="36">
        <f t="shared" si="32"/>
        <v>9</v>
      </c>
      <c r="C742" s="811">
        <f t="shared" si="33"/>
        <v>41547</v>
      </c>
      <c r="D742" s="811" t="s">
        <v>1296</v>
      </c>
      <c r="E742" s="811">
        <v>41547</v>
      </c>
      <c r="F742" s="703" t="str">
        <f>"Thanh toán tiền lương tháng "&amp;MONTH(E742)&amp;"/"&amp;YEAR(E742)</f>
        <v>Thanh toán tiền lương tháng 9/2013</v>
      </c>
      <c r="G742" s="704"/>
      <c r="H742" s="616"/>
      <c r="I742" s="484"/>
      <c r="J742" s="484"/>
      <c r="K742" s="705">
        <f>K740+K741</f>
        <v>13300000</v>
      </c>
      <c r="L742" s="706" t="s">
        <v>268</v>
      </c>
      <c r="M742" s="706" t="s">
        <v>47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9" ht="15.75" customHeight="1">
      <c r="A743" s="204" t="str">
        <f>IF(B743&lt;&gt;"",IF(AND(B743&gt;=_TM1,B743&lt;=_TM2,OR(TH!L743="1111",TH!M743="1111")),TH!D743,""),"")</f>
        <v/>
      </c>
      <c r="B743" s="36">
        <f t="shared" si="32"/>
        <v>9</v>
      </c>
      <c r="C743" s="184">
        <f t="shared" si="33"/>
        <v>41547</v>
      </c>
      <c r="D743" s="184" t="s">
        <v>339</v>
      </c>
      <c r="E743" s="191">
        <v>41547</v>
      </c>
      <c r="F743" s="189" t="s">
        <v>341</v>
      </c>
      <c r="G743" s="604" t="s">
        <v>336</v>
      </c>
      <c r="H743" s="7" t="s">
        <v>537</v>
      </c>
      <c r="I743" s="257"/>
      <c r="J743" s="258"/>
      <c r="K743" s="38">
        <v>14819200</v>
      </c>
      <c r="L743" s="603" t="s">
        <v>24</v>
      </c>
      <c r="M743" s="603" t="s">
        <v>265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customHeight="1">
      <c r="A744" s="204" t="str">
        <f>IF(B744&lt;&gt;"",IF(AND(B744&gt;=_TM1,B744&lt;=_TM2,OR(TH!L744="1111",TH!M744="1111")),TH!D744,""),"")</f>
        <v/>
      </c>
      <c r="B744" s="36">
        <f t="shared" si="32"/>
        <v>9</v>
      </c>
      <c r="C744" s="191">
        <f t="shared" si="33"/>
        <v>41547</v>
      </c>
      <c r="D744" s="184" t="s">
        <v>1297</v>
      </c>
      <c r="E744" s="191">
        <v>41547</v>
      </c>
      <c r="F744" s="189" t="s">
        <v>436</v>
      </c>
      <c r="G744" s="487" t="s">
        <v>546</v>
      </c>
      <c r="H744" s="7" t="s">
        <v>372</v>
      </c>
      <c r="I744" s="256"/>
      <c r="J744" s="256"/>
      <c r="K744" s="602">
        <v>1520000</v>
      </c>
      <c r="L744" s="603" t="s">
        <v>165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</row>
    <row r="745" spans="1:29" ht="15.75" customHeight="1">
      <c r="A745" s="204" t="str">
        <f>IF(B745&lt;&gt;"",IF(AND(B745&gt;=_TM1,B745&lt;=_TM2,OR(TH!L745="1111",TH!M745="1111")),TH!D745,""),"")</f>
        <v/>
      </c>
      <c r="B745" s="36">
        <f t="shared" si="32"/>
        <v>9</v>
      </c>
      <c r="C745" s="191">
        <f t="shared" si="33"/>
        <v>41547</v>
      </c>
      <c r="D745" s="184" t="s">
        <v>1297</v>
      </c>
      <c r="E745" s="191">
        <v>41547</v>
      </c>
      <c r="F745" s="189" t="s">
        <v>348</v>
      </c>
      <c r="G745" s="487" t="s">
        <v>546</v>
      </c>
      <c r="H745" s="7" t="s">
        <v>372</v>
      </c>
      <c r="I745" s="257"/>
      <c r="J745" s="257"/>
      <c r="K745" s="602">
        <v>152000</v>
      </c>
      <c r="L745" s="603" t="s">
        <v>9</v>
      </c>
      <c r="M745" s="603" t="s">
        <v>47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>
        <v>9</v>
      </c>
    </row>
    <row r="746" spans="1:29" ht="15.75" customHeight="1">
      <c r="A746" s="204" t="str">
        <f>IF(B746&lt;&gt;"",IF(AND(B746&gt;=_TM1,B746&lt;=_TM2,OR(TH!L746="1111",TH!M746="1111")),TH!D746,""),"")</f>
        <v/>
      </c>
      <c r="B746" s="36">
        <f t="shared" si="32"/>
        <v>9</v>
      </c>
      <c r="C746" s="191">
        <f t="shared" si="33"/>
        <v>41547</v>
      </c>
      <c r="D746" s="184" t="s">
        <v>1100</v>
      </c>
      <c r="E746" s="191">
        <v>41547</v>
      </c>
      <c r="F746" s="192" t="s">
        <v>836</v>
      </c>
      <c r="G746" s="487" t="s">
        <v>937</v>
      </c>
      <c r="H746" s="193" t="s">
        <v>741</v>
      </c>
      <c r="I746" s="256">
        <v>1004</v>
      </c>
      <c r="J746" s="256">
        <v>10500</v>
      </c>
      <c r="K746" s="38">
        <f>ROUND(I746*J746,0)</f>
        <v>10542000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594"/>
      <c r="AB746" s="594"/>
      <c r="AC746" s="211"/>
    </row>
    <row r="747" spans="1:29" ht="15.75" customHeight="1">
      <c r="A747" s="204" t="str">
        <f>IF(B747&lt;&gt;"",IF(AND(B747&gt;=_TM1,B747&lt;=_TM2,OR(TH!L747="1111",TH!M747="1111")),TH!D747,""),"")</f>
        <v/>
      </c>
      <c r="B747" s="36">
        <f t="shared" si="32"/>
        <v>9</v>
      </c>
      <c r="C747" s="191">
        <f t="shared" si="33"/>
        <v>41547</v>
      </c>
      <c r="D747" s="184" t="s">
        <v>1100</v>
      </c>
      <c r="E747" s="191">
        <v>41547</v>
      </c>
      <c r="F747" s="192" t="s">
        <v>724</v>
      </c>
      <c r="G747" s="487" t="s">
        <v>937</v>
      </c>
      <c r="H747" s="193" t="s">
        <v>741</v>
      </c>
      <c r="I747" s="256"/>
      <c r="J747" s="256"/>
      <c r="K747" s="38">
        <v>1054200</v>
      </c>
      <c r="L747" s="194" t="s">
        <v>265</v>
      </c>
      <c r="M747" s="194" t="s">
        <v>429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customHeight="1">
      <c r="A748" s="204" t="str">
        <f>IF(B748&lt;&gt;"",IF(AND(B748&gt;=_TM1,B748&lt;=_TM2,OR(TH!L748="1111",TH!M748="1111")),TH!D748,""),"")</f>
        <v/>
      </c>
      <c r="B748" s="36">
        <f t="shared" si="32"/>
        <v>9</v>
      </c>
      <c r="C748" s="191">
        <f t="shared" si="33"/>
        <v>41547</v>
      </c>
      <c r="D748" s="184" t="s">
        <v>1318</v>
      </c>
      <c r="E748" s="191">
        <v>41547</v>
      </c>
      <c r="F748" s="189" t="s">
        <v>341</v>
      </c>
      <c r="G748" s="487" t="s">
        <v>937</v>
      </c>
      <c r="H748" s="193" t="s">
        <v>741</v>
      </c>
      <c r="I748" s="256"/>
      <c r="J748" s="256"/>
      <c r="K748" s="38">
        <v>11596200</v>
      </c>
      <c r="L748" s="194" t="s">
        <v>47</v>
      </c>
      <c r="M748" s="194" t="s">
        <v>265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>x</v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211"/>
      <c r="AB748" s="594" t="str">
        <f>IF(VLOOKUP(H748,DS_131,1,0)&lt;&gt;"","","x")</f>
        <v/>
      </c>
      <c r="AC748" s="211"/>
    </row>
    <row r="749" spans="1:29" ht="15.75" customHeight="1">
      <c r="A749" s="204" t="str">
        <f>IF(B749&lt;&gt;"",IF(AND(B749&gt;=_TM1,B749&lt;=_TM2,OR(TH!L749="1111",TH!M749="1111")),TH!D749,""),"")</f>
        <v/>
      </c>
      <c r="B749" s="36">
        <f t="shared" si="32"/>
        <v>9</v>
      </c>
      <c r="C749" s="191">
        <f t="shared" si="33"/>
        <v>41547</v>
      </c>
      <c r="D749" s="184" t="s">
        <v>1101</v>
      </c>
      <c r="E749" s="191">
        <v>41547</v>
      </c>
      <c r="F749" s="192" t="s">
        <v>938</v>
      </c>
      <c r="G749" s="487" t="s">
        <v>939</v>
      </c>
      <c r="H749" s="193" t="s">
        <v>548</v>
      </c>
      <c r="I749" s="256">
        <v>525</v>
      </c>
      <c r="J749" s="256">
        <v>18600</v>
      </c>
      <c r="K749" s="38">
        <f>ROUND(I749*J749,0)</f>
        <v>9765000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594"/>
      <c r="AB749" s="594"/>
      <c r="AC749" s="211"/>
    </row>
    <row r="750" spans="1:29" ht="15.75" customHeight="1">
      <c r="A750" s="204" t="str">
        <f>IF(B750&lt;&gt;"",IF(AND(B750&gt;=_TM1,B750&lt;=_TM2,OR(TH!L750="1111",TH!M750="1111")),TH!D750,""),"")</f>
        <v/>
      </c>
      <c r="B750" s="36">
        <f t="shared" si="32"/>
        <v>9</v>
      </c>
      <c r="C750" s="191">
        <f t="shared" si="33"/>
        <v>41547</v>
      </c>
      <c r="D750" s="184" t="s">
        <v>1101</v>
      </c>
      <c r="E750" s="191">
        <v>41547</v>
      </c>
      <c r="F750" s="192" t="s">
        <v>940</v>
      </c>
      <c r="G750" s="487" t="s">
        <v>939</v>
      </c>
      <c r="H750" s="193" t="s">
        <v>548</v>
      </c>
      <c r="I750" s="256">
        <v>344</v>
      </c>
      <c r="J750" s="256">
        <v>16300</v>
      </c>
      <c r="K750" s="38">
        <f>ROUND(I750*J750,0)</f>
        <v>5607200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/>
      <c r="AC750" s="211"/>
    </row>
    <row r="751" spans="1:29" ht="15.75" customHeight="1">
      <c r="A751" s="204" t="str">
        <f>IF(B751&lt;&gt;"",IF(AND(B751&gt;=_TM1,B751&lt;=_TM2,OR(TH!L751="1111",TH!M751="1111")),TH!D751,""),"")</f>
        <v/>
      </c>
      <c r="B751" s="36">
        <f t="shared" si="32"/>
        <v>9</v>
      </c>
      <c r="C751" s="191">
        <f t="shared" si="33"/>
        <v>41547</v>
      </c>
      <c r="D751" s="184" t="s">
        <v>1101</v>
      </c>
      <c r="E751" s="191">
        <v>41547</v>
      </c>
      <c r="F751" s="192" t="s">
        <v>724</v>
      </c>
      <c r="G751" s="487" t="s">
        <v>939</v>
      </c>
      <c r="H751" s="193" t="s">
        <v>548</v>
      </c>
      <c r="I751" s="256"/>
      <c r="J751" s="256"/>
      <c r="K751" s="38">
        <v>1537220</v>
      </c>
      <c r="L751" s="194" t="s">
        <v>265</v>
      </c>
      <c r="M751" s="194" t="s">
        <v>429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211"/>
      <c r="AB751" s="594" t="str">
        <f>IF(VLOOKUP(H751,DS_131,1,0)&lt;&gt;"","","x")</f>
        <v/>
      </c>
      <c r="AC751" s="211"/>
    </row>
    <row r="752" spans="1:29" ht="15.75" customHeight="1">
      <c r="A752" s="204" t="str">
        <f>IF(B752&lt;&gt;"",IF(AND(B752&gt;=_TM1,B752&lt;=_TM2,OR(TH!L752="1111",TH!M752="1111")),TH!D752,""),"")</f>
        <v/>
      </c>
      <c r="B752" s="36">
        <f t="shared" si="32"/>
        <v>9</v>
      </c>
      <c r="C752" s="191">
        <f t="shared" si="33"/>
        <v>41547</v>
      </c>
      <c r="D752" s="184" t="s">
        <v>1102</v>
      </c>
      <c r="E752" s="191">
        <v>41547</v>
      </c>
      <c r="F752" s="192" t="s">
        <v>941</v>
      </c>
      <c r="G752" s="487" t="s">
        <v>942</v>
      </c>
      <c r="H752" s="7" t="s">
        <v>1108</v>
      </c>
      <c r="I752" s="256">
        <v>499</v>
      </c>
      <c r="J752" s="256">
        <v>9470</v>
      </c>
      <c r="K752" s="38">
        <f>ROUND(I752*J752,0)</f>
        <v>4725530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customHeight="1">
      <c r="A753" s="204" t="str">
        <f>IF(B753&lt;&gt;"",IF(AND(B753&gt;=_TM1,B753&lt;=_TM2,OR(TH!L753="1111",TH!M753="1111")),TH!D753,""),"")</f>
        <v/>
      </c>
      <c r="B753" s="36">
        <f t="shared" si="32"/>
        <v>9</v>
      </c>
      <c r="C753" s="191">
        <f t="shared" si="33"/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1108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customHeight="1">
      <c r="A754" s="204" t="str">
        <f>IF(B754&lt;&gt;"",IF(AND(B754&gt;=_TM1,B754&lt;=_TM2,OR(TH!L754="1111",TH!M754="1111")),TH!D754,""),"")</f>
        <v/>
      </c>
      <c r="B754" s="36">
        <f t="shared" si="32"/>
        <v>9</v>
      </c>
      <c r="C754" s="191">
        <f t="shared" si="33"/>
        <v>41547</v>
      </c>
      <c r="D754" s="184" t="s">
        <v>1102</v>
      </c>
      <c r="E754" s="191">
        <v>41547</v>
      </c>
      <c r="F754" s="192" t="s">
        <v>943</v>
      </c>
      <c r="G754" s="487" t="s">
        <v>942</v>
      </c>
      <c r="H754" s="7" t="s">
        <v>1108</v>
      </c>
      <c r="I754" s="256">
        <v>503</v>
      </c>
      <c r="J754" s="256">
        <v>4600</v>
      </c>
      <c r="K754" s="38">
        <f>ROUND(I754*J754,0)</f>
        <v>2313800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customHeight="1">
      <c r="A755" s="204" t="str">
        <f>IF(B755&lt;&gt;"",IF(AND(B755&gt;=_TM1,B755&lt;=_TM2,OR(TH!L755="1111",TH!M755="1111")),TH!D755,""),"")</f>
        <v/>
      </c>
      <c r="B755" s="36">
        <f t="shared" si="32"/>
        <v>9</v>
      </c>
      <c r="C755" s="191">
        <f t="shared" si="33"/>
        <v>41547</v>
      </c>
      <c r="D755" s="184" t="s">
        <v>1102</v>
      </c>
      <c r="E755" s="191">
        <v>41547</v>
      </c>
      <c r="F755" s="192" t="s">
        <v>944</v>
      </c>
      <c r="G755" s="487" t="s">
        <v>942</v>
      </c>
      <c r="H755" s="7" t="s">
        <v>1108</v>
      </c>
      <c r="I755" s="256">
        <v>510</v>
      </c>
      <c r="J755" s="256">
        <v>4980</v>
      </c>
      <c r="K755" s="38">
        <f>ROUND(I755*J755,0)</f>
        <v>2539800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/>
    </row>
    <row r="756" spans="1:29" ht="15.75" customHeight="1">
      <c r="A756" s="204" t="str">
        <f>IF(B756&lt;&gt;"",IF(AND(B756&gt;=_TM1,B756&lt;=_TM2,OR(TH!L756="1111",TH!M756="1111")),TH!D756,""),"")</f>
        <v/>
      </c>
      <c r="B756" s="36">
        <f t="shared" si="32"/>
        <v>9</v>
      </c>
      <c r="C756" s="191">
        <f t="shared" si="33"/>
        <v>41547</v>
      </c>
      <c r="D756" s="184" t="s">
        <v>1102</v>
      </c>
      <c r="E756" s="191">
        <v>41547</v>
      </c>
      <c r="F756" s="192" t="s">
        <v>724</v>
      </c>
      <c r="G756" s="487" t="s">
        <v>942</v>
      </c>
      <c r="H756" s="7" t="s">
        <v>1108</v>
      </c>
      <c r="I756" s="256"/>
      <c r="J756" s="256"/>
      <c r="K756" s="38">
        <v>1189293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customHeight="1">
      <c r="A757" s="204" t="str">
        <f>IF(B757&lt;&gt;"",IF(AND(B757&gt;=_TM1,B757&lt;=_TM2,OR(TH!L757="1111",TH!M757="1111")),TH!D757,""),"")</f>
        <v/>
      </c>
      <c r="B757" s="36">
        <f t="shared" si="32"/>
        <v>9</v>
      </c>
      <c r="C757" s="191">
        <f t="shared" si="33"/>
        <v>41547</v>
      </c>
      <c r="D757" s="184" t="s">
        <v>1319</v>
      </c>
      <c r="E757" s="191">
        <v>41547</v>
      </c>
      <c r="F757" s="189" t="s">
        <v>341</v>
      </c>
      <c r="G757" s="487" t="s">
        <v>942</v>
      </c>
      <c r="H757" s="7" t="s">
        <v>1108</v>
      </c>
      <c r="I757" s="256"/>
      <c r="J757" s="256"/>
      <c r="K757" s="38">
        <v>13082223</v>
      </c>
      <c r="L757" s="194" t="s">
        <v>47</v>
      </c>
      <c r="M757" s="194" t="s">
        <v>265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>x</v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 t="str">
        <f>IF(VLOOKUP(H757,DS_131,1,0)&lt;&gt;"","","x")</f>
        <v/>
      </c>
    </row>
    <row r="758" spans="1:29" ht="15.75" customHeight="1">
      <c r="A758" s="204" t="str">
        <f>IF(B758&lt;&gt;"",IF(AND(B758&gt;=_TM1,B758&lt;=_TM2,OR(TH!L758="1111",TH!M758="1111")),TH!D758,""),"")</f>
        <v/>
      </c>
      <c r="B758" s="36">
        <f t="shared" si="32"/>
        <v>9</v>
      </c>
      <c r="C758" s="191">
        <f t="shared" si="33"/>
        <v>41547</v>
      </c>
      <c r="D758" s="184" t="s">
        <v>1103</v>
      </c>
      <c r="E758" s="191">
        <v>41547</v>
      </c>
      <c r="F758" s="192" t="s">
        <v>1134</v>
      </c>
      <c r="G758" s="487" t="s">
        <v>945</v>
      </c>
      <c r="H758" s="7" t="s">
        <v>431</v>
      </c>
      <c r="I758" s="256">
        <v>2700</v>
      </c>
      <c r="J758" s="256">
        <v>6250</v>
      </c>
      <c r="K758" s="38">
        <f>ROUND(I758*J758,0)</f>
        <v>16875000</v>
      </c>
      <c r="L758" s="194" t="s">
        <v>265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/>
    </row>
    <row r="759" spans="1:29" ht="15.75" customHeight="1">
      <c r="A759" s="204" t="str">
        <f>IF(B759&lt;&gt;"",IF(AND(B759&gt;=_TM1,B759&lt;=_TM2,OR(TH!L759="1111",TH!M759="1111")),TH!D759,""),"")</f>
        <v/>
      </c>
      <c r="B759" s="36">
        <f t="shared" si="32"/>
        <v>9</v>
      </c>
      <c r="C759" s="191">
        <f t="shared" si="33"/>
        <v>41547</v>
      </c>
      <c r="D759" s="184" t="s">
        <v>1103</v>
      </c>
      <c r="E759" s="191">
        <v>41547</v>
      </c>
      <c r="F759" s="192" t="s">
        <v>724</v>
      </c>
      <c r="G759" s="487" t="s">
        <v>945</v>
      </c>
      <c r="H759" s="7" t="s">
        <v>431</v>
      </c>
      <c r="I759" s="256"/>
      <c r="J759" s="256"/>
      <c r="K759" s="38">
        <v>1687500</v>
      </c>
      <c r="L759" s="194" t="s">
        <v>265</v>
      </c>
      <c r="M759" s="194" t="s">
        <v>429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594" t="str">
        <f>IF(VLOOKUP(H759,DS_131,1,0)&lt;&gt;"","","x")</f>
        <v/>
      </c>
    </row>
    <row r="760" spans="1:29" ht="15.75" customHeight="1">
      <c r="A760" s="204" t="str">
        <f>IF(B760&lt;&gt;"",IF(AND(B760&gt;=_TM1,B760&lt;=_TM2,OR(TH!L760="1111",TH!M760="1111")),TH!D760,""),"")</f>
        <v/>
      </c>
      <c r="B760" s="36">
        <f t="shared" si="32"/>
        <v>9</v>
      </c>
      <c r="C760" s="191">
        <f t="shared" si="33"/>
        <v>41547</v>
      </c>
      <c r="D760" s="184" t="s">
        <v>343</v>
      </c>
      <c r="E760" s="184">
        <v>41547</v>
      </c>
      <c r="F760" s="189" t="s">
        <v>1042</v>
      </c>
      <c r="G760" s="604"/>
      <c r="H760" s="193" t="s">
        <v>1043</v>
      </c>
      <c r="I760" s="256"/>
      <c r="J760" s="256"/>
      <c r="K760" s="602">
        <v>17002098</v>
      </c>
      <c r="L760" s="603" t="s">
        <v>9</v>
      </c>
      <c r="M760" s="603" t="s">
        <v>17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594">
        <v>9</v>
      </c>
    </row>
    <row r="761" spans="1:29" ht="15.75" customHeight="1">
      <c r="A761" s="204" t="str">
        <f>IF(B761&lt;&gt;"",IF(AND(B761&gt;=_TM1,B761&lt;=_TM2,OR(TH!L761="1111",TH!M761="1111")),TH!D761,""),"")</f>
        <v/>
      </c>
      <c r="B761" s="36">
        <f t="shared" si="32"/>
        <v>10</v>
      </c>
      <c r="C761" s="191">
        <f t="shared" si="33"/>
        <v>41548</v>
      </c>
      <c r="D761" s="184" t="s">
        <v>1045</v>
      </c>
      <c r="E761" s="191">
        <v>41548</v>
      </c>
      <c r="F761" s="192" t="s">
        <v>938</v>
      </c>
      <c r="G761" s="487" t="s">
        <v>946</v>
      </c>
      <c r="H761" s="7" t="s">
        <v>548</v>
      </c>
      <c r="I761" s="256">
        <v>60</v>
      </c>
      <c r="J761" s="256">
        <v>18600</v>
      </c>
      <c r="K761" s="38">
        <f>ROUND(I761*J761,0)</f>
        <v>1116000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customHeight="1">
      <c r="A762" s="204" t="str">
        <f>IF(B762&lt;&gt;"",IF(AND(B762&gt;=_TM1,B762&lt;=_TM2,OR(TH!L762="1111",TH!M762="1111")),TH!D762,""),"")</f>
        <v/>
      </c>
      <c r="B762" s="36">
        <f t="shared" si="32"/>
        <v>10</v>
      </c>
      <c r="C762" s="191">
        <f t="shared" si="33"/>
        <v>41548</v>
      </c>
      <c r="D762" s="184" t="s">
        <v>1045</v>
      </c>
      <c r="E762" s="191">
        <v>41548</v>
      </c>
      <c r="F762" s="192" t="s">
        <v>940</v>
      </c>
      <c r="G762" s="487" t="s">
        <v>946</v>
      </c>
      <c r="H762" s="7" t="s">
        <v>548</v>
      </c>
      <c r="I762" s="256">
        <v>98</v>
      </c>
      <c r="J762" s="256">
        <v>16300</v>
      </c>
      <c r="K762" s="38">
        <f>ROUND(I762*J762,0)</f>
        <v>1597400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/>
      <c r="AC762" s="211"/>
    </row>
    <row r="763" spans="1:29" ht="15.75" customHeight="1">
      <c r="A763" s="204" t="str">
        <f>IF(B763&lt;&gt;"",IF(AND(B763&gt;=_TM1,B763&lt;=_TM2,OR(TH!L763="1111",TH!M763="1111")),TH!D763,""),"")</f>
        <v/>
      </c>
      <c r="B763" s="36">
        <f t="shared" si="32"/>
        <v>10</v>
      </c>
      <c r="C763" s="191">
        <f t="shared" si="33"/>
        <v>41548</v>
      </c>
      <c r="D763" s="184" t="s">
        <v>1045</v>
      </c>
      <c r="E763" s="191">
        <v>41548</v>
      </c>
      <c r="F763" s="192" t="s">
        <v>724</v>
      </c>
      <c r="G763" s="487" t="s">
        <v>946</v>
      </c>
      <c r="H763" s="7" t="s">
        <v>548</v>
      </c>
      <c r="I763" s="256"/>
      <c r="J763" s="256"/>
      <c r="K763" s="38">
        <v>271340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 t="str">
        <f>IF(VLOOKUP(H763,DS_131,1,0)&lt;&gt;"","","x")</f>
        <v/>
      </c>
      <c r="AC763" s="211"/>
    </row>
    <row r="764" spans="1:29" ht="15.75" customHeight="1">
      <c r="A764" s="204" t="str">
        <f>IF(B764&lt;&gt;"",IF(AND(B764&gt;=_TM1,B764&lt;=_TM2,OR(TH!L764="1111",TH!M764="1111")),TH!D764,""),"")</f>
        <v/>
      </c>
      <c r="B764" s="36">
        <f t="shared" si="32"/>
        <v>10</v>
      </c>
      <c r="C764" s="191">
        <f t="shared" si="33"/>
        <v>41548</v>
      </c>
      <c r="D764" s="184" t="s">
        <v>1046</v>
      </c>
      <c r="E764" s="191">
        <v>41548</v>
      </c>
      <c r="F764" s="192" t="s">
        <v>1153</v>
      </c>
      <c r="G764" s="487" t="s">
        <v>947</v>
      </c>
      <c r="H764" s="7" t="s">
        <v>538</v>
      </c>
      <c r="I764" s="256">
        <v>1554</v>
      </c>
      <c r="J764" s="256">
        <v>4650</v>
      </c>
      <c r="K764" s="38">
        <f>ROUND(I764*J764,0)</f>
        <v>7226100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customHeight="1">
      <c r="A765" s="204" t="str">
        <f>IF(B765&lt;&gt;"",IF(AND(B765&gt;=_TM1,B765&lt;=_TM2,OR(TH!L765="1111",TH!M765="1111")),TH!D765,""),"")</f>
        <v/>
      </c>
      <c r="B765" s="36">
        <f t="shared" si="32"/>
        <v>10</v>
      </c>
      <c r="C765" s="191">
        <f t="shared" si="33"/>
        <v>41548</v>
      </c>
      <c r="D765" s="184" t="s">
        <v>1046</v>
      </c>
      <c r="E765" s="191">
        <v>41548</v>
      </c>
      <c r="F765" s="192" t="s">
        <v>874</v>
      </c>
      <c r="G765" s="192" t="s">
        <v>947</v>
      </c>
      <c r="H765" s="7" t="s">
        <v>538</v>
      </c>
      <c r="I765" s="256">
        <v>525</v>
      </c>
      <c r="J765" s="256">
        <v>12000</v>
      </c>
      <c r="K765" s="38">
        <f>ROUND(I765*J765,0)</f>
        <v>6300000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/>
      <c r="AC765" s="211"/>
    </row>
    <row r="766" spans="1:29" ht="15.75" customHeight="1">
      <c r="A766" s="204" t="str">
        <f>IF(B766&lt;&gt;"",IF(AND(B766&gt;=_TM1,B766&lt;=_TM2,OR(TH!L766="1111",TH!M766="1111")),TH!D766,""),"")</f>
        <v/>
      </c>
      <c r="B766" s="36">
        <f t="shared" si="32"/>
        <v>10</v>
      </c>
      <c r="C766" s="191">
        <f t="shared" si="33"/>
        <v>41548</v>
      </c>
      <c r="D766" s="184" t="s">
        <v>1046</v>
      </c>
      <c r="E766" s="191">
        <v>41548</v>
      </c>
      <c r="F766" s="192" t="s">
        <v>724</v>
      </c>
      <c r="G766" s="192" t="s">
        <v>947</v>
      </c>
      <c r="H766" s="7" t="s">
        <v>538</v>
      </c>
      <c r="I766" s="256"/>
      <c r="J766" s="256"/>
      <c r="K766" s="38">
        <v>1352610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 t="str">
        <f>IF(VLOOKUP(H766,DS_131,1,0)&lt;&gt;"","","x")</f>
        <v/>
      </c>
      <c r="AC766" s="211"/>
    </row>
    <row r="767" spans="1:29" ht="15.75" customHeight="1">
      <c r="A767" s="204" t="str">
        <f>IF(B767&lt;&gt;"",IF(AND(B767&gt;=_TM1,B767&lt;=_TM2,OR(TH!L767="1111",TH!M767="1111")),TH!D767,""),"")</f>
        <v/>
      </c>
      <c r="B767" s="36">
        <f t="shared" si="32"/>
        <v>10</v>
      </c>
      <c r="C767" s="191">
        <f t="shared" si="33"/>
        <v>41548</v>
      </c>
      <c r="D767" s="184" t="s">
        <v>1047</v>
      </c>
      <c r="E767" s="191">
        <v>41548</v>
      </c>
      <c r="F767" s="192" t="s">
        <v>845</v>
      </c>
      <c r="G767" s="192" t="s">
        <v>948</v>
      </c>
      <c r="H767" s="193" t="s">
        <v>847</v>
      </c>
      <c r="I767" s="256">
        <v>220</v>
      </c>
      <c r="J767" s="256">
        <v>19000</v>
      </c>
      <c r="K767" s="38">
        <f>ROUND(I767*J767,0)</f>
        <v>4180000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/>
      <c r="AC767" s="211"/>
    </row>
    <row r="768" spans="1:29" ht="15.75" customHeight="1">
      <c r="A768" s="204" t="str">
        <f>IF(B768&lt;&gt;"",IF(AND(B768&gt;=_TM1,B768&lt;=_TM2,OR(TH!L768="1111",TH!M768="1111")),TH!D768,""),"")</f>
        <v/>
      </c>
      <c r="B768" s="36">
        <f t="shared" si="32"/>
        <v>10</v>
      </c>
      <c r="C768" s="191">
        <f t="shared" si="33"/>
        <v>41548</v>
      </c>
      <c r="D768" s="184" t="s">
        <v>1047</v>
      </c>
      <c r="E768" s="191">
        <v>41548</v>
      </c>
      <c r="F768" s="192" t="s">
        <v>724</v>
      </c>
      <c r="G768" s="192" t="s">
        <v>948</v>
      </c>
      <c r="H768" s="193" t="s">
        <v>847</v>
      </c>
      <c r="I768" s="256"/>
      <c r="J768" s="256"/>
      <c r="K768" s="38">
        <v>418000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customHeight="1">
      <c r="A769" s="204" t="str">
        <f>IF(B769&lt;&gt;"",IF(AND(B769&gt;=_TM1,B769&lt;=_TM2,OR(TH!L769="1111",TH!M769="1111")),TH!D769,""),"")</f>
        <v>T01</v>
      </c>
      <c r="B769" s="36">
        <f t="shared" si="32"/>
        <v>10</v>
      </c>
      <c r="C769" s="191">
        <f t="shared" si="33"/>
        <v>41548</v>
      </c>
      <c r="D769" s="184" t="s">
        <v>376</v>
      </c>
      <c r="E769" s="191">
        <v>41548</v>
      </c>
      <c r="F769" s="189" t="s">
        <v>341</v>
      </c>
      <c r="G769" s="192" t="s">
        <v>948</v>
      </c>
      <c r="H769" s="193" t="s">
        <v>847</v>
      </c>
      <c r="I769" s="256"/>
      <c r="J769" s="256"/>
      <c r="K769" s="38">
        <v>4598000</v>
      </c>
      <c r="L769" s="194" t="s">
        <v>47</v>
      </c>
      <c r="M769" s="194" t="s">
        <v>265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211"/>
      <c r="AB769" s="594" t="str">
        <f>IF(VLOOKUP(H769,DS_131,1,0)&lt;&gt;"","","x")</f>
        <v/>
      </c>
      <c r="AC769" s="211"/>
    </row>
    <row r="770" spans="1:29" ht="15.75" customHeight="1">
      <c r="A770" s="204" t="str">
        <f>IF(B770&lt;&gt;"",IF(AND(B770&gt;=_TM1,B770&lt;=_TM2,OR(TH!L770="1111",TH!M770="1111")),TH!D770,""),"")</f>
        <v>C01</v>
      </c>
      <c r="B770" s="36">
        <f t="shared" si="32"/>
        <v>10</v>
      </c>
      <c r="C770" s="184">
        <f t="shared" si="33"/>
        <v>41549</v>
      </c>
      <c r="D770" s="184" t="s">
        <v>378</v>
      </c>
      <c r="E770" s="191">
        <v>41549</v>
      </c>
      <c r="F770" s="189" t="s">
        <v>521</v>
      </c>
      <c r="G770" s="664" t="s">
        <v>547</v>
      </c>
      <c r="H770" s="7" t="s">
        <v>523</v>
      </c>
      <c r="I770" s="257"/>
      <c r="J770" s="258"/>
      <c r="K770" s="38">
        <f>365139+142669+234027</f>
        <v>741835</v>
      </c>
      <c r="L770" s="603" t="s">
        <v>83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/>
    </row>
    <row r="771" spans="1:29" ht="15.75" customHeight="1">
      <c r="A771" s="204" t="str">
        <f>IF(B771&lt;&gt;"",IF(AND(B771&gt;=_TM1,B771&lt;=_TM2,OR(TH!L771="1111",TH!M771="1111")),TH!D771,""),"")</f>
        <v>C01</v>
      </c>
      <c r="B771" s="36">
        <f t="shared" si="32"/>
        <v>10</v>
      </c>
      <c r="C771" s="184">
        <f t="shared" si="33"/>
        <v>41549</v>
      </c>
      <c r="D771" s="184" t="s">
        <v>378</v>
      </c>
      <c r="E771" s="191">
        <v>41549</v>
      </c>
      <c r="F771" s="189" t="s">
        <v>524</v>
      </c>
      <c r="G771" s="664" t="s">
        <v>547</v>
      </c>
      <c r="H771" s="7" t="s">
        <v>523</v>
      </c>
      <c r="I771" s="257"/>
      <c r="J771" s="258"/>
      <c r="K771" s="38">
        <f>36512+14267+23403</f>
        <v>74182</v>
      </c>
      <c r="L771" s="603" t="s">
        <v>9</v>
      </c>
      <c r="M771" s="603" t="s">
        <v>47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594">
        <v>12</v>
      </c>
    </row>
    <row r="772" spans="1:29" ht="15.75" customHeight="1">
      <c r="A772" s="204" t="str">
        <f>IF(B772&lt;&gt;"",IF(AND(B772&gt;=_TM1,B772&lt;=_TM2,OR(TH!L772="1111",TH!M772="1111")),TH!D772,""),"")</f>
        <v/>
      </c>
      <c r="B772" s="36">
        <f t="shared" si="32"/>
        <v>10</v>
      </c>
      <c r="C772" s="191">
        <f t="shared" si="33"/>
        <v>41549</v>
      </c>
      <c r="D772" s="184" t="s">
        <v>1048</v>
      </c>
      <c r="E772" s="191">
        <v>41549</v>
      </c>
      <c r="F772" s="192" t="s">
        <v>1150</v>
      </c>
      <c r="G772" s="192" t="s">
        <v>949</v>
      </c>
      <c r="H772" s="7" t="s">
        <v>894</v>
      </c>
      <c r="I772" s="256">
        <v>3397</v>
      </c>
      <c r="J772" s="256">
        <v>4080</v>
      </c>
      <c r="K772" s="38">
        <f>ROUND(I772*J772,0)</f>
        <v>13859760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>
        <v>7</v>
      </c>
      <c r="AB772" s="594"/>
      <c r="AC772" s="211"/>
    </row>
    <row r="773" spans="1:29" ht="15.75" customHeight="1">
      <c r="A773" s="204" t="str">
        <f>IF(B773&lt;&gt;"",IF(AND(B773&gt;=_TM1,B773&lt;=_TM2,OR(TH!L773="1111",TH!M773="1111")),TH!D773,""),"")</f>
        <v/>
      </c>
      <c r="B773" s="36">
        <f t="shared" si="32"/>
        <v>10</v>
      </c>
      <c r="C773" s="191">
        <f t="shared" si="33"/>
        <v>41549</v>
      </c>
      <c r="D773" s="184" t="s">
        <v>1048</v>
      </c>
      <c r="E773" s="191">
        <v>41549</v>
      </c>
      <c r="F773" s="192" t="s">
        <v>724</v>
      </c>
      <c r="G773" s="192" t="s">
        <v>949</v>
      </c>
      <c r="H773" s="7" t="s">
        <v>894</v>
      </c>
      <c r="I773" s="257"/>
      <c r="J773" s="257"/>
      <c r="K773" s="38">
        <v>1385976</v>
      </c>
      <c r="L773" s="194" t="s">
        <v>265</v>
      </c>
      <c r="M773" s="194" t="s">
        <v>429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 t="str">
        <f>IF(VLOOKUP(H773,DS_131,1,0)&lt;&gt;"","","x")</f>
        <v/>
      </c>
      <c r="AC773" s="211"/>
    </row>
    <row r="774" spans="1:29" ht="15.75" customHeight="1">
      <c r="A774" s="204" t="str">
        <f>IF(B774&lt;&gt;"",IF(AND(B774&gt;=_TM1,B774&lt;=_TM2,OR(TH!L774="1111",TH!M774="1111")),TH!D774,""),"")</f>
        <v/>
      </c>
      <c r="B774" s="36">
        <f t="shared" si="32"/>
        <v>10</v>
      </c>
      <c r="C774" s="191">
        <f t="shared" si="33"/>
        <v>41550</v>
      </c>
      <c r="D774" s="184" t="s">
        <v>1049</v>
      </c>
      <c r="E774" s="191">
        <v>41550</v>
      </c>
      <c r="F774" s="192" t="s">
        <v>944</v>
      </c>
      <c r="G774" s="192" t="s">
        <v>951</v>
      </c>
      <c r="H774" s="7" t="s">
        <v>1108</v>
      </c>
      <c r="I774" s="257">
        <v>494</v>
      </c>
      <c r="J774" s="257">
        <v>4980</v>
      </c>
      <c r="K774" s="38">
        <f>ROUND(I774*J774,0)</f>
        <v>2460120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/>
      <c r="AB774" s="594"/>
      <c r="AC774" s="594"/>
    </row>
    <row r="775" spans="1:29" ht="15.75" customHeight="1">
      <c r="A775" s="204" t="str">
        <f>IF(B775&lt;&gt;"",IF(AND(B775&gt;=_TM1,B775&lt;=_TM2,OR(TH!L775="1111",TH!M775="1111")),TH!D775,""),"")</f>
        <v/>
      </c>
      <c r="B775" s="36">
        <f t="shared" si="32"/>
        <v>10</v>
      </c>
      <c r="C775" s="191">
        <f t="shared" si="33"/>
        <v>41550</v>
      </c>
      <c r="D775" s="184" t="s">
        <v>1049</v>
      </c>
      <c r="E775" s="191">
        <v>41550</v>
      </c>
      <c r="F775" s="192" t="s">
        <v>952</v>
      </c>
      <c r="G775" s="192" t="s">
        <v>951</v>
      </c>
      <c r="H775" s="7" t="s">
        <v>1108</v>
      </c>
      <c r="I775" s="256">
        <v>509</v>
      </c>
      <c r="J775" s="256">
        <v>4980</v>
      </c>
      <c r="K775" s="38">
        <f>ROUND(I775*J775,0)</f>
        <v>2534820</v>
      </c>
      <c r="L775" s="194" t="s">
        <v>265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>
        <v>7</v>
      </c>
      <c r="AB775" s="594"/>
      <c r="AC775" s="211"/>
    </row>
    <row r="776" spans="1:29" ht="15.75" customHeight="1">
      <c r="A776" s="204" t="str">
        <f>IF(B776&lt;&gt;"",IF(AND(B776&gt;=_TM1,B776&lt;=_TM2,OR(TH!L776="1111",TH!M776="1111")),TH!D776,""),"")</f>
        <v/>
      </c>
      <c r="B776" s="36">
        <f t="shared" si="32"/>
        <v>10</v>
      </c>
      <c r="C776" s="191">
        <f t="shared" si="33"/>
        <v>41550</v>
      </c>
      <c r="D776" s="184" t="s">
        <v>1049</v>
      </c>
      <c r="E776" s="191">
        <v>41550</v>
      </c>
      <c r="F776" s="192" t="s">
        <v>724</v>
      </c>
      <c r="G776" s="192" t="s">
        <v>951</v>
      </c>
      <c r="H776" s="7" t="s">
        <v>1108</v>
      </c>
      <c r="I776" s="256"/>
      <c r="J776" s="256"/>
      <c r="K776" s="38">
        <v>499494</v>
      </c>
      <c r="L776" s="194" t="s">
        <v>265</v>
      </c>
      <c r="M776" s="194" t="s">
        <v>429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customHeight="1">
      <c r="A777" s="204" t="str">
        <f>IF(B777&lt;&gt;"",IF(AND(B777&gt;=_TM1,B777&lt;=_TM2,OR(TH!L777="1111",TH!M777="1111")),TH!D777,""),"")</f>
        <v>T02</v>
      </c>
      <c r="B777" s="36">
        <f t="shared" si="32"/>
        <v>10</v>
      </c>
      <c r="C777" s="191">
        <f t="shared" si="33"/>
        <v>41550</v>
      </c>
      <c r="D777" s="184" t="s">
        <v>377</v>
      </c>
      <c r="E777" s="191">
        <v>41550</v>
      </c>
      <c r="F777" s="189" t="s">
        <v>341</v>
      </c>
      <c r="G777" s="192" t="s">
        <v>951</v>
      </c>
      <c r="H777" s="7" t="s">
        <v>1108</v>
      </c>
      <c r="I777" s="256"/>
      <c r="J777" s="256"/>
      <c r="K777" s="38">
        <v>5494434</v>
      </c>
      <c r="L777" s="194" t="s">
        <v>47</v>
      </c>
      <c r="M777" s="194" t="s">
        <v>265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211"/>
      <c r="AB777" s="594" t="str">
        <f>IF(VLOOKUP(H777,DS_131,1,0)&lt;&gt;"","","x")</f>
        <v/>
      </c>
      <c r="AC777" s="594"/>
    </row>
    <row r="778" spans="1:29" ht="15.75" customHeight="1">
      <c r="A778" s="204" t="str">
        <f>IF(B778&lt;&gt;"",IF(AND(B778&gt;=_TM1,B778&lt;=_TM2,OR(TH!L778="1111",TH!M778="1111")),TH!D778,""),"")</f>
        <v>T03</v>
      </c>
      <c r="B778" s="36">
        <f t="shared" si="32"/>
        <v>10</v>
      </c>
      <c r="C778" s="184">
        <f t="shared" si="33"/>
        <v>41552</v>
      </c>
      <c r="D778" s="184" t="s">
        <v>396</v>
      </c>
      <c r="E778" s="191">
        <v>41552</v>
      </c>
      <c r="F778" s="189" t="s">
        <v>500</v>
      </c>
      <c r="G778" s="604" t="s">
        <v>336</v>
      </c>
      <c r="H778" s="7" t="s">
        <v>368</v>
      </c>
      <c r="I778" s="257"/>
      <c r="J778" s="258"/>
      <c r="K778" s="602">
        <v>14800000</v>
      </c>
      <c r="L778" s="603" t="s">
        <v>47</v>
      </c>
      <c r="M778" s="603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>x</v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594"/>
    </row>
    <row r="779" spans="1:29" ht="15.75" customHeight="1">
      <c r="A779" s="204" t="str">
        <f>IF(B779&lt;&gt;"",IF(AND(B779&gt;=_TM1,B779&lt;=_TM2,OR(TH!L779="1111",TH!M779="1111")),TH!D779,""),"")</f>
        <v/>
      </c>
      <c r="B779" s="36">
        <f t="shared" si="32"/>
        <v>10</v>
      </c>
      <c r="C779" s="191">
        <f t="shared" si="33"/>
        <v>41552</v>
      </c>
      <c r="D779" s="184" t="s">
        <v>1050</v>
      </c>
      <c r="E779" s="191">
        <v>41552</v>
      </c>
      <c r="F779" s="192" t="s">
        <v>1150</v>
      </c>
      <c r="G779" s="192" t="s">
        <v>953</v>
      </c>
      <c r="H779" s="7" t="s">
        <v>894</v>
      </c>
      <c r="I779" s="256">
        <v>103</v>
      </c>
      <c r="J779" s="256">
        <v>4080</v>
      </c>
      <c r="K779" s="38">
        <f>ROUND(I779*J779,0)</f>
        <v>420240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/>
      <c r="AB779" s="594"/>
      <c r="AC779" s="594"/>
    </row>
    <row r="780" spans="1:29" ht="15.75" customHeight="1">
      <c r="A780" s="204" t="str">
        <f>IF(B780&lt;&gt;"",IF(AND(B780&gt;=_TM1,B780&lt;=_TM2,OR(TH!L780="1111",TH!M780="1111")),TH!D780,""),"")</f>
        <v/>
      </c>
      <c r="B780" s="36">
        <f t="shared" si="32"/>
        <v>10</v>
      </c>
      <c r="C780" s="191">
        <f t="shared" si="33"/>
        <v>41552</v>
      </c>
      <c r="D780" s="184" t="s">
        <v>1050</v>
      </c>
      <c r="E780" s="191">
        <v>41552</v>
      </c>
      <c r="F780" s="192" t="s">
        <v>1147</v>
      </c>
      <c r="G780" s="192" t="s">
        <v>953</v>
      </c>
      <c r="H780" s="7" t="s">
        <v>894</v>
      </c>
      <c r="I780" s="256">
        <v>2658</v>
      </c>
      <c r="J780" s="256">
        <v>4700</v>
      </c>
      <c r="K780" s="38">
        <f>ROUND(I780*J780,0)</f>
        <v>12492600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211">
        <v>7</v>
      </c>
      <c r="AB780" s="594"/>
      <c r="AC780" s="211"/>
    </row>
    <row r="781" spans="1:29" ht="15.75" customHeight="1">
      <c r="A781" s="204" t="str">
        <f>IF(B781&lt;&gt;"",IF(AND(B781&gt;=_TM1,B781&lt;=_TM2,OR(TH!L781="1111",TH!M781="1111")),TH!D781,""),"")</f>
        <v/>
      </c>
      <c r="B781" s="36">
        <f t="shared" si="32"/>
        <v>10</v>
      </c>
      <c r="C781" s="191">
        <f t="shared" si="33"/>
        <v>41552</v>
      </c>
      <c r="D781" s="184" t="s">
        <v>1050</v>
      </c>
      <c r="E781" s="191">
        <v>41552</v>
      </c>
      <c r="F781" s="192" t="s">
        <v>724</v>
      </c>
      <c r="G781" s="192" t="s">
        <v>953</v>
      </c>
      <c r="H781" s="7" t="s">
        <v>894</v>
      </c>
      <c r="I781" s="257"/>
      <c r="J781" s="257"/>
      <c r="K781" s="38">
        <v>1291284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594" t="str">
        <f>IF(VLOOKUP(H781,DS_131,1,0)&lt;&gt;"","","x")</f>
        <v/>
      </c>
    </row>
    <row r="782" spans="1:29" ht="15.75" customHeight="1">
      <c r="A782" s="204" t="str">
        <f>IF(B782&lt;&gt;"",IF(AND(B782&gt;=_TM1,B782&lt;=_TM2,OR(TH!L782="1111",TH!M782="1111")),TH!D782,""),"")</f>
        <v/>
      </c>
      <c r="B782" s="36">
        <f t="shared" si="32"/>
        <v>10</v>
      </c>
      <c r="C782" s="191">
        <f t="shared" si="33"/>
        <v>41552</v>
      </c>
      <c r="D782" s="184" t="s">
        <v>1051</v>
      </c>
      <c r="E782" s="191">
        <v>41552</v>
      </c>
      <c r="F782" s="192" t="s">
        <v>1134</v>
      </c>
      <c r="G782" s="192" t="s">
        <v>954</v>
      </c>
      <c r="H782" s="7" t="s">
        <v>431</v>
      </c>
      <c r="I782" s="256">
        <v>2260</v>
      </c>
      <c r="J782" s="256">
        <v>6250</v>
      </c>
      <c r="K782" s="38">
        <f>ROUND(I782*J782,0)</f>
        <v>14125000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/>
    </row>
    <row r="783" spans="1:29" ht="15.75" customHeight="1">
      <c r="A783" s="204" t="str">
        <f>IF(B783&lt;&gt;"",IF(AND(B783&gt;=_TM1,B783&lt;=_TM2,OR(TH!L783="1111",TH!M783="1111")),TH!D783,""),"")</f>
        <v/>
      </c>
      <c r="B783" s="36">
        <f t="shared" si="32"/>
        <v>10</v>
      </c>
      <c r="C783" s="191">
        <f t="shared" si="33"/>
        <v>41552</v>
      </c>
      <c r="D783" s="184" t="s">
        <v>1051</v>
      </c>
      <c r="E783" s="191">
        <v>41552</v>
      </c>
      <c r="F783" s="192" t="s">
        <v>724</v>
      </c>
      <c r="G783" s="192" t="s">
        <v>954</v>
      </c>
      <c r="H783" s="7" t="s">
        <v>431</v>
      </c>
      <c r="I783" s="256"/>
      <c r="J783" s="256"/>
      <c r="K783" s="38">
        <v>1412500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09"/>
      <c r="AB783" s="594" t="str">
        <f>IF(VLOOKUP(H783,DS_131,1,0)&lt;&gt;"","","x")</f>
        <v/>
      </c>
    </row>
    <row r="784" spans="1:29" ht="15.75" customHeight="1">
      <c r="A784" s="204" t="str">
        <f>IF(B784&lt;&gt;"",IF(AND(B784&gt;=_TM1,B784&lt;=_TM2,OR(TH!L784="1111",TH!M784="1111")),TH!D784,""),"")</f>
        <v/>
      </c>
      <c r="B784" s="36">
        <f t="shared" si="32"/>
        <v>10</v>
      </c>
      <c r="C784" s="184">
        <f t="shared" si="33"/>
        <v>41554</v>
      </c>
      <c r="D784" s="184" t="s">
        <v>339</v>
      </c>
      <c r="E784" s="184">
        <v>41554</v>
      </c>
      <c r="F784" s="189" t="s">
        <v>341</v>
      </c>
      <c r="G784" s="604" t="s">
        <v>336</v>
      </c>
      <c r="H784" s="7" t="s">
        <v>537</v>
      </c>
      <c r="I784" s="256"/>
      <c r="J784" s="256"/>
      <c r="K784" s="602">
        <v>19729600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</row>
    <row r="785" spans="1:29" ht="15.75" customHeight="1">
      <c r="A785" s="204" t="str">
        <f>IF(B785&lt;&gt;"",IF(AND(B785&gt;=_TM1,B785&lt;=_TM2,OR(TH!L785="1111",TH!M785="1111")),TH!D785,""),"")</f>
        <v/>
      </c>
      <c r="B785" s="36">
        <f t="shared" si="32"/>
        <v>10</v>
      </c>
      <c r="C785" s="184">
        <f t="shared" si="33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537</v>
      </c>
      <c r="I785" s="257"/>
      <c r="J785" s="258"/>
      <c r="K785" s="38">
        <v>13959000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customHeight="1">
      <c r="A786" s="204" t="str">
        <f>IF(B786&lt;&gt;"",IF(AND(B786&gt;=_TM1,B786&lt;=_TM2,OR(TH!L786="1111",TH!M786="1111")),TH!D786,""),"")</f>
        <v/>
      </c>
      <c r="B786" s="36">
        <f t="shared" si="32"/>
        <v>10</v>
      </c>
      <c r="C786" s="184">
        <f t="shared" si="33"/>
        <v>41554</v>
      </c>
      <c r="D786" s="184" t="s">
        <v>339</v>
      </c>
      <c r="E786" s="191">
        <v>41554</v>
      </c>
      <c r="F786" s="189" t="s">
        <v>341</v>
      </c>
      <c r="G786" s="604" t="s">
        <v>336</v>
      </c>
      <c r="H786" s="7" t="s">
        <v>548</v>
      </c>
      <c r="I786" s="257"/>
      <c r="J786" s="258"/>
      <c r="K786" s="38">
        <v>18621130</v>
      </c>
      <c r="L786" s="603" t="s">
        <v>24</v>
      </c>
      <c r="M786" s="603" t="s">
        <v>265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211"/>
      <c r="AB786" s="211"/>
      <c r="AC786" s="211"/>
    </row>
    <row r="787" spans="1:29" ht="15.75" customHeight="1">
      <c r="A787" s="204" t="str">
        <f>IF(B787&lt;&gt;"",IF(AND(B787&gt;=_TM1,B787&lt;=_TM2,OR(TH!L787="1111",TH!M787="1111")),TH!D787,""),"")</f>
        <v>T04</v>
      </c>
      <c r="B787" s="36">
        <f t="shared" si="32"/>
        <v>10</v>
      </c>
      <c r="C787" s="184">
        <f t="shared" si="33"/>
        <v>41554</v>
      </c>
      <c r="D787" s="184" t="s">
        <v>401</v>
      </c>
      <c r="E787" s="191">
        <v>41554</v>
      </c>
      <c r="F787" s="189" t="s">
        <v>500</v>
      </c>
      <c r="G787" s="604" t="s">
        <v>336</v>
      </c>
      <c r="H787" s="7" t="s">
        <v>368</v>
      </c>
      <c r="I787" s="257"/>
      <c r="J787" s="258"/>
      <c r="K787" s="38">
        <v>33700000</v>
      </c>
      <c r="L787" s="603" t="s">
        <v>47</v>
      </c>
      <c r="M787" s="603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>x</v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594"/>
      <c r="AB787" s="594"/>
      <c r="AC787" s="594"/>
    </row>
    <row r="788" spans="1:29" ht="15.75" customHeight="1">
      <c r="A788" s="204" t="str">
        <f>IF(B788&lt;&gt;"",IF(AND(B788&gt;=_TM1,B788&lt;=_TM2,OR(TH!L788="1111",TH!M788="1111")),TH!D788,""),"")</f>
        <v/>
      </c>
      <c r="B788" s="36">
        <f t="shared" si="32"/>
        <v>10</v>
      </c>
      <c r="C788" s="191">
        <f t="shared" si="33"/>
        <v>41555</v>
      </c>
      <c r="D788" s="184" t="s">
        <v>1052</v>
      </c>
      <c r="E788" s="191">
        <v>41555</v>
      </c>
      <c r="F788" s="192" t="s">
        <v>865</v>
      </c>
      <c r="G788" s="192" t="s">
        <v>955</v>
      </c>
      <c r="H788" s="7" t="s">
        <v>580</v>
      </c>
      <c r="I788" s="256">
        <v>516</v>
      </c>
      <c r="J788" s="256">
        <v>20300</v>
      </c>
      <c r="K788" s="38">
        <f>ROUND(I788*J788,0)</f>
        <v>10474800</v>
      </c>
      <c r="L788" s="194" t="s">
        <v>265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/>
    </row>
    <row r="789" spans="1:29" ht="15.75" customHeight="1">
      <c r="A789" s="204" t="str">
        <f>IF(B789&lt;&gt;"",IF(AND(B789&gt;=_TM1,B789&lt;=_TM2,OR(TH!L789="1111",TH!M789="1111")),TH!D789,""),"")</f>
        <v/>
      </c>
      <c r="B789" s="36">
        <f t="shared" si="32"/>
        <v>10</v>
      </c>
      <c r="C789" s="191">
        <f t="shared" si="33"/>
        <v>41555</v>
      </c>
      <c r="D789" s="184" t="s">
        <v>1052</v>
      </c>
      <c r="E789" s="191">
        <v>41555</v>
      </c>
      <c r="F789" s="192" t="s">
        <v>724</v>
      </c>
      <c r="G789" s="192" t="s">
        <v>955</v>
      </c>
      <c r="H789" s="7" t="s">
        <v>580</v>
      </c>
      <c r="I789" s="256"/>
      <c r="J789" s="256"/>
      <c r="K789" s="38">
        <v>1047480</v>
      </c>
      <c r="L789" s="194" t="s">
        <v>265</v>
      </c>
      <c r="M789" s="194" t="s">
        <v>429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customHeight="1">
      <c r="A790" s="204" t="str">
        <f>IF(B790&lt;&gt;"",IF(AND(B790&gt;=_TM1,B790&lt;=_TM2,OR(TH!L790="1111",TH!M790="1111")),TH!D790,""),"")</f>
        <v>T05</v>
      </c>
      <c r="B790" s="36">
        <f t="shared" si="32"/>
        <v>10</v>
      </c>
      <c r="C790" s="191">
        <f t="shared" si="33"/>
        <v>41555</v>
      </c>
      <c r="D790" s="184" t="s">
        <v>466</v>
      </c>
      <c r="E790" s="191">
        <v>41555</v>
      </c>
      <c r="F790" s="189" t="s">
        <v>341</v>
      </c>
      <c r="G790" s="192" t="s">
        <v>955</v>
      </c>
      <c r="H790" s="7" t="s">
        <v>580</v>
      </c>
      <c r="I790" s="256"/>
      <c r="J790" s="256"/>
      <c r="K790" s="38">
        <v>11522280</v>
      </c>
      <c r="L790" s="194" t="s">
        <v>47</v>
      </c>
      <c r="M790" s="194" t="s">
        <v>265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09"/>
      <c r="AB790" s="594" t="str">
        <f>IF(VLOOKUP(H790,DS_131,1,0)&lt;&gt;"","","x")</f>
        <v/>
      </c>
    </row>
    <row r="791" spans="1:29" ht="15.75" customHeight="1">
      <c r="A791" s="204" t="str">
        <f>IF(B791&lt;&gt;"",IF(AND(B791&gt;=_TM1,B791&lt;=_TM2,OR(TH!L791="1111",TH!M791="1111")),TH!D791,""),"")</f>
        <v>T06</v>
      </c>
      <c r="B791" s="36">
        <f t="shared" si="32"/>
        <v>10</v>
      </c>
      <c r="C791" s="184">
        <f t="shared" si="33"/>
        <v>41556</v>
      </c>
      <c r="D791" s="184" t="s">
        <v>476</v>
      </c>
      <c r="E791" s="191">
        <v>41556</v>
      </c>
      <c r="F791" s="189" t="s">
        <v>500</v>
      </c>
      <c r="G791" s="604" t="s">
        <v>336</v>
      </c>
      <c r="H791" s="7" t="s">
        <v>368</v>
      </c>
      <c r="I791" s="257"/>
      <c r="J791" s="258"/>
      <c r="K791" s="38">
        <v>18500000</v>
      </c>
      <c r="L791" s="603" t="s">
        <v>47</v>
      </c>
      <c r="M791" s="603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594"/>
      <c r="AB791" s="594"/>
      <c r="AC791" s="594"/>
    </row>
    <row r="792" spans="1:29" ht="15.75" customHeight="1">
      <c r="A792" s="204" t="str">
        <f>IF(B792&lt;&gt;"",IF(AND(B792&gt;=_TM1,B792&lt;=_TM2,OR(TH!L792="1111",TH!M792="1111")),TH!D792,""),"")</f>
        <v/>
      </c>
      <c r="B792" s="36">
        <f t="shared" si="32"/>
        <v>10</v>
      </c>
      <c r="C792" s="184">
        <f t="shared" si="33"/>
        <v>41557</v>
      </c>
      <c r="D792" s="184" t="s">
        <v>339</v>
      </c>
      <c r="E792" s="191">
        <v>41557</v>
      </c>
      <c r="F792" s="189" t="s">
        <v>341</v>
      </c>
      <c r="G792" s="604" t="s">
        <v>336</v>
      </c>
      <c r="H792" s="7" t="s">
        <v>431</v>
      </c>
      <c r="I792" s="257"/>
      <c r="J792" s="258"/>
      <c r="K792" s="38">
        <v>6806250</v>
      </c>
      <c r="L792" s="603" t="s">
        <v>24</v>
      </c>
      <c r="M792" s="603" t="s">
        <v>265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>x</v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211"/>
      <c r="AB792" s="211"/>
      <c r="AC792" s="594"/>
    </row>
    <row r="793" spans="1:29" ht="15.75" customHeight="1">
      <c r="A793" s="204" t="str">
        <f>IF(B793&lt;&gt;"",IF(AND(B793&gt;=_TM1,B793&lt;=_TM2,OR(TH!L793="1111",TH!M793="1111")),TH!D793,""),"")</f>
        <v/>
      </c>
      <c r="B793" s="36">
        <f t="shared" si="32"/>
        <v>10</v>
      </c>
      <c r="C793" s="191">
        <f t="shared" si="33"/>
        <v>41557</v>
      </c>
      <c r="D793" s="184" t="s">
        <v>1053</v>
      </c>
      <c r="E793" s="191">
        <v>41557</v>
      </c>
      <c r="F793" s="192" t="s">
        <v>1128</v>
      </c>
      <c r="G793" s="192" t="s">
        <v>956</v>
      </c>
      <c r="H793" s="7" t="s">
        <v>541</v>
      </c>
      <c r="I793" s="257">
        <v>304</v>
      </c>
      <c r="J793" s="257">
        <v>6400</v>
      </c>
      <c r="K793" s="38">
        <f>ROUND(I793*J793,0)</f>
        <v>1945600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/>
    </row>
    <row r="794" spans="1:29" ht="15.75" customHeight="1">
      <c r="A794" s="204" t="str">
        <f>IF(B794&lt;&gt;"",IF(AND(B794&gt;=_TM1,B794&lt;=_TM2,OR(TH!L794="1111",TH!M794="1111")),TH!D794,""),"")</f>
        <v/>
      </c>
      <c r="B794" s="36">
        <f t="shared" si="32"/>
        <v>10</v>
      </c>
      <c r="C794" s="191">
        <f t="shared" si="33"/>
        <v>41557</v>
      </c>
      <c r="D794" s="184" t="s">
        <v>1053</v>
      </c>
      <c r="E794" s="184">
        <v>41557</v>
      </c>
      <c r="F794" s="189" t="s">
        <v>724</v>
      </c>
      <c r="G794" s="189" t="s">
        <v>956</v>
      </c>
      <c r="H794" s="7" t="s">
        <v>541</v>
      </c>
      <c r="I794" s="256"/>
      <c r="J794" s="256"/>
      <c r="K794" s="602">
        <v>194560</v>
      </c>
      <c r="L794" s="194" t="s">
        <v>265</v>
      </c>
      <c r="M794" s="194" t="s">
        <v>429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09"/>
      <c r="AB794" s="594" t="str">
        <f>IF(VLOOKUP(H794,DS_131,1,0)&lt;&gt;"","","x")</f>
        <v/>
      </c>
    </row>
    <row r="795" spans="1:29" ht="15.75" customHeight="1">
      <c r="A795" s="204" t="str">
        <f>IF(B795&lt;&gt;"",IF(AND(B795&gt;=_TM1,B795&lt;=_TM2,OR(TH!L795="1111",TH!M795="1111")),TH!D795,""),"")</f>
        <v/>
      </c>
      <c r="B795" s="36">
        <f t="shared" ref="B795:B858" si="34">IF(C795&lt;&gt;"",MONTH(C795),"")</f>
        <v>10</v>
      </c>
      <c r="C795" s="191">
        <f t="shared" si="33"/>
        <v>41559</v>
      </c>
      <c r="D795" s="184" t="s">
        <v>407</v>
      </c>
      <c r="E795" s="191">
        <v>41559</v>
      </c>
      <c r="F795" s="192" t="s">
        <v>685</v>
      </c>
      <c r="G795" s="487" t="s">
        <v>686</v>
      </c>
      <c r="H795" s="193" t="s">
        <v>687</v>
      </c>
      <c r="I795" s="256">
        <v>1800</v>
      </c>
      <c r="J795" s="256">
        <v>8500</v>
      </c>
      <c r="K795" s="38">
        <f>ROUND(I795*J795,0)</f>
        <v>15300000</v>
      </c>
      <c r="L795" s="194" t="s">
        <v>159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>x</v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/>
    </row>
    <row r="796" spans="1:29" ht="15.75" customHeight="1">
      <c r="A796" s="204" t="str">
        <f>IF(B796&lt;&gt;"",IF(AND(B796&gt;=_TM1,B796&lt;=_TM2,OR(TH!L796="1111",TH!M796="1111")),TH!D796,""),"")</f>
        <v/>
      </c>
      <c r="B796" s="36">
        <f t="shared" si="34"/>
        <v>10</v>
      </c>
      <c r="C796" s="191">
        <f t="shared" si="33"/>
        <v>41559</v>
      </c>
      <c r="D796" s="184" t="s">
        <v>407</v>
      </c>
      <c r="E796" s="191">
        <v>41559</v>
      </c>
      <c r="F796" s="192" t="s">
        <v>588</v>
      </c>
      <c r="G796" s="487" t="s">
        <v>686</v>
      </c>
      <c r="H796" s="193" t="s">
        <v>687</v>
      </c>
      <c r="I796" s="256"/>
      <c r="J796" s="256"/>
      <c r="K796" s="38">
        <v>1530000</v>
      </c>
      <c r="L796" s="194" t="s">
        <v>9</v>
      </c>
      <c r="M796" s="194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>
        <v>12</v>
      </c>
    </row>
    <row r="797" spans="1:29" ht="15.75" customHeight="1">
      <c r="A797" s="204" t="str">
        <f>IF(B797&lt;&gt;"",IF(AND(B797&gt;=_TM1,B797&lt;=_TM2,OR(TH!L797="1111",TH!M797="1111")),TH!D797,""),"")</f>
        <v>C01</v>
      </c>
      <c r="B797" s="36">
        <f t="shared" si="34"/>
        <v>10</v>
      </c>
      <c r="C797" s="191">
        <f t="shared" si="33"/>
        <v>41559</v>
      </c>
      <c r="D797" s="184" t="s">
        <v>378</v>
      </c>
      <c r="E797" s="191">
        <v>41559</v>
      </c>
      <c r="F797" s="192" t="s">
        <v>371</v>
      </c>
      <c r="G797" s="487" t="s">
        <v>686</v>
      </c>
      <c r="H797" s="193" t="s">
        <v>687</v>
      </c>
      <c r="I797" s="256"/>
      <c r="J797" s="256"/>
      <c r="K797" s="38">
        <v>16830000</v>
      </c>
      <c r="L797" s="194" t="s">
        <v>8</v>
      </c>
      <c r="M797" s="194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customHeight="1">
      <c r="A798" s="204" t="str">
        <f>IF(B798&lt;&gt;"",IF(AND(B798&gt;=_TM1,B798&lt;=_TM2,OR(TH!L798="1111",TH!M798="1111")),TH!D798,""),"")</f>
        <v/>
      </c>
      <c r="B798" s="36">
        <f t="shared" si="34"/>
        <v>10</v>
      </c>
      <c r="C798" s="184">
        <f t="shared" si="33"/>
        <v>41561</v>
      </c>
      <c r="D798" s="184" t="s">
        <v>339</v>
      </c>
      <c r="E798" s="191">
        <v>41561</v>
      </c>
      <c r="F798" s="189" t="s">
        <v>341</v>
      </c>
      <c r="G798" s="604" t="s">
        <v>336</v>
      </c>
      <c r="H798" s="7" t="s">
        <v>537</v>
      </c>
      <c r="I798" s="257"/>
      <c r="J798" s="258"/>
      <c r="K798" s="38">
        <v>13855600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customHeight="1">
      <c r="A799" s="204" t="str">
        <f>IF(B799&lt;&gt;"",IF(AND(B799&gt;=_TM1,B799&lt;=_TM2,OR(TH!L799="1111",TH!M799="1111")),TH!D799,""),"")</f>
        <v/>
      </c>
      <c r="B799" s="36">
        <f t="shared" si="34"/>
        <v>10</v>
      </c>
      <c r="C799" s="184">
        <f t="shared" ref="C799:C862" si="35">E799</f>
        <v>41562</v>
      </c>
      <c r="D799" s="184" t="s">
        <v>339</v>
      </c>
      <c r="E799" s="184">
        <v>41562</v>
      </c>
      <c r="F799" s="189" t="s">
        <v>341</v>
      </c>
      <c r="G799" s="604" t="s">
        <v>336</v>
      </c>
      <c r="H799" s="7" t="s">
        <v>534</v>
      </c>
      <c r="I799" s="256"/>
      <c r="J799" s="256"/>
      <c r="K799" s="38">
        <v>10000000</v>
      </c>
      <c r="L799" s="603" t="s">
        <v>24</v>
      </c>
      <c r="M799" s="603" t="s">
        <v>265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211"/>
    </row>
    <row r="800" spans="1:29" ht="15.75" customHeight="1">
      <c r="A800" s="204" t="str">
        <f>IF(B800&lt;&gt;"",IF(AND(B800&gt;=_TM1,B800&lt;=_TM2,OR(TH!L800="1111",TH!M800="1111")),TH!D800,""),"")</f>
        <v>T07</v>
      </c>
      <c r="B800" s="36">
        <f t="shared" si="34"/>
        <v>10</v>
      </c>
      <c r="C800" s="184">
        <f t="shared" si="35"/>
        <v>41562</v>
      </c>
      <c r="D800" s="184" t="s">
        <v>472</v>
      </c>
      <c r="E800" s="191">
        <v>41562</v>
      </c>
      <c r="F800" s="189" t="s">
        <v>500</v>
      </c>
      <c r="G800" s="604" t="s">
        <v>336</v>
      </c>
      <c r="H800" s="7" t="s">
        <v>368</v>
      </c>
      <c r="I800" s="256"/>
      <c r="J800" s="258"/>
      <c r="K800" s="602">
        <v>30800000</v>
      </c>
      <c r="L800" s="603" t="s">
        <v>47</v>
      </c>
      <c r="M800" s="603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>x</v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59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34"/>
        <v>10</v>
      </c>
      <c r="C801" s="191">
        <f t="shared" si="35"/>
        <v>41563</v>
      </c>
      <c r="D801" s="184" t="s">
        <v>1054</v>
      </c>
      <c r="E801" s="184">
        <v>41563</v>
      </c>
      <c r="F801" s="192" t="s">
        <v>836</v>
      </c>
      <c r="G801" s="604" t="s">
        <v>957</v>
      </c>
      <c r="H801" s="193" t="s">
        <v>741</v>
      </c>
      <c r="I801" s="256">
        <v>996</v>
      </c>
      <c r="J801" s="256">
        <v>10500</v>
      </c>
      <c r="K801" s="38">
        <f>ROUND(I801*J801,0)</f>
        <v>10458000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34"/>
        <v>10</v>
      </c>
      <c r="C802" s="191">
        <f t="shared" si="35"/>
        <v>41563</v>
      </c>
      <c r="D802" s="184" t="s">
        <v>1054</v>
      </c>
      <c r="E802" s="184">
        <v>41563</v>
      </c>
      <c r="F802" s="189" t="s">
        <v>724</v>
      </c>
      <c r="G802" s="189" t="s">
        <v>957</v>
      </c>
      <c r="H802" s="193" t="s">
        <v>741</v>
      </c>
      <c r="I802" s="256"/>
      <c r="J802" s="256"/>
      <c r="K802" s="602">
        <v>1045800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customHeight="1">
      <c r="A803" s="204" t="str">
        <f>IF(B803&lt;&gt;"",IF(AND(B803&gt;=_TM1,B803&lt;=_TM2,OR(TH!L803="1111",TH!M803="1111")),TH!D803,""),"")</f>
        <v>T08</v>
      </c>
      <c r="B803" s="36">
        <f t="shared" si="34"/>
        <v>10</v>
      </c>
      <c r="C803" s="191">
        <f t="shared" si="35"/>
        <v>41563</v>
      </c>
      <c r="D803" s="184" t="s">
        <v>473</v>
      </c>
      <c r="E803" s="184">
        <v>41563</v>
      </c>
      <c r="F803" s="189" t="s">
        <v>341</v>
      </c>
      <c r="G803" s="189" t="s">
        <v>957</v>
      </c>
      <c r="H803" s="193" t="s">
        <v>741</v>
      </c>
      <c r="I803" s="256"/>
      <c r="J803" s="256"/>
      <c r="K803" s="602">
        <v>11503800</v>
      </c>
      <c r="L803" s="194" t="s">
        <v>47</v>
      </c>
      <c r="M803" s="194" t="s">
        <v>265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 t="str">
        <f>IF(VLOOKUP(H803,DS_131,1,0)&lt;&gt;"","","x")</f>
        <v/>
      </c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34"/>
        <v>10</v>
      </c>
      <c r="C804" s="191">
        <f t="shared" si="35"/>
        <v>41563</v>
      </c>
      <c r="D804" s="184" t="s">
        <v>1055</v>
      </c>
      <c r="E804" s="184">
        <v>41563</v>
      </c>
      <c r="F804" s="189" t="s">
        <v>1157</v>
      </c>
      <c r="G804" s="189" t="s">
        <v>958</v>
      </c>
      <c r="H804" s="7" t="s">
        <v>542</v>
      </c>
      <c r="I804" s="256">
        <v>1400</v>
      </c>
      <c r="J804" s="256">
        <v>4890</v>
      </c>
      <c r="K804" s="38">
        <f>ROUND(I804*J804,0)</f>
        <v>6846000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34"/>
        <v>10</v>
      </c>
      <c r="C805" s="191">
        <f t="shared" si="35"/>
        <v>41563</v>
      </c>
      <c r="D805" s="184" t="s">
        <v>1055</v>
      </c>
      <c r="E805" s="184">
        <v>41563</v>
      </c>
      <c r="F805" s="189" t="s">
        <v>724</v>
      </c>
      <c r="G805" s="604" t="s">
        <v>958</v>
      </c>
      <c r="H805" s="7" t="s">
        <v>542</v>
      </c>
      <c r="I805" s="256"/>
      <c r="J805" s="256"/>
      <c r="K805" s="602">
        <v>684600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 t="str">
        <f>IF(VLOOKUP(H805,DS_131,1,0)&lt;&gt;"","","x")</f>
        <v/>
      </c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34"/>
        <v>10</v>
      </c>
      <c r="C806" s="191">
        <f t="shared" si="35"/>
        <v>41563</v>
      </c>
      <c r="D806" s="184" t="s">
        <v>1056</v>
      </c>
      <c r="E806" s="184">
        <v>41563</v>
      </c>
      <c r="F806" s="192" t="s">
        <v>1147</v>
      </c>
      <c r="G806" s="189" t="s">
        <v>959</v>
      </c>
      <c r="H806" s="7" t="s">
        <v>894</v>
      </c>
      <c r="I806" s="256">
        <v>5391</v>
      </c>
      <c r="J806" s="256">
        <v>4700</v>
      </c>
      <c r="K806" s="38">
        <f>ROUND(I806*J806,0)</f>
        <v>25337700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34"/>
        <v>10</v>
      </c>
      <c r="C807" s="191">
        <f t="shared" si="35"/>
        <v>41563</v>
      </c>
      <c r="D807" s="184" t="s">
        <v>1056</v>
      </c>
      <c r="E807" s="184">
        <v>41563</v>
      </c>
      <c r="F807" s="189" t="s">
        <v>724</v>
      </c>
      <c r="G807" s="189" t="s">
        <v>959</v>
      </c>
      <c r="H807" s="193" t="s">
        <v>894</v>
      </c>
      <c r="I807" s="256"/>
      <c r="J807" s="256"/>
      <c r="K807" s="602">
        <v>2533770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 t="str">
        <f>IF(VLOOKUP(H807,DS_131,1,0)&lt;&gt;"","","x")</f>
        <v/>
      </c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34"/>
        <v>10</v>
      </c>
      <c r="C808" s="191">
        <f t="shared" si="35"/>
        <v>41565</v>
      </c>
      <c r="D808" s="184" t="s">
        <v>1057</v>
      </c>
      <c r="E808" s="184">
        <v>41565</v>
      </c>
      <c r="F808" s="189" t="s">
        <v>938</v>
      </c>
      <c r="G808" s="604" t="s">
        <v>960</v>
      </c>
      <c r="H808" s="193" t="s">
        <v>548</v>
      </c>
      <c r="I808" s="256">
        <v>100</v>
      </c>
      <c r="J808" s="256">
        <v>18600</v>
      </c>
      <c r="K808" s="38">
        <f>ROUND(I808*J808,0)</f>
        <v>1860000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34"/>
        <v>10</v>
      </c>
      <c r="C809" s="191">
        <f t="shared" si="35"/>
        <v>41565</v>
      </c>
      <c r="D809" s="184" t="s">
        <v>1057</v>
      </c>
      <c r="E809" s="184">
        <v>41565</v>
      </c>
      <c r="F809" s="189" t="s">
        <v>724</v>
      </c>
      <c r="G809" s="189" t="s">
        <v>960</v>
      </c>
      <c r="H809" s="193" t="s">
        <v>548</v>
      </c>
      <c r="I809" s="256"/>
      <c r="J809" s="256"/>
      <c r="K809" s="602">
        <v>186000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 t="str">
        <f>IF(VLOOKUP(H809,DS_131,1,0)&lt;&gt;"","","x")</f>
        <v/>
      </c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34"/>
        <v>10</v>
      </c>
      <c r="C810" s="191">
        <f t="shared" si="35"/>
        <v>41566</v>
      </c>
      <c r="D810" s="184" t="s">
        <v>1058</v>
      </c>
      <c r="E810" s="184">
        <v>41566</v>
      </c>
      <c r="F810" s="189" t="s">
        <v>1139</v>
      </c>
      <c r="G810" s="189" t="s">
        <v>961</v>
      </c>
      <c r="H810" s="7" t="s">
        <v>788</v>
      </c>
      <c r="I810" s="256">
        <v>1157</v>
      </c>
      <c r="J810" s="256">
        <v>4700</v>
      </c>
      <c r="K810" s="38">
        <f>ROUND(I810*J810,0)</f>
        <v>5437900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34"/>
        <v>10</v>
      </c>
      <c r="C811" s="191">
        <f t="shared" si="35"/>
        <v>41566</v>
      </c>
      <c r="D811" s="184" t="s">
        <v>1058</v>
      </c>
      <c r="E811" s="184">
        <v>41566</v>
      </c>
      <c r="F811" s="189" t="s">
        <v>962</v>
      </c>
      <c r="G811" s="189" t="s">
        <v>961</v>
      </c>
      <c r="H811" s="7" t="s">
        <v>788</v>
      </c>
      <c r="I811" s="256">
        <v>220</v>
      </c>
      <c r="J811" s="256">
        <v>8280</v>
      </c>
      <c r="K811" s="38">
        <f>ROUND(I811*J811,0)</f>
        <v>1821600</v>
      </c>
      <c r="L811" s="194" t="s">
        <v>265</v>
      </c>
      <c r="M811" s="194" t="s">
        <v>175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34"/>
        <v>10</v>
      </c>
      <c r="C812" s="191">
        <f t="shared" si="35"/>
        <v>41566</v>
      </c>
      <c r="D812" s="184" t="s">
        <v>1058</v>
      </c>
      <c r="E812" s="184">
        <v>41566</v>
      </c>
      <c r="F812" s="189" t="s">
        <v>724</v>
      </c>
      <c r="G812" s="485" t="s">
        <v>961</v>
      </c>
      <c r="H812" s="7" t="s">
        <v>788</v>
      </c>
      <c r="I812" s="256"/>
      <c r="J812" s="256"/>
      <c r="K812" s="602">
        <v>725950</v>
      </c>
      <c r="L812" s="194" t="s">
        <v>265</v>
      </c>
      <c r="M812" s="194" t="s">
        <v>429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customHeight="1">
      <c r="A813" s="204" t="str">
        <f>IF(B813&lt;&gt;"",IF(AND(B813&gt;=_TM1,B813&lt;=_TM2,OR(TH!L813="1111",TH!M813="1111")),TH!D813,""),"")</f>
        <v>T09</v>
      </c>
      <c r="B813" s="36">
        <f t="shared" si="34"/>
        <v>10</v>
      </c>
      <c r="C813" s="191">
        <f t="shared" si="35"/>
        <v>41566</v>
      </c>
      <c r="D813" s="184" t="s">
        <v>474</v>
      </c>
      <c r="E813" s="184">
        <v>41566</v>
      </c>
      <c r="F813" s="189" t="s">
        <v>341</v>
      </c>
      <c r="G813" s="485" t="s">
        <v>961</v>
      </c>
      <c r="H813" s="7" t="s">
        <v>788</v>
      </c>
      <c r="I813" s="256"/>
      <c r="J813" s="256"/>
      <c r="K813" s="602">
        <v>7985450</v>
      </c>
      <c r="L813" s="194" t="s">
        <v>47</v>
      </c>
      <c r="M813" s="194" t="s">
        <v>265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 t="str">
        <f>IF(VLOOKUP(H813,DS_131,1,0)&lt;&gt;"","","x")</f>
        <v/>
      </c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34"/>
        <v>10</v>
      </c>
      <c r="C814" s="191">
        <f t="shared" si="35"/>
        <v>41568</v>
      </c>
      <c r="D814" s="184" t="s">
        <v>1059</v>
      </c>
      <c r="E814" s="184">
        <v>41568</v>
      </c>
      <c r="F814" s="192" t="s">
        <v>729</v>
      </c>
      <c r="G814" s="189" t="s">
        <v>963</v>
      </c>
      <c r="H814" s="7" t="s">
        <v>501</v>
      </c>
      <c r="I814" s="256">
        <v>529</v>
      </c>
      <c r="J814" s="256">
        <v>8740</v>
      </c>
      <c r="K814" s="38">
        <f>ROUND(I814*J814,0)</f>
        <v>4623460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34"/>
        <v>10</v>
      </c>
      <c r="C815" s="191">
        <f t="shared" si="35"/>
        <v>41568</v>
      </c>
      <c r="D815" s="184" t="s">
        <v>1059</v>
      </c>
      <c r="E815" s="184">
        <v>41568</v>
      </c>
      <c r="F815" s="189" t="s">
        <v>724</v>
      </c>
      <c r="G815" s="485" t="s">
        <v>963</v>
      </c>
      <c r="H815" s="7" t="s">
        <v>501</v>
      </c>
      <c r="I815" s="256"/>
      <c r="J815" s="256"/>
      <c r="K815" s="602">
        <v>462346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 t="str">
        <f>IF(VLOOKUP(H815,DS_131,1,0)&lt;&gt;"","","x")</f>
        <v/>
      </c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34"/>
        <v>10</v>
      </c>
      <c r="C816" s="191">
        <f t="shared" si="35"/>
        <v>41568</v>
      </c>
      <c r="D816" s="184" t="s">
        <v>1060</v>
      </c>
      <c r="E816" s="184">
        <v>41568</v>
      </c>
      <c r="F816" s="189" t="s">
        <v>964</v>
      </c>
      <c r="G816" s="189" t="s">
        <v>965</v>
      </c>
      <c r="H816" s="7" t="s">
        <v>950</v>
      </c>
      <c r="I816" s="256">
        <v>80</v>
      </c>
      <c r="J816" s="256">
        <v>3600</v>
      </c>
      <c r="K816" s="38">
        <f t="shared" ref="K816:K821" si="36"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34"/>
        <v>10</v>
      </c>
      <c r="C817" s="191">
        <f t="shared" si="35"/>
        <v>41568</v>
      </c>
      <c r="D817" s="184" t="s">
        <v>1060</v>
      </c>
      <c r="E817" s="184">
        <v>41568</v>
      </c>
      <c r="F817" s="189" t="s">
        <v>966</v>
      </c>
      <c r="G817" s="485" t="s">
        <v>965</v>
      </c>
      <c r="H817" s="7" t="s">
        <v>950</v>
      </c>
      <c r="I817" s="256">
        <v>80</v>
      </c>
      <c r="J817" s="256">
        <v>3600</v>
      </c>
      <c r="K817" s="38">
        <f t="shared" si="36"/>
        <v>288000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34"/>
        <v>10</v>
      </c>
      <c r="C818" s="191">
        <f t="shared" si="35"/>
        <v>41568</v>
      </c>
      <c r="D818" s="184" t="s">
        <v>1060</v>
      </c>
      <c r="E818" s="184">
        <v>41568</v>
      </c>
      <c r="F818" s="189" t="s">
        <v>1161</v>
      </c>
      <c r="G818" s="189" t="s">
        <v>965</v>
      </c>
      <c r="H818" s="7" t="s">
        <v>950</v>
      </c>
      <c r="I818" s="256">
        <v>79</v>
      </c>
      <c r="J818" s="256">
        <v>4850</v>
      </c>
      <c r="K818" s="38">
        <f t="shared" si="36"/>
        <v>383150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34"/>
        <v>10</v>
      </c>
      <c r="C819" s="191">
        <f t="shared" si="35"/>
        <v>41568</v>
      </c>
      <c r="D819" s="184" t="s">
        <v>1060</v>
      </c>
      <c r="E819" s="184">
        <v>41568</v>
      </c>
      <c r="F819" s="189" t="s">
        <v>1158</v>
      </c>
      <c r="G819" s="485" t="s">
        <v>965</v>
      </c>
      <c r="H819" s="7" t="s">
        <v>950</v>
      </c>
      <c r="I819" s="256">
        <v>82</v>
      </c>
      <c r="J819" s="256">
        <v>4200</v>
      </c>
      <c r="K819" s="38">
        <f t="shared" si="36"/>
        <v>344400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34"/>
        <v>10</v>
      </c>
      <c r="C820" s="191">
        <f t="shared" si="35"/>
        <v>41568</v>
      </c>
      <c r="D820" s="184" t="s">
        <v>1060</v>
      </c>
      <c r="E820" s="184">
        <v>41568</v>
      </c>
      <c r="F820" s="189" t="s">
        <v>967</v>
      </c>
      <c r="G820" s="189" t="s">
        <v>965</v>
      </c>
      <c r="H820" s="7" t="s">
        <v>950</v>
      </c>
      <c r="I820" s="256">
        <v>81</v>
      </c>
      <c r="J820" s="256">
        <v>6000</v>
      </c>
      <c r="K820" s="38">
        <f t="shared" si="36"/>
        <v>486000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34"/>
        <v>10</v>
      </c>
      <c r="C821" s="191">
        <f t="shared" si="35"/>
        <v>41568</v>
      </c>
      <c r="D821" s="184" t="s">
        <v>1060</v>
      </c>
      <c r="E821" s="184">
        <v>41568</v>
      </c>
      <c r="F821" s="189" t="s">
        <v>968</v>
      </c>
      <c r="G821" s="485" t="s">
        <v>965</v>
      </c>
      <c r="H821" s="7" t="s">
        <v>950</v>
      </c>
      <c r="I821" s="256">
        <v>81</v>
      </c>
      <c r="J821" s="256">
        <v>6700</v>
      </c>
      <c r="K821" s="38">
        <f t="shared" si="36"/>
        <v>542700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34"/>
        <v>10</v>
      </c>
      <c r="C822" s="191">
        <f t="shared" si="35"/>
        <v>41568</v>
      </c>
      <c r="D822" s="184" t="s">
        <v>1060</v>
      </c>
      <c r="E822" s="184">
        <v>41568</v>
      </c>
      <c r="F822" s="189" t="s">
        <v>724</v>
      </c>
      <c r="G822" s="189" t="s">
        <v>965</v>
      </c>
      <c r="H822" s="193" t="s">
        <v>950</v>
      </c>
      <c r="I822" s="256"/>
      <c r="J822" s="256"/>
      <c r="K822" s="602">
        <v>233225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customHeight="1">
      <c r="A823" s="204" t="str">
        <f>IF(B823&lt;&gt;"",IF(AND(B823&gt;=_TM1,B823&lt;=_TM2,OR(TH!L823="1111",TH!M823="1111")),TH!D823,""),"")</f>
        <v>T10</v>
      </c>
      <c r="B823" s="36">
        <f t="shared" si="34"/>
        <v>10</v>
      </c>
      <c r="C823" s="191">
        <f t="shared" si="35"/>
        <v>41568</v>
      </c>
      <c r="D823" s="184" t="s">
        <v>475</v>
      </c>
      <c r="E823" s="184">
        <v>41568</v>
      </c>
      <c r="F823" s="189" t="s">
        <v>341</v>
      </c>
      <c r="G823" s="189" t="s">
        <v>965</v>
      </c>
      <c r="H823" s="193" t="s">
        <v>950</v>
      </c>
      <c r="I823" s="256"/>
      <c r="J823" s="256"/>
      <c r="K823" s="602">
        <v>2565475</v>
      </c>
      <c r="L823" s="194" t="s">
        <v>47</v>
      </c>
      <c r="M823" s="194" t="s">
        <v>265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 t="str">
        <f>IF(VLOOKUP(H823,DS_131,1,0)&lt;&gt;"","","x")</f>
        <v/>
      </c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34"/>
        <v>10</v>
      </c>
      <c r="C824" s="191">
        <f t="shared" si="35"/>
        <v>41568</v>
      </c>
      <c r="D824" s="184" t="s">
        <v>1061</v>
      </c>
      <c r="E824" s="184">
        <v>41568</v>
      </c>
      <c r="F824" s="189" t="s">
        <v>969</v>
      </c>
      <c r="G824" s="485" t="s">
        <v>970</v>
      </c>
      <c r="H824" s="193" t="s">
        <v>950</v>
      </c>
      <c r="I824" s="256">
        <v>80</v>
      </c>
      <c r="J824" s="256">
        <v>4500</v>
      </c>
      <c r="K824" s="38">
        <f t="shared" ref="K824:K831" si="37">ROUND(I824*J824,0)</f>
        <v>360000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09"/>
      <c r="AB824" s="59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34"/>
        <v>10</v>
      </c>
      <c r="C825" s="191">
        <f t="shared" si="35"/>
        <v>41568</v>
      </c>
      <c r="D825" s="184" t="s">
        <v>1061</v>
      </c>
      <c r="E825" s="184">
        <v>41568</v>
      </c>
      <c r="F825" s="189" t="s">
        <v>971</v>
      </c>
      <c r="G825" s="189" t="s">
        <v>970</v>
      </c>
      <c r="H825" s="193" t="s">
        <v>950</v>
      </c>
      <c r="I825" s="256">
        <v>59</v>
      </c>
      <c r="J825" s="256">
        <v>4800</v>
      </c>
      <c r="K825" s="38">
        <f t="shared" si="37"/>
        <v>283200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34"/>
        <v>10</v>
      </c>
      <c r="C826" s="191">
        <f t="shared" si="35"/>
        <v>41568</v>
      </c>
      <c r="D826" s="184" t="s">
        <v>1061</v>
      </c>
      <c r="E826" s="184">
        <v>41568</v>
      </c>
      <c r="F826" s="189" t="s">
        <v>972</v>
      </c>
      <c r="G826" s="189" t="s">
        <v>970</v>
      </c>
      <c r="H826" s="193" t="s">
        <v>950</v>
      </c>
      <c r="I826" s="256">
        <v>80</v>
      </c>
      <c r="J826" s="256">
        <v>6800</v>
      </c>
      <c r="K826" s="38">
        <f t="shared" si="37"/>
        <v>544000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34"/>
        <v>10</v>
      </c>
      <c r="C827" s="191">
        <f t="shared" si="35"/>
        <v>41568</v>
      </c>
      <c r="D827" s="184" t="s">
        <v>1061</v>
      </c>
      <c r="E827" s="184">
        <v>41568</v>
      </c>
      <c r="F827" s="189" t="s">
        <v>973</v>
      </c>
      <c r="G827" s="189" t="s">
        <v>970</v>
      </c>
      <c r="H827" s="193" t="s">
        <v>950</v>
      </c>
      <c r="I827" s="256">
        <v>15</v>
      </c>
      <c r="J827" s="256">
        <v>9500</v>
      </c>
      <c r="K827" s="38">
        <f t="shared" si="37"/>
        <v>142500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34"/>
        <v>10</v>
      </c>
      <c r="C828" s="191">
        <f t="shared" si="35"/>
        <v>41568</v>
      </c>
      <c r="D828" s="184" t="s">
        <v>1061</v>
      </c>
      <c r="E828" s="184">
        <v>41568</v>
      </c>
      <c r="F828" s="189" t="s">
        <v>974</v>
      </c>
      <c r="G828" s="485" t="s">
        <v>970</v>
      </c>
      <c r="H828" s="193" t="s">
        <v>950</v>
      </c>
      <c r="I828" s="256">
        <v>21</v>
      </c>
      <c r="J828" s="256">
        <v>7700</v>
      </c>
      <c r="K828" s="38">
        <f t="shared" si="37"/>
        <v>161700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34"/>
        <v>10</v>
      </c>
      <c r="C829" s="191">
        <f t="shared" si="35"/>
        <v>41568</v>
      </c>
      <c r="D829" s="184" t="s">
        <v>1061</v>
      </c>
      <c r="E829" s="184">
        <v>41568</v>
      </c>
      <c r="F829" s="189" t="s">
        <v>975</v>
      </c>
      <c r="G829" s="189" t="s">
        <v>970</v>
      </c>
      <c r="H829" s="193" t="s">
        <v>950</v>
      </c>
      <c r="I829" s="256">
        <v>8</v>
      </c>
      <c r="J829" s="256">
        <v>9700</v>
      </c>
      <c r="K829" s="38">
        <f t="shared" si="37"/>
        <v>77600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34"/>
        <v>10</v>
      </c>
      <c r="C830" s="191">
        <f t="shared" si="35"/>
        <v>41568</v>
      </c>
      <c r="D830" s="184" t="s">
        <v>1061</v>
      </c>
      <c r="E830" s="184">
        <v>41568</v>
      </c>
      <c r="F830" s="189" t="s">
        <v>976</v>
      </c>
      <c r="G830" s="485" t="s">
        <v>970</v>
      </c>
      <c r="H830" s="193" t="s">
        <v>950</v>
      </c>
      <c r="I830" s="256">
        <v>10</v>
      </c>
      <c r="J830" s="256">
        <v>10350</v>
      </c>
      <c r="K830" s="38">
        <f t="shared" si="37"/>
        <v>103500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59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34"/>
        <v>10</v>
      </c>
      <c r="C831" s="191">
        <f t="shared" si="35"/>
        <v>41568</v>
      </c>
      <c r="D831" s="184" t="s">
        <v>1061</v>
      </c>
      <c r="E831" s="184">
        <v>41568</v>
      </c>
      <c r="F831" s="189" t="s">
        <v>977</v>
      </c>
      <c r="G831" s="189" t="s">
        <v>970</v>
      </c>
      <c r="H831" s="193" t="s">
        <v>950</v>
      </c>
      <c r="I831" s="256">
        <v>10</v>
      </c>
      <c r="J831" s="256">
        <v>12600</v>
      </c>
      <c r="K831" s="38">
        <f t="shared" si="37"/>
        <v>126000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34"/>
        <v>10</v>
      </c>
      <c r="C832" s="191">
        <f t="shared" si="35"/>
        <v>41568</v>
      </c>
      <c r="D832" s="184" t="s">
        <v>1061</v>
      </c>
      <c r="E832" s="184">
        <v>41568</v>
      </c>
      <c r="F832" s="189" t="s">
        <v>724</v>
      </c>
      <c r="G832" s="485" t="s">
        <v>970</v>
      </c>
      <c r="H832" s="193" t="s">
        <v>950</v>
      </c>
      <c r="I832" s="256"/>
      <c r="J832" s="256"/>
      <c r="K832" s="602">
        <v>179850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customHeight="1">
      <c r="A833" s="204" t="str">
        <f>IF(B833&lt;&gt;"",IF(AND(B833&gt;=_TM1,B833&lt;=_TM2,OR(TH!L833="1111",TH!M833="1111")),TH!D833,""),"")</f>
        <v>T11</v>
      </c>
      <c r="B833" s="36">
        <f t="shared" si="34"/>
        <v>10</v>
      </c>
      <c r="C833" s="191">
        <f t="shared" si="35"/>
        <v>41568</v>
      </c>
      <c r="D833" s="184" t="s">
        <v>574</v>
      </c>
      <c r="E833" s="184">
        <v>41568</v>
      </c>
      <c r="F833" s="189" t="s">
        <v>341</v>
      </c>
      <c r="G833" s="485" t="s">
        <v>970</v>
      </c>
      <c r="H833" s="193" t="s">
        <v>950</v>
      </c>
      <c r="I833" s="256"/>
      <c r="J833" s="256"/>
      <c r="K833" s="602">
        <v>1978350</v>
      </c>
      <c r="L833" s="194" t="s">
        <v>47</v>
      </c>
      <c r="M833" s="194" t="s">
        <v>265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 t="str">
        <f>IF(VLOOKUP(H833,DS_131,1,0)&lt;&gt;"","","x")</f>
        <v/>
      </c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34"/>
        <v>10</v>
      </c>
      <c r="C834" s="191">
        <f t="shared" si="35"/>
        <v>41568</v>
      </c>
      <c r="D834" s="184" t="s">
        <v>1062</v>
      </c>
      <c r="E834" s="184">
        <v>41568</v>
      </c>
      <c r="F834" s="189" t="s">
        <v>978</v>
      </c>
      <c r="G834" s="189" t="s">
        <v>979</v>
      </c>
      <c r="H834" s="193" t="s">
        <v>950</v>
      </c>
      <c r="I834" s="256">
        <v>62</v>
      </c>
      <c r="J834" s="256">
        <v>7650</v>
      </c>
      <c r="K834" s="38">
        <f t="shared" ref="K834:K841" si="38">ROUND(I834*J834,0)</f>
        <v>474300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34"/>
        <v>10</v>
      </c>
      <c r="C835" s="191">
        <f t="shared" si="35"/>
        <v>41568</v>
      </c>
      <c r="D835" s="184" t="s">
        <v>1062</v>
      </c>
      <c r="E835" s="184">
        <v>41568</v>
      </c>
      <c r="F835" s="189" t="s">
        <v>980</v>
      </c>
      <c r="G835" s="485" t="s">
        <v>981</v>
      </c>
      <c r="H835" s="193" t="s">
        <v>950</v>
      </c>
      <c r="I835" s="256">
        <v>50</v>
      </c>
      <c r="J835" s="256">
        <v>13500</v>
      </c>
      <c r="K835" s="38">
        <f t="shared" si="38"/>
        <v>675000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34"/>
        <v>10</v>
      </c>
      <c r="C836" s="191">
        <f t="shared" si="35"/>
        <v>41568</v>
      </c>
      <c r="D836" s="184" t="s">
        <v>1062</v>
      </c>
      <c r="E836" s="184">
        <v>41568</v>
      </c>
      <c r="F836" s="189" t="s">
        <v>982</v>
      </c>
      <c r="G836" s="189" t="s">
        <v>983</v>
      </c>
      <c r="H836" s="193" t="s">
        <v>950</v>
      </c>
      <c r="I836" s="256">
        <v>51</v>
      </c>
      <c r="J836" s="256">
        <v>12100</v>
      </c>
      <c r="K836" s="38">
        <f t="shared" si="38"/>
        <v>617100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34"/>
        <v>10</v>
      </c>
      <c r="C837" s="191">
        <f t="shared" si="35"/>
        <v>41568</v>
      </c>
      <c r="D837" s="184" t="s">
        <v>1062</v>
      </c>
      <c r="E837" s="184">
        <v>41568</v>
      </c>
      <c r="F837" s="189" t="s">
        <v>1155</v>
      </c>
      <c r="G837" s="485" t="s">
        <v>984</v>
      </c>
      <c r="H837" s="193" t="s">
        <v>950</v>
      </c>
      <c r="I837" s="256">
        <v>66</v>
      </c>
      <c r="J837" s="256">
        <v>4800</v>
      </c>
      <c r="K837" s="38">
        <f t="shared" si="38"/>
        <v>316800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34"/>
        <v>10</v>
      </c>
      <c r="C838" s="191">
        <f t="shared" si="35"/>
        <v>41568</v>
      </c>
      <c r="D838" s="184" t="s">
        <v>1062</v>
      </c>
      <c r="E838" s="184">
        <v>41568</v>
      </c>
      <c r="F838" s="189" t="s">
        <v>1156</v>
      </c>
      <c r="G838" s="189" t="s">
        <v>642</v>
      </c>
      <c r="H838" s="193" t="s">
        <v>950</v>
      </c>
      <c r="I838" s="256">
        <v>62</v>
      </c>
      <c r="J838" s="256">
        <v>4700</v>
      </c>
      <c r="K838" s="38">
        <f t="shared" si="38"/>
        <v>291400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34"/>
        <v>10</v>
      </c>
      <c r="C839" s="191">
        <f t="shared" si="35"/>
        <v>41568</v>
      </c>
      <c r="D839" s="184" t="s">
        <v>1062</v>
      </c>
      <c r="E839" s="184">
        <v>41568</v>
      </c>
      <c r="F839" s="189" t="s">
        <v>985</v>
      </c>
      <c r="G839" s="485" t="s">
        <v>986</v>
      </c>
      <c r="H839" s="193" t="s">
        <v>950</v>
      </c>
      <c r="I839" s="256">
        <v>16</v>
      </c>
      <c r="J839" s="256">
        <v>16600</v>
      </c>
      <c r="K839" s="38">
        <f t="shared" si="38"/>
        <v>265600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34"/>
        <v>10</v>
      </c>
      <c r="C840" s="191">
        <f t="shared" si="35"/>
        <v>41568</v>
      </c>
      <c r="D840" s="184" t="s">
        <v>1062</v>
      </c>
      <c r="E840" s="184">
        <v>41568</v>
      </c>
      <c r="F840" s="189" t="s">
        <v>987</v>
      </c>
      <c r="G840" s="189" t="s">
        <v>988</v>
      </c>
      <c r="H840" s="193" t="s">
        <v>950</v>
      </c>
      <c r="I840" s="256">
        <v>13</v>
      </c>
      <c r="J840" s="256">
        <v>16300</v>
      </c>
      <c r="K840" s="38">
        <f t="shared" si="38"/>
        <v>211900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34"/>
        <v>10</v>
      </c>
      <c r="C841" s="191">
        <f t="shared" si="35"/>
        <v>41568</v>
      </c>
      <c r="D841" s="184" t="s">
        <v>1062</v>
      </c>
      <c r="E841" s="184">
        <v>41568</v>
      </c>
      <c r="F841" s="189" t="s">
        <v>989</v>
      </c>
      <c r="G841" s="189" t="s">
        <v>990</v>
      </c>
      <c r="H841" s="193" t="s">
        <v>950</v>
      </c>
      <c r="I841" s="256">
        <v>13</v>
      </c>
      <c r="J841" s="256">
        <v>23850</v>
      </c>
      <c r="K841" s="38">
        <f t="shared" si="38"/>
        <v>310050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34"/>
        <v>10</v>
      </c>
      <c r="C842" s="191">
        <f t="shared" si="35"/>
        <v>41568</v>
      </c>
      <c r="D842" s="184" t="s">
        <v>1062</v>
      </c>
      <c r="E842" s="184">
        <v>41568</v>
      </c>
      <c r="F842" s="189" t="s">
        <v>724</v>
      </c>
      <c r="G842" s="189" t="s">
        <v>979</v>
      </c>
      <c r="H842" s="193" t="s">
        <v>950</v>
      </c>
      <c r="I842" s="256"/>
      <c r="J842" s="256"/>
      <c r="K842" s="602">
        <v>316215</v>
      </c>
      <c r="L842" s="194" t="s">
        <v>265</v>
      </c>
      <c r="M842" s="194" t="s">
        <v>429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customHeight="1">
      <c r="A843" s="204" t="str">
        <f>IF(B843&lt;&gt;"",IF(AND(B843&gt;=_TM1,B843&lt;=_TM2,OR(TH!L843="1111",TH!M843="1111")),TH!D843,""),"")</f>
        <v>T12</v>
      </c>
      <c r="B843" s="36">
        <f t="shared" si="34"/>
        <v>10</v>
      </c>
      <c r="C843" s="191">
        <f t="shared" si="35"/>
        <v>41568</v>
      </c>
      <c r="D843" s="184" t="s">
        <v>575</v>
      </c>
      <c r="E843" s="184">
        <v>41568</v>
      </c>
      <c r="F843" s="189" t="s">
        <v>341</v>
      </c>
      <c r="G843" s="189" t="s">
        <v>979</v>
      </c>
      <c r="H843" s="193" t="s">
        <v>950</v>
      </c>
      <c r="I843" s="256"/>
      <c r="J843" s="256"/>
      <c r="K843" s="602">
        <v>3478365</v>
      </c>
      <c r="L843" s="194" t="s">
        <v>47</v>
      </c>
      <c r="M843" s="194" t="s">
        <v>265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 t="str">
        <f>IF(VLOOKUP(H843,DS_131,1,0)&lt;&gt;"","","x")</f>
        <v/>
      </c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34"/>
        <v>10</v>
      </c>
      <c r="C844" s="191">
        <f t="shared" si="35"/>
        <v>41568</v>
      </c>
      <c r="D844" s="184" t="s">
        <v>1063</v>
      </c>
      <c r="E844" s="184">
        <v>41568</v>
      </c>
      <c r="F844" s="189" t="s">
        <v>1152</v>
      </c>
      <c r="G844" s="485" t="s">
        <v>981</v>
      </c>
      <c r="H844" s="193" t="s">
        <v>950</v>
      </c>
      <c r="I844" s="256">
        <v>200</v>
      </c>
      <c r="J844" s="256">
        <v>3900</v>
      </c>
      <c r="K844" s="38">
        <f>ROUND(I844*J844,0)</f>
        <v>780000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34"/>
        <v>10</v>
      </c>
      <c r="C845" s="191">
        <f t="shared" si="35"/>
        <v>41568</v>
      </c>
      <c r="D845" s="184" t="s">
        <v>1063</v>
      </c>
      <c r="E845" s="184">
        <v>41568</v>
      </c>
      <c r="F845" s="189" t="s">
        <v>724</v>
      </c>
      <c r="G845" s="189" t="s">
        <v>981</v>
      </c>
      <c r="H845" s="193" t="s">
        <v>950</v>
      </c>
      <c r="I845" s="256"/>
      <c r="J845" s="256"/>
      <c r="K845" s="602">
        <v>78000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customHeight="1">
      <c r="A846" s="204" t="str">
        <f>IF(B846&lt;&gt;"",IF(AND(B846&gt;=_TM1,B846&lt;=_TM2,OR(TH!L846="1111",TH!M846="1111")),TH!D846,""),"")</f>
        <v>T13</v>
      </c>
      <c r="B846" s="36">
        <f t="shared" si="34"/>
        <v>10</v>
      </c>
      <c r="C846" s="191">
        <f t="shared" si="35"/>
        <v>41568</v>
      </c>
      <c r="D846" s="184" t="s">
        <v>581</v>
      </c>
      <c r="E846" s="184">
        <v>41568</v>
      </c>
      <c r="F846" s="189" t="s">
        <v>341</v>
      </c>
      <c r="G846" s="189" t="s">
        <v>981</v>
      </c>
      <c r="H846" s="193" t="s">
        <v>950</v>
      </c>
      <c r="I846" s="256"/>
      <c r="J846" s="256"/>
      <c r="K846" s="602">
        <v>858000</v>
      </c>
      <c r="L846" s="194" t="s">
        <v>47</v>
      </c>
      <c r="M846" s="194" t="s">
        <v>265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>x</v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 t="str">
        <f>IF(VLOOKUP(H846,DS_131,1,0)&lt;&gt;"","","x")</f>
        <v/>
      </c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34"/>
        <v>10</v>
      </c>
      <c r="C847" s="191">
        <f t="shared" si="35"/>
        <v>41568</v>
      </c>
      <c r="D847" s="184" t="s">
        <v>1064</v>
      </c>
      <c r="E847" s="184">
        <v>41568</v>
      </c>
      <c r="F847" s="189" t="s">
        <v>991</v>
      </c>
      <c r="G847" s="485" t="s">
        <v>986</v>
      </c>
      <c r="H847" s="7" t="s">
        <v>877</v>
      </c>
      <c r="I847" s="256">
        <v>50</v>
      </c>
      <c r="J847" s="256">
        <v>70000</v>
      </c>
      <c r="K847" s="38">
        <f>ROUND(I847*J847,0)</f>
        <v>3500000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34"/>
        <v>10</v>
      </c>
      <c r="C848" s="191">
        <f t="shared" si="35"/>
        <v>41568</v>
      </c>
      <c r="D848" s="184" t="s">
        <v>1064</v>
      </c>
      <c r="E848" s="184">
        <v>41568</v>
      </c>
      <c r="F848" s="189" t="s">
        <v>992</v>
      </c>
      <c r="G848" s="189" t="s">
        <v>986</v>
      </c>
      <c r="H848" s="7" t="s">
        <v>877</v>
      </c>
      <c r="I848" s="256">
        <v>50</v>
      </c>
      <c r="J848" s="256">
        <v>80000</v>
      </c>
      <c r="K848" s="38">
        <f>ROUND(I848*J848,0)</f>
        <v>4000000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34"/>
        <v>10</v>
      </c>
      <c r="C849" s="191">
        <f t="shared" si="35"/>
        <v>41568</v>
      </c>
      <c r="D849" s="184" t="s">
        <v>1064</v>
      </c>
      <c r="E849" s="184">
        <v>41568</v>
      </c>
      <c r="F849" s="189" t="s">
        <v>724</v>
      </c>
      <c r="G849" s="485" t="s">
        <v>986</v>
      </c>
      <c r="H849" s="7" t="s">
        <v>877</v>
      </c>
      <c r="I849" s="256"/>
      <c r="J849" s="256"/>
      <c r="K849" s="602">
        <v>750000</v>
      </c>
      <c r="L849" s="194" t="s">
        <v>265</v>
      </c>
      <c r="M849" s="194" t="s">
        <v>429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</row>
    <row r="850" spans="1:29" s="211" customFormat="1" ht="15.75" customHeight="1">
      <c r="A850" s="204" t="str">
        <f>IF(B850&lt;&gt;"",IF(AND(B850&gt;=_TM1,B850&lt;=_TM2,OR(TH!L850="1111",TH!M850="1111")),TH!D850,""),"")</f>
        <v>T14</v>
      </c>
      <c r="B850" s="36">
        <f t="shared" si="34"/>
        <v>10</v>
      </c>
      <c r="C850" s="191">
        <f t="shared" si="35"/>
        <v>41568</v>
      </c>
      <c r="D850" s="184" t="s">
        <v>1298</v>
      </c>
      <c r="E850" s="184">
        <v>41568</v>
      </c>
      <c r="F850" s="189" t="s">
        <v>341</v>
      </c>
      <c r="G850" s="485" t="s">
        <v>986</v>
      </c>
      <c r="H850" s="7" t="s">
        <v>877</v>
      </c>
      <c r="I850" s="256"/>
      <c r="J850" s="256"/>
      <c r="K850" s="602">
        <v>8250000</v>
      </c>
      <c r="L850" s="194" t="s">
        <v>47</v>
      </c>
      <c r="M850" s="194" t="s">
        <v>265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 t="str">
        <f>IF(VLOOKUP(H850,DS_131,1,0)&lt;&gt;"","","x")</f>
        <v/>
      </c>
      <c r="AC850" s="198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34"/>
        <v>10</v>
      </c>
      <c r="C851" s="191">
        <f t="shared" si="35"/>
        <v>41569</v>
      </c>
      <c r="D851" s="184" t="s">
        <v>1065</v>
      </c>
      <c r="E851" s="184">
        <v>41569</v>
      </c>
      <c r="F851" s="189" t="s">
        <v>1151</v>
      </c>
      <c r="G851" s="189" t="s">
        <v>988</v>
      </c>
      <c r="H851" s="7" t="s">
        <v>914</v>
      </c>
      <c r="I851" s="256">
        <v>1980</v>
      </c>
      <c r="J851" s="256">
        <v>5300</v>
      </c>
      <c r="K851" s="38">
        <f>ROUND(I851*J851,0)</f>
        <v>10494000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34"/>
        <v>10</v>
      </c>
      <c r="C852" s="191">
        <f t="shared" si="35"/>
        <v>41569</v>
      </c>
      <c r="D852" s="184" t="s">
        <v>1065</v>
      </c>
      <c r="E852" s="184">
        <v>41569</v>
      </c>
      <c r="F852" s="189" t="s">
        <v>724</v>
      </c>
      <c r="G852" s="485" t="s">
        <v>988</v>
      </c>
      <c r="H852" s="7" t="s">
        <v>914</v>
      </c>
      <c r="I852" s="256"/>
      <c r="J852" s="256"/>
      <c r="K852" s="602">
        <v>1049400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customHeight="1">
      <c r="A853" s="204" t="str">
        <f>IF(B853&lt;&gt;"",IF(AND(B853&gt;=_TM1,B853&lt;=_TM2,OR(TH!L853="1111",TH!M853="1111")),TH!D853,""),"")</f>
        <v>T15</v>
      </c>
      <c r="B853" s="36">
        <f t="shared" si="34"/>
        <v>10</v>
      </c>
      <c r="C853" s="191">
        <f t="shared" si="35"/>
        <v>41569</v>
      </c>
      <c r="D853" s="184" t="s">
        <v>1300</v>
      </c>
      <c r="E853" s="184">
        <v>41569</v>
      </c>
      <c r="F853" s="189" t="s">
        <v>341</v>
      </c>
      <c r="G853" s="485" t="s">
        <v>988</v>
      </c>
      <c r="H853" s="7" t="s">
        <v>914</v>
      </c>
      <c r="I853" s="256"/>
      <c r="J853" s="256"/>
      <c r="K853" s="602">
        <v>11543400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09"/>
      <c r="AB853" s="594" t="str">
        <f>IF(VLOOKUP(H853,DS_131,1,0)&lt;&gt;"","","x")</f>
        <v/>
      </c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34"/>
        <v>10</v>
      </c>
      <c r="C854" s="184">
        <f t="shared" si="35"/>
        <v>41570</v>
      </c>
      <c r="D854" s="184" t="s">
        <v>339</v>
      </c>
      <c r="E854" s="184">
        <v>41570</v>
      </c>
      <c r="F854" s="189" t="s">
        <v>341</v>
      </c>
      <c r="G854" s="604" t="s">
        <v>336</v>
      </c>
      <c r="H854" s="7" t="s">
        <v>501</v>
      </c>
      <c r="I854" s="256"/>
      <c r="J854" s="256"/>
      <c r="K854" s="602">
        <v>5085806</v>
      </c>
      <c r="L854" s="603" t="s">
        <v>24</v>
      </c>
      <c r="M854" s="603" t="s">
        <v>265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211"/>
    </row>
    <row r="855" spans="1:29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34"/>
        <v>10</v>
      </c>
      <c r="C855" s="191">
        <f t="shared" si="35"/>
        <v>41571</v>
      </c>
      <c r="D855" s="184" t="s">
        <v>408</v>
      </c>
      <c r="E855" s="191">
        <v>41571</v>
      </c>
      <c r="F855" s="192" t="s">
        <v>688</v>
      </c>
      <c r="G855" s="487" t="s">
        <v>689</v>
      </c>
      <c r="H855" s="193" t="s">
        <v>687</v>
      </c>
      <c r="I855" s="256">
        <v>1100</v>
      </c>
      <c r="J855" s="256">
        <v>16000</v>
      </c>
      <c r="K855" s="38">
        <f>ROUND(I855*J855,0)</f>
        <v>17600000</v>
      </c>
      <c r="L855" s="194" t="s">
        <v>159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B855" s="198"/>
      <c r="AC855" s="198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34"/>
        <v>10</v>
      </c>
      <c r="C856" s="191">
        <f t="shared" si="35"/>
        <v>41571</v>
      </c>
      <c r="D856" s="184" t="s">
        <v>408</v>
      </c>
      <c r="E856" s="191">
        <v>41571</v>
      </c>
      <c r="F856" s="192" t="s">
        <v>588</v>
      </c>
      <c r="G856" s="487" t="s">
        <v>689</v>
      </c>
      <c r="H856" s="193" t="s">
        <v>687</v>
      </c>
      <c r="I856" s="256"/>
      <c r="J856" s="256"/>
      <c r="K856" s="38">
        <v>1760000</v>
      </c>
      <c r="L856" s="194" t="s">
        <v>9</v>
      </c>
      <c r="M856" s="194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211">
        <v>12</v>
      </c>
    </row>
    <row r="857" spans="1:29" s="211" customFormat="1" ht="15.75" customHeight="1">
      <c r="A857" s="204" t="str">
        <f>IF(B857&lt;&gt;"",IF(AND(B857&gt;=_TM1,B857&lt;=_TM2,OR(TH!L857="1111",TH!M857="1111")),TH!D857,""),"")</f>
        <v>C02</v>
      </c>
      <c r="B857" s="36">
        <f t="shared" si="34"/>
        <v>10</v>
      </c>
      <c r="C857" s="191">
        <f t="shared" si="35"/>
        <v>41571</v>
      </c>
      <c r="D857" s="184" t="s">
        <v>379</v>
      </c>
      <c r="E857" s="191">
        <v>41571</v>
      </c>
      <c r="F857" s="192" t="s">
        <v>371</v>
      </c>
      <c r="G857" s="487" t="s">
        <v>689</v>
      </c>
      <c r="H857" s="193" t="s">
        <v>687</v>
      </c>
      <c r="I857" s="256"/>
      <c r="J857" s="256"/>
      <c r="K857" s="38">
        <f>K855+K856</f>
        <v>19360000</v>
      </c>
      <c r="L857" s="194" t="s">
        <v>8</v>
      </c>
      <c r="M857" s="194" t="s">
        <v>47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B857" s="198"/>
      <c r="AC857" s="198"/>
    </row>
    <row r="858" spans="1:29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34"/>
        <v>10</v>
      </c>
      <c r="C858" s="191">
        <f t="shared" si="35"/>
        <v>41571</v>
      </c>
      <c r="D858" s="184" t="s">
        <v>1066</v>
      </c>
      <c r="E858" s="184">
        <v>41571</v>
      </c>
      <c r="F858" s="192" t="s">
        <v>1128</v>
      </c>
      <c r="G858" s="189" t="s">
        <v>990</v>
      </c>
      <c r="H858" s="7" t="s">
        <v>541</v>
      </c>
      <c r="I858" s="256">
        <v>100</v>
      </c>
      <c r="J858" s="256">
        <v>6400</v>
      </c>
      <c r="K858" s="38">
        <f>ROUND(I858*J858,0)</f>
        <v>640000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  <c r="AC858" s="198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ref="B859:B922" si="39">IF(C859&lt;&gt;"",MONTH(C859),"")</f>
        <v>10</v>
      </c>
      <c r="C859" s="191">
        <f t="shared" si="35"/>
        <v>41571</v>
      </c>
      <c r="D859" s="184" t="s">
        <v>1066</v>
      </c>
      <c r="E859" s="184">
        <v>41571</v>
      </c>
      <c r="F859" s="189" t="s">
        <v>812</v>
      </c>
      <c r="G859" s="485" t="s">
        <v>990</v>
      </c>
      <c r="H859" s="7" t="s">
        <v>541</v>
      </c>
      <c r="I859" s="256">
        <v>200</v>
      </c>
      <c r="J859" s="256">
        <v>9800</v>
      </c>
      <c r="K859" s="38">
        <f>ROUND(I859*J859,0)</f>
        <v>1960000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39"/>
        <v>10</v>
      </c>
      <c r="C860" s="191">
        <f t="shared" si="35"/>
        <v>41571</v>
      </c>
      <c r="D860" s="184" t="s">
        <v>1066</v>
      </c>
      <c r="E860" s="184">
        <v>41571</v>
      </c>
      <c r="F860" s="192" t="s">
        <v>1128</v>
      </c>
      <c r="G860" s="189" t="s">
        <v>990</v>
      </c>
      <c r="H860" s="7" t="s">
        <v>541</v>
      </c>
      <c r="I860" s="256">
        <v>200</v>
      </c>
      <c r="J860" s="256">
        <v>6400</v>
      </c>
      <c r="K860" s="38">
        <f>ROUND(I860*J860,0)</f>
        <v>1280000</v>
      </c>
      <c r="L860" s="194" t="s">
        <v>265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39"/>
        <v>10</v>
      </c>
      <c r="C861" s="191">
        <f t="shared" si="35"/>
        <v>41571</v>
      </c>
      <c r="D861" s="184" t="s">
        <v>1066</v>
      </c>
      <c r="E861" s="184">
        <v>41571</v>
      </c>
      <c r="F861" s="189" t="s">
        <v>724</v>
      </c>
      <c r="G861" s="485" t="s">
        <v>990</v>
      </c>
      <c r="H861" s="7" t="s">
        <v>541</v>
      </c>
      <c r="I861" s="256"/>
      <c r="J861" s="256"/>
      <c r="K861" s="602">
        <v>388000</v>
      </c>
      <c r="L861" s="194" t="s">
        <v>265</v>
      </c>
      <c r="M861" s="194" t="s">
        <v>429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 t="str">
        <f>IF(VLOOKUP(H861,DS_131,1,0)&lt;&gt;"","","x")</f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39"/>
        <v>10</v>
      </c>
      <c r="C862" s="191">
        <f t="shared" si="35"/>
        <v>41571</v>
      </c>
      <c r="D862" s="184" t="s">
        <v>1067</v>
      </c>
      <c r="E862" s="184">
        <v>41571</v>
      </c>
      <c r="F862" s="189" t="s">
        <v>938</v>
      </c>
      <c r="G862" s="189" t="s">
        <v>993</v>
      </c>
      <c r="H862" s="193" t="s">
        <v>548</v>
      </c>
      <c r="I862" s="256">
        <v>585</v>
      </c>
      <c r="J862" s="256">
        <v>18600</v>
      </c>
      <c r="K862" s="38">
        <f>ROUND(I862*J862,0)</f>
        <v>10881000</v>
      </c>
      <c r="L862" s="194" t="s">
        <v>265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/>
    </row>
    <row r="863" spans="1:29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39"/>
        <v>10</v>
      </c>
      <c r="C863" s="191">
        <f t="shared" ref="C863:C926" si="40">E863</f>
        <v>41571</v>
      </c>
      <c r="D863" s="184" t="s">
        <v>1067</v>
      </c>
      <c r="E863" s="191">
        <v>41571</v>
      </c>
      <c r="F863" s="192" t="s">
        <v>724</v>
      </c>
      <c r="G863" s="664" t="s">
        <v>993</v>
      </c>
      <c r="H863" s="193" t="s">
        <v>548</v>
      </c>
      <c r="I863" s="256"/>
      <c r="J863" s="875"/>
      <c r="K863" s="38">
        <v>1088100</v>
      </c>
      <c r="L863" s="194" t="s">
        <v>265</v>
      </c>
      <c r="M863" s="194" t="s">
        <v>429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09"/>
      <c r="AB863" s="594" t="str">
        <f>IF(VLOOKUP(H863,DS_131,1,0)&lt;&gt;"","","x")</f>
        <v/>
      </c>
      <c r="AC863" s="198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39"/>
        <v>10</v>
      </c>
      <c r="C864" s="184">
        <f t="shared" si="40"/>
        <v>41572</v>
      </c>
      <c r="D864" s="184" t="s">
        <v>339</v>
      </c>
      <c r="E864" s="184">
        <v>41572</v>
      </c>
      <c r="F864" s="189" t="s">
        <v>369</v>
      </c>
      <c r="G864" s="604" t="s">
        <v>336</v>
      </c>
      <c r="H864" s="7"/>
      <c r="I864" s="256"/>
      <c r="J864" s="256"/>
      <c r="K864" s="602">
        <v>5895</v>
      </c>
      <c r="L864" s="603" t="s">
        <v>24</v>
      </c>
      <c r="M864" s="603" t="s">
        <v>40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39"/>
        <v>10</v>
      </c>
      <c r="C865" s="191">
        <f t="shared" si="40"/>
        <v>41572</v>
      </c>
      <c r="D865" s="184" t="s">
        <v>409</v>
      </c>
      <c r="E865" s="191">
        <v>41572</v>
      </c>
      <c r="F865" s="192" t="s">
        <v>688</v>
      </c>
      <c r="G865" s="487" t="s">
        <v>690</v>
      </c>
      <c r="H865" s="193" t="s">
        <v>687</v>
      </c>
      <c r="I865" s="256">
        <v>1120</v>
      </c>
      <c r="J865" s="256">
        <v>16000</v>
      </c>
      <c r="K865" s="38">
        <f>ROUND(I865*J865,0)</f>
        <v>17920000</v>
      </c>
      <c r="L865" s="194" t="s">
        <v>159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39"/>
        <v>10</v>
      </c>
      <c r="C866" s="191">
        <f t="shared" si="40"/>
        <v>41572</v>
      </c>
      <c r="D866" s="184" t="s">
        <v>409</v>
      </c>
      <c r="E866" s="191">
        <v>41572</v>
      </c>
      <c r="F866" s="192" t="s">
        <v>588</v>
      </c>
      <c r="G866" s="487" t="s">
        <v>690</v>
      </c>
      <c r="H866" s="193" t="s">
        <v>687</v>
      </c>
      <c r="I866" s="257"/>
      <c r="J866" s="257"/>
      <c r="K866" s="38">
        <v>1792000</v>
      </c>
      <c r="L866" s="194" t="s">
        <v>9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>
        <v>12</v>
      </c>
    </row>
    <row r="867" spans="1:28" ht="15.75" customHeight="1">
      <c r="A867" s="204" t="str">
        <f>IF(B867&lt;&gt;"",IF(AND(B867&gt;=_TM1,B867&lt;=_TM2,OR(TH!L867="1111",TH!M867="1111")),TH!D867,""),"")</f>
        <v>C03</v>
      </c>
      <c r="B867" s="36">
        <f t="shared" si="39"/>
        <v>10</v>
      </c>
      <c r="C867" s="191">
        <f t="shared" si="40"/>
        <v>41572</v>
      </c>
      <c r="D867" s="184" t="s">
        <v>380</v>
      </c>
      <c r="E867" s="191">
        <v>41572</v>
      </c>
      <c r="F867" s="192" t="s">
        <v>371</v>
      </c>
      <c r="G867" s="487" t="s">
        <v>690</v>
      </c>
      <c r="H867" s="193" t="s">
        <v>687</v>
      </c>
      <c r="I867" s="257"/>
      <c r="J867" s="257"/>
      <c r="K867" s="38">
        <v>19712000</v>
      </c>
      <c r="L867" s="194" t="s">
        <v>8</v>
      </c>
      <c r="M867" s="194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39"/>
        <v>10</v>
      </c>
      <c r="C868" s="191">
        <f t="shared" si="40"/>
        <v>41573</v>
      </c>
      <c r="D868" s="184" t="s">
        <v>410</v>
      </c>
      <c r="E868" s="191">
        <v>41573</v>
      </c>
      <c r="F868" s="192" t="s">
        <v>688</v>
      </c>
      <c r="G868" s="487" t="s">
        <v>691</v>
      </c>
      <c r="H868" s="193" t="s">
        <v>687</v>
      </c>
      <c r="I868" s="257">
        <v>1100</v>
      </c>
      <c r="J868" s="257">
        <v>16000</v>
      </c>
      <c r="K868" s="38">
        <f>ROUND(I868*J868,0)</f>
        <v>17600000</v>
      </c>
      <c r="L868" s="194" t="s">
        <v>159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211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39"/>
        <v>10</v>
      </c>
      <c r="C869" s="191">
        <f t="shared" si="40"/>
        <v>41573</v>
      </c>
      <c r="D869" s="184" t="s">
        <v>410</v>
      </c>
      <c r="E869" s="191">
        <v>41573</v>
      </c>
      <c r="F869" s="192" t="s">
        <v>588</v>
      </c>
      <c r="G869" s="487" t="s">
        <v>691</v>
      </c>
      <c r="H869" s="193" t="s">
        <v>687</v>
      </c>
      <c r="I869" s="256"/>
      <c r="J869" s="256"/>
      <c r="K869" s="38">
        <v>1760000</v>
      </c>
      <c r="L869" s="194" t="s">
        <v>9</v>
      </c>
      <c r="M869" s="194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594">
        <v>12</v>
      </c>
    </row>
    <row r="870" spans="1:28" ht="15.75" customHeight="1">
      <c r="A870" s="204" t="str">
        <f>IF(B870&lt;&gt;"",IF(AND(B870&gt;=_TM1,B870&lt;=_TM2,OR(TH!L870="1111",TH!M870="1111")),TH!D870,""),"")</f>
        <v>C04</v>
      </c>
      <c r="B870" s="36">
        <f t="shared" si="39"/>
        <v>10</v>
      </c>
      <c r="C870" s="191">
        <f t="shared" si="40"/>
        <v>41573</v>
      </c>
      <c r="D870" s="184" t="s">
        <v>381</v>
      </c>
      <c r="E870" s="191">
        <v>41573</v>
      </c>
      <c r="F870" s="192" t="s">
        <v>371</v>
      </c>
      <c r="G870" s="487" t="s">
        <v>691</v>
      </c>
      <c r="H870" s="193" t="s">
        <v>687</v>
      </c>
      <c r="I870" s="256"/>
      <c r="J870" s="256"/>
      <c r="K870" s="38">
        <v>19360000</v>
      </c>
      <c r="L870" s="194" t="s">
        <v>8</v>
      </c>
      <c r="M870" s="194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211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39"/>
        <v>10</v>
      </c>
      <c r="C871" s="191">
        <f t="shared" si="40"/>
        <v>41573</v>
      </c>
      <c r="D871" s="184" t="s">
        <v>1068</v>
      </c>
      <c r="E871" s="191">
        <v>41573</v>
      </c>
      <c r="F871" s="192" t="s">
        <v>1147</v>
      </c>
      <c r="G871" s="192" t="s">
        <v>994</v>
      </c>
      <c r="H871" s="193" t="s">
        <v>894</v>
      </c>
      <c r="I871" s="256">
        <v>49</v>
      </c>
      <c r="J871" s="256">
        <v>4700</v>
      </c>
      <c r="K871" s="38">
        <f>ROUND(I871*J871,0)</f>
        <v>230300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39"/>
        <v>10</v>
      </c>
      <c r="C872" s="191">
        <f t="shared" si="40"/>
        <v>41573</v>
      </c>
      <c r="D872" s="184" t="s">
        <v>1068</v>
      </c>
      <c r="E872" s="191">
        <v>41573</v>
      </c>
      <c r="F872" s="192" t="s">
        <v>1146</v>
      </c>
      <c r="G872" s="192" t="s">
        <v>994</v>
      </c>
      <c r="H872" s="193" t="s">
        <v>894</v>
      </c>
      <c r="I872" s="256">
        <v>3191</v>
      </c>
      <c r="J872" s="256">
        <v>4210</v>
      </c>
      <c r="K872" s="38">
        <f>ROUND(I872*J872,0)</f>
        <v>13434110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39"/>
        <v>10</v>
      </c>
      <c r="C873" s="191">
        <f t="shared" si="40"/>
        <v>41573</v>
      </c>
      <c r="D873" s="184" t="s">
        <v>1068</v>
      </c>
      <c r="E873" s="191">
        <v>41573</v>
      </c>
      <c r="F873" s="192" t="s">
        <v>724</v>
      </c>
      <c r="G873" s="192" t="s">
        <v>994</v>
      </c>
      <c r="H873" s="7" t="s">
        <v>894</v>
      </c>
      <c r="I873" s="256"/>
      <c r="J873" s="256"/>
      <c r="K873" s="38">
        <v>1366441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09"/>
      <c r="AB873" s="594" t="str">
        <f>IF(VLOOKUP(H873,DS_131,1,0)&lt;&gt;"","","x")</f>
        <v/>
      </c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39"/>
        <v>10</v>
      </c>
      <c r="C874" s="191">
        <f t="shared" si="40"/>
        <v>41574</v>
      </c>
      <c r="D874" s="184" t="s">
        <v>411</v>
      </c>
      <c r="E874" s="191">
        <v>41574</v>
      </c>
      <c r="F874" s="192" t="s">
        <v>688</v>
      </c>
      <c r="G874" s="487" t="s">
        <v>692</v>
      </c>
      <c r="H874" s="193" t="s">
        <v>687</v>
      </c>
      <c r="I874" s="257">
        <v>1120</v>
      </c>
      <c r="J874" s="257">
        <v>16000</v>
      </c>
      <c r="K874" s="38">
        <f>ROUND(I874*J874,0)</f>
        <v>17920000</v>
      </c>
      <c r="L874" s="194" t="s">
        <v>159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211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39"/>
        <v>10</v>
      </c>
      <c r="C875" s="191">
        <f t="shared" si="40"/>
        <v>41574</v>
      </c>
      <c r="D875" s="184" t="s">
        <v>411</v>
      </c>
      <c r="E875" s="191">
        <v>41574</v>
      </c>
      <c r="F875" s="192" t="s">
        <v>588</v>
      </c>
      <c r="G875" s="487" t="s">
        <v>692</v>
      </c>
      <c r="H875" s="193" t="s">
        <v>687</v>
      </c>
      <c r="I875" s="256"/>
      <c r="J875" s="256"/>
      <c r="K875" s="38">
        <v>1792000</v>
      </c>
      <c r="L875" s="194" t="s">
        <v>9</v>
      </c>
      <c r="M875" s="194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594">
        <v>12</v>
      </c>
    </row>
    <row r="876" spans="1:28" ht="15.75" customHeight="1">
      <c r="A876" s="204" t="str">
        <f>IF(B876&lt;&gt;"",IF(AND(B876&gt;=_TM1,B876&lt;=_TM2,OR(TH!L876="1111",TH!M876="1111")),TH!D876,""),"")</f>
        <v>C05</v>
      </c>
      <c r="B876" s="36">
        <f t="shared" si="39"/>
        <v>10</v>
      </c>
      <c r="C876" s="191">
        <f t="shared" si="40"/>
        <v>41574</v>
      </c>
      <c r="D876" s="184" t="s">
        <v>382</v>
      </c>
      <c r="E876" s="191">
        <v>41574</v>
      </c>
      <c r="F876" s="192" t="s">
        <v>371</v>
      </c>
      <c r="G876" s="487" t="s">
        <v>692</v>
      </c>
      <c r="H876" s="193" t="s">
        <v>687</v>
      </c>
      <c r="I876" s="256"/>
      <c r="J876" s="256"/>
      <c r="K876" s="38">
        <v>19712000</v>
      </c>
      <c r="L876" s="194" t="s">
        <v>8</v>
      </c>
      <c r="M876" s="194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211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39"/>
        <v>10</v>
      </c>
      <c r="C877" s="184">
        <f t="shared" si="40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541</v>
      </c>
      <c r="I877" s="257"/>
      <c r="J877" s="258"/>
      <c r="K877" s="38">
        <v>10488500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39"/>
        <v>10</v>
      </c>
      <c r="C878" s="184">
        <f t="shared" si="40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13959000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39"/>
        <v>10</v>
      </c>
      <c r="C879" s="184">
        <f t="shared" si="40"/>
        <v>41575</v>
      </c>
      <c r="D879" s="184" t="s">
        <v>339</v>
      </c>
      <c r="E879" s="191">
        <v>41575</v>
      </c>
      <c r="F879" s="189" t="s">
        <v>341</v>
      </c>
      <c r="G879" s="604" t="s">
        <v>336</v>
      </c>
      <c r="H879" s="7" t="s">
        <v>537</v>
      </c>
      <c r="I879" s="257"/>
      <c r="J879" s="258"/>
      <c r="K879" s="38">
        <v>15708000</v>
      </c>
      <c r="L879" s="603" t="s">
        <v>24</v>
      </c>
      <c r="M879" s="603" t="s">
        <v>265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594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39"/>
        <v>10</v>
      </c>
      <c r="C880" s="191">
        <f t="shared" si="40"/>
        <v>41575</v>
      </c>
      <c r="D880" s="184" t="s">
        <v>412</v>
      </c>
      <c r="E880" s="191">
        <v>41575</v>
      </c>
      <c r="F880" s="192" t="s">
        <v>688</v>
      </c>
      <c r="G880" s="487" t="s">
        <v>693</v>
      </c>
      <c r="H880" s="193" t="s">
        <v>687</v>
      </c>
      <c r="I880" s="257">
        <v>560</v>
      </c>
      <c r="J880" s="257">
        <v>16000</v>
      </c>
      <c r="K880" s="38">
        <f>ROUND(I880*J880,0)</f>
        <v>8960000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39"/>
        <v>10</v>
      </c>
      <c r="C881" s="191">
        <f t="shared" si="40"/>
        <v>41575</v>
      </c>
      <c r="D881" s="184" t="s">
        <v>412</v>
      </c>
      <c r="E881" s="191">
        <v>41575</v>
      </c>
      <c r="F881" s="192" t="s">
        <v>685</v>
      </c>
      <c r="G881" s="487" t="s">
        <v>693</v>
      </c>
      <c r="H881" s="193" t="s">
        <v>687</v>
      </c>
      <c r="I881" s="256">
        <v>500</v>
      </c>
      <c r="J881" s="256">
        <v>8500</v>
      </c>
      <c r="K881" s="38">
        <f>ROUND(I881*J881,0)</f>
        <v>4250000</v>
      </c>
      <c r="L881" s="194" t="s">
        <v>159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>x</v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211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39"/>
        <v>10</v>
      </c>
      <c r="C882" s="191">
        <f t="shared" si="40"/>
        <v>41575</v>
      </c>
      <c r="D882" s="184" t="s">
        <v>412</v>
      </c>
      <c r="E882" s="191">
        <v>41575</v>
      </c>
      <c r="F882" s="192" t="s">
        <v>588</v>
      </c>
      <c r="G882" s="487" t="s">
        <v>693</v>
      </c>
      <c r="H882" s="193" t="s">
        <v>687</v>
      </c>
      <c r="I882" s="257"/>
      <c r="J882" s="257"/>
      <c r="K882" s="38">
        <v>1321000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594">
        <v>12</v>
      </c>
    </row>
    <row r="883" spans="1:29" ht="15.75" customHeight="1">
      <c r="A883" s="204" t="str">
        <f>IF(B883&lt;&gt;"",IF(AND(B883&gt;=_TM1,B883&lt;=_TM2,OR(TH!L883="1111",TH!M883="1111")),TH!D883,""),"")</f>
        <v>C06</v>
      </c>
      <c r="B883" s="36">
        <f t="shared" si="39"/>
        <v>10</v>
      </c>
      <c r="C883" s="191">
        <f t="shared" si="40"/>
        <v>41575</v>
      </c>
      <c r="D883" s="184" t="s">
        <v>383</v>
      </c>
      <c r="E883" s="191">
        <v>41575</v>
      </c>
      <c r="F883" s="192" t="s">
        <v>371</v>
      </c>
      <c r="G883" s="487" t="s">
        <v>693</v>
      </c>
      <c r="H883" s="193" t="s">
        <v>687</v>
      </c>
      <c r="I883" s="257"/>
      <c r="J883" s="257"/>
      <c r="K883" s="38">
        <v>14531000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customHeight="1">
      <c r="A884" s="204" t="str">
        <f>IF(B884&lt;&gt;"",IF(AND(B884&gt;=_TM1,B884&lt;=_TM2,OR(TH!L884="1111",TH!M884="1111")),TH!D884,""),"")</f>
        <v>T16</v>
      </c>
      <c r="B884" s="36">
        <f t="shared" si="39"/>
        <v>10</v>
      </c>
      <c r="C884" s="184">
        <f t="shared" si="40"/>
        <v>41576</v>
      </c>
      <c r="D884" s="184" t="s">
        <v>1301</v>
      </c>
      <c r="E884" s="191">
        <v>41576</v>
      </c>
      <c r="F884" s="189" t="s">
        <v>500</v>
      </c>
      <c r="G884" s="604" t="s">
        <v>336</v>
      </c>
      <c r="H884" s="7" t="s">
        <v>368</v>
      </c>
      <c r="I884" s="258"/>
      <c r="J884" s="258"/>
      <c r="K884" s="38">
        <v>45200000</v>
      </c>
      <c r="L884" s="603" t="s">
        <v>47</v>
      </c>
      <c r="M884" s="603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39"/>
        <v>10</v>
      </c>
      <c r="C885" s="191">
        <f t="shared" si="40"/>
        <v>41576</v>
      </c>
      <c r="D885" s="184" t="s">
        <v>413</v>
      </c>
      <c r="E885" s="191">
        <v>41576</v>
      </c>
      <c r="F885" s="192" t="s">
        <v>694</v>
      </c>
      <c r="G885" s="487" t="s">
        <v>695</v>
      </c>
      <c r="H885" s="193" t="s">
        <v>696</v>
      </c>
      <c r="I885" s="256">
        <v>334</v>
      </c>
      <c r="J885" s="256">
        <v>6656</v>
      </c>
      <c r="K885" s="38">
        <f>ROUND(I885*J885,0)</f>
        <v>2223104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211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39"/>
        <v>10</v>
      </c>
      <c r="C886" s="191">
        <f t="shared" si="40"/>
        <v>41576</v>
      </c>
      <c r="D886" s="184" t="s">
        <v>413</v>
      </c>
      <c r="E886" s="191">
        <v>41576</v>
      </c>
      <c r="F886" s="192" t="s">
        <v>697</v>
      </c>
      <c r="G886" s="487" t="s">
        <v>695</v>
      </c>
      <c r="H886" s="193" t="s">
        <v>696</v>
      </c>
      <c r="I886" s="257">
        <v>300</v>
      </c>
      <c r="J886" s="257">
        <v>9425</v>
      </c>
      <c r="K886" s="38">
        <f>ROUND(I886*J886,0)</f>
        <v>2827500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59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39"/>
        <v>10</v>
      </c>
      <c r="C887" s="191">
        <f t="shared" si="40"/>
        <v>41576</v>
      </c>
      <c r="D887" s="184" t="s">
        <v>413</v>
      </c>
      <c r="E887" s="191">
        <v>41576</v>
      </c>
      <c r="F887" s="192" t="s">
        <v>698</v>
      </c>
      <c r="G887" s="487" t="s">
        <v>695</v>
      </c>
      <c r="H887" s="193" t="s">
        <v>696</v>
      </c>
      <c r="I887" s="256">
        <v>334</v>
      </c>
      <c r="J887" s="256">
        <v>16963</v>
      </c>
      <c r="K887" s="38">
        <f>ROUND(I887*J887,0)</f>
        <v>5665642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211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39"/>
        <v>10</v>
      </c>
      <c r="C888" s="191">
        <f t="shared" si="40"/>
        <v>41576</v>
      </c>
      <c r="D888" s="184" t="s">
        <v>413</v>
      </c>
      <c r="E888" s="191">
        <v>41576</v>
      </c>
      <c r="F888" s="192" t="s">
        <v>699</v>
      </c>
      <c r="G888" s="487" t="s">
        <v>695</v>
      </c>
      <c r="H888" s="193" t="s">
        <v>696</v>
      </c>
      <c r="I888" s="256"/>
      <c r="J888" s="256"/>
      <c r="K888" s="38">
        <v>1071625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594">
        <v>12</v>
      </c>
    </row>
    <row r="889" spans="1:29" ht="15.75" customHeight="1">
      <c r="A889" s="204" t="str">
        <f>IF(B889&lt;&gt;"",IF(AND(B889&gt;=_TM1,B889&lt;=_TM2,OR(TH!L889="1111",TH!M889="1111")),TH!D889,""),"")</f>
        <v>C07</v>
      </c>
      <c r="B889" s="36">
        <f t="shared" si="39"/>
        <v>10</v>
      </c>
      <c r="C889" s="191">
        <f t="shared" si="40"/>
        <v>41576</v>
      </c>
      <c r="D889" s="184" t="s">
        <v>384</v>
      </c>
      <c r="E889" s="191">
        <v>41576</v>
      </c>
      <c r="F889" s="192" t="s">
        <v>371</v>
      </c>
      <c r="G889" s="487" t="s">
        <v>695</v>
      </c>
      <c r="H889" s="193" t="s">
        <v>696</v>
      </c>
      <c r="I889" s="256"/>
      <c r="J889" s="256"/>
      <c r="K889" s="38">
        <v>11787871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39"/>
        <v>10</v>
      </c>
      <c r="C890" s="184">
        <f t="shared" si="40"/>
        <v>41577</v>
      </c>
      <c r="D890" s="184" t="s">
        <v>339</v>
      </c>
      <c r="E890" s="191">
        <v>41577</v>
      </c>
      <c r="F890" s="189" t="s">
        <v>341</v>
      </c>
      <c r="G890" s="604" t="s">
        <v>336</v>
      </c>
      <c r="H890" s="7" t="s">
        <v>548</v>
      </c>
      <c r="I890" s="257"/>
      <c r="J890" s="258"/>
      <c r="K890" s="38">
        <v>34257520</v>
      </c>
      <c r="L890" s="603" t="s">
        <v>24</v>
      </c>
      <c r="M890" s="603" t="s">
        <v>265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211"/>
      <c r="AB890" s="211"/>
      <c r="AC890" s="211"/>
    </row>
    <row r="891" spans="1:29" ht="15.75" customHeight="1">
      <c r="A891" s="204" t="str">
        <f>IF(B891&lt;&gt;"",IF(AND(B891&gt;=_TM1,B891&lt;=_TM2,OR(TH!L891="1111",TH!M891="1111")),TH!D891,""),"")</f>
        <v>C08</v>
      </c>
      <c r="B891" s="36">
        <f t="shared" si="39"/>
        <v>10</v>
      </c>
      <c r="C891" s="184">
        <f t="shared" si="40"/>
        <v>41577</v>
      </c>
      <c r="D891" s="184" t="s">
        <v>385</v>
      </c>
      <c r="E891" s="191">
        <v>41577</v>
      </c>
      <c r="F891" s="189" t="s">
        <v>387</v>
      </c>
      <c r="G891" s="664" t="s">
        <v>549</v>
      </c>
      <c r="H891" s="7" t="s">
        <v>518</v>
      </c>
      <c r="I891" s="257"/>
      <c r="J891" s="258"/>
      <c r="K891" s="38">
        <v>1616900</v>
      </c>
      <c r="L891" s="603" t="s">
        <v>83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/>
      <c r="AB891" s="211"/>
      <c r="AC891" s="211"/>
    </row>
    <row r="892" spans="1:29" ht="15.75" customHeight="1">
      <c r="A892" s="204" t="str">
        <f>IF(B892&lt;&gt;"",IF(AND(B892&gt;=_TM1,B892&lt;=_TM2,OR(TH!L892="1111",TH!M892="1111")),TH!D892,""),"")</f>
        <v>C08</v>
      </c>
      <c r="B892" s="36">
        <f t="shared" si="39"/>
        <v>10</v>
      </c>
      <c r="C892" s="184">
        <f t="shared" si="40"/>
        <v>41577</v>
      </c>
      <c r="D892" s="184" t="s">
        <v>385</v>
      </c>
      <c r="E892" s="191">
        <v>41577</v>
      </c>
      <c r="F892" s="189" t="s">
        <v>388</v>
      </c>
      <c r="G892" s="664" t="s">
        <v>549</v>
      </c>
      <c r="H892" s="7" t="s">
        <v>518</v>
      </c>
      <c r="I892" s="257"/>
      <c r="J892" s="258"/>
      <c r="K892" s="38">
        <v>161690</v>
      </c>
      <c r="L892" s="603" t="s">
        <v>9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594">
        <v>12</v>
      </c>
      <c r="AB892" s="211"/>
      <c r="AC892" s="211"/>
    </row>
    <row r="893" spans="1:29" ht="15.75" customHeight="1">
      <c r="A893" s="204" t="str">
        <f>IF(B893&lt;&gt;"",IF(AND(B893&gt;=_TM1,B893&lt;=_TM2,OR(TH!L893="1111",TH!M893="1111")),TH!D893,""),"")</f>
        <v>C09</v>
      </c>
      <c r="B893" s="36">
        <f t="shared" si="39"/>
        <v>10</v>
      </c>
      <c r="C893" s="191">
        <f t="shared" si="40"/>
        <v>41577</v>
      </c>
      <c r="D893" s="184" t="s">
        <v>386</v>
      </c>
      <c r="E893" s="191">
        <v>41577</v>
      </c>
      <c r="F893" s="189" t="s">
        <v>436</v>
      </c>
      <c r="G893" s="487" t="s">
        <v>550</v>
      </c>
      <c r="H893" s="7" t="s">
        <v>372</v>
      </c>
      <c r="I893" s="256"/>
      <c r="J893" s="256"/>
      <c r="K893" s="602">
        <v>11940000</v>
      </c>
      <c r="L893" s="603" t="s">
        <v>165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211"/>
    </row>
    <row r="894" spans="1:29" ht="15.75" customHeight="1">
      <c r="A894" s="204" t="str">
        <f>IF(B894&lt;&gt;"",IF(AND(B894&gt;=_TM1,B894&lt;=_TM2,OR(TH!L894="1111",TH!M894="1111")),TH!D894,""),"")</f>
        <v>C09</v>
      </c>
      <c r="B894" s="36">
        <f t="shared" si="39"/>
        <v>10</v>
      </c>
      <c r="C894" s="191">
        <f t="shared" si="40"/>
        <v>41577</v>
      </c>
      <c r="D894" s="184" t="s">
        <v>386</v>
      </c>
      <c r="E894" s="191">
        <v>41577</v>
      </c>
      <c r="F894" s="189" t="s">
        <v>348</v>
      </c>
      <c r="G894" s="487" t="s">
        <v>550</v>
      </c>
      <c r="H894" s="7" t="s">
        <v>372</v>
      </c>
      <c r="I894" s="257"/>
      <c r="J894" s="257"/>
      <c r="K894" s="602">
        <v>1194000</v>
      </c>
      <c r="L894" s="603" t="s">
        <v>9</v>
      </c>
      <c r="M894" s="603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594">
        <v>12</v>
      </c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39"/>
        <v>10</v>
      </c>
      <c r="C895" s="191">
        <f t="shared" si="40"/>
        <v>41577</v>
      </c>
      <c r="D895" s="184" t="s">
        <v>414</v>
      </c>
      <c r="E895" s="191">
        <v>41577</v>
      </c>
      <c r="F895" s="192" t="s">
        <v>700</v>
      </c>
      <c r="G895" s="487" t="s">
        <v>701</v>
      </c>
      <c r="H895" s="193" t="s">
        <v>696</v>
      </c>
      <c r="I895" s="256">
        <v>100</v>
      </c>
      <c r="J895" s="256">
        <v>15724</v>
      </c>
      <c r="K895" s="38">
        <f>ROUND(I895*J895,0)</f>
        <v>1572400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211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39"/>
        <v>10</v>
      </c>
      <c r="C896" s="191">
        <f t="shared" si="40"/>
        <v>41577</v>
      </c>
      <c r="D896" s="184" t="s">
        <v>414</v>
      </c>
      <c r="E896" s="191">
        <v>41577</v>
      </c>
      <c r="F896" s="192" t="s">
        <v>702</v>
      </c>
      <c r="G896" s="487" t="s">
        <v>701</v>
      </c>
      <c r="H896" s="193" t="s">
        <v>696</v>
      </c>
      <c r="I896" s="256">
        <v>250</v>
      </c>
      <c r="J896" s="256">
        <v>14112</v>
      </c>
      <c r="K896" s="38">
        <f>ROUND(I896*J896,0)</f>
        <v>3528000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/>
    </row>
    <row r="897" spans="1:28" ht="15.75" customHeight="1">
      <c r="A897" s="204" t="str">
        <f>IF(B897&lt;&gt;"",IF(AND(B897&gt;=_TM1,B897&lt;=_TM2,OR(TH!L897="1111",TH!M897="1111")),TH!D897,""),"")</f>
        <v/>
      </c>
      <c r="B897" s="36">
        <f t="shared" si="39"/>
        <v>10</v>
      </c>
      <c r="C897" s="191">
        <f t="shared" si="40"/>
        <v>41577</v>
      </c>
      <c r="D897" s="184" t="s">
        <v>414</v>
      </c>
      <c r="E897" s="191">
        <v>41577</v>
      </c>
      <c r="F897" s="192" t="s">
        <v>483</v>
      </c>
      <c r="G897" s="487" t="s">
        <v>701</v>
      </c>
      <c r="H897" s="193" t="s">
        <v>696</v>
      </c>
      <c r="I897" s="256"/>
      <c r="J897" s="256"/>
      <c r="K897" s="38">
        <v>510040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594">
        <v>12</v>
      </c>
    </row>
    <row r="898" spans="1:28" ht="15.75" customHeight="1">
      <c r="A898" s="204" t="str">
        <f>IF(B898&lt;&gt;"",IF(AND(B898&gt;=_TM1,B898&lt;=_TM2,OR(TH!L898="1111",TH!M898="1111")),TH!D898,""),"")</f>
        <v>C10</v>
      </c>
      <c r="B898" s="36">
        <f t="shared" si="39"/>
        <v>10</v>
      </c>
      <c r="C898" s="191">
        <f t="shared" si="40"/>
        <v>41577</v>
      </c>
      <c r="D898" s="184" t="s">
        <v>393</v>
      </c>
      <c r="E898" s="191">
        <v>41577</v>
      </c>
      <c r="F898" s="192" t="s">
        <v>371</v>
      </c>
      <c r="G898" s="487" t="s">
        <v>701</v>
      </c>
      <c r="H898" s="193" t="s">
        <v>696</v>
      </c>
      <c r="I898" s="256"/>
      <c r="J898" s="256"/>
      <c r="K898" s="38">
        <v>5610440</v>
      </c>
      <c r="L898" s="194" t="s">
        <v>8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211"/>
    </row>
    <row r="899" spans="1:28" ht="15.75" customHeight="1">
      <c r="A899" s="204" t="str">
        <f>IF(B899&lt;&gt;"",IF(AND(B899&gt;=_TM1,B899&lt;=_TM2,OR(TH!L899="1111",TH!M899="1111")),TH!D899,""),"")</f>
        <v/>
      </c>
      <c r="B899" s="36">
        <f t="shared" si="39"/>
        <v>10</v>
      </c>
      <c r="C899" s="191">
        <f t="shared" si="40"/>
        <v>41577</v>
      </c>
      <c r="D899" s="184" t="s">
        <v>1069</v>
      </c>
      <c r="E899" s="191">
        <v>41577</v>
      </c>
      <c r="F899" s="192" t="s">
        <v>940</v>
      </c>
      <c r="G899" s="192" t="s">
        <v>995</v>
      </c>
      <c r="H899" s="7" t="s">
        <v>548</v>
      </c>
      <c r="I899" s="256">
        <v>371</v>
      </c>
      <c r="J899" s="256">
        <v>16300</v>
      </c>
      <c r="K899" s="38">
        <f>ROUND(I899*J899,0)</f>
        <v>6047300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/>
    </row>
    <row r="900" spans="1:28" ht="15.75" customHeight="1">
      <c r="A900" s="204" t="str">
        <f>IF(B900&lt;&gt;"",IF(AND(B900&gt;=_TM1,B900&lt;=_TM2,OR(TH!L900="1111",TH!M900="1111")),TH!D900,""),"")</f>
        <v/>
      </c>
      <c r="B900" s="36">
        <f t="shared" si="39"/>
        <v>10</v>
      </c>
      <c r="C900" s="191">
        <f t="shared" si="40"/>
        <v>41577</v>
      </c>
      <c r="D900" s="184" t="s">
        <v>1069</v>
      </c>
      <c r="E900" s="191">
        <v>41577</v>
      </c>
      <c r="F900" s="192" t="s">
        <v>724</v>
      </c>
      <c r="G900" s="192" t="s">
        <v>995</v>
      </c>
      <c r="H900" s="7" t="s">
        <v>548</v>
      </c>
      <c r="I900" s="256"/>
      <c r="J900" s="256"/>
      <c r="K900" s="38">
        <v>604730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09"/>
      <c r="AB900" s="594" t="str">
        <f>IF(VLOOKUP(H900,DS_131,1,0)&lt;&gt;"","","x")</f>
        <v/>
      </c>
    </row>
    <row r="901" spans="1:28" ht="15.75" customHeight="1">
      <c r="A901" s="204" t="str">
        <f>IF(B901&lt;&gt;"",IF(AND(B901&gt;=_TM1,B901&lt;=_TM2,OR(TH!L901="1111",TH!M901="1111")),TH!D901,""),"")</f>
        <v/>
      </c>
      <c r="B901" s="36">
        <f t="shared" si="39"/>
        <v>10</v>
      </c>
      <c r="C901" s="811">
        <f t="shared" si="40"/>
        <v>41578</v>
      </c>
      <c r="D901" s="811" t="s">
        <v>343</v>
      </c>
      <c r="E901" s="811">
        <v>41578</v>
      </c>
      <c r="F901" s="703" t="s">
        <v>1286</v>
      </c>
      <c r="G901" s="704"/>
      <c r="H901" s="616"/>
      <c r="I901" s="484"/>
      <c r="J901" s="484"/>
      <c r="K901" s="705">
        <v>5910000</v>
      </c>
      <c r="L901" s="706" t="s">
        <v>83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4" t="str">
        <f>IF(B902&lt;&gt;"",IF(AND(B902&gt;=_TM1,B902&lt;=_TM2,OR(TH!L902="1111",TH!M902="1111")),TH!D902,""),"")</f>
        <v/>
      </c>
      <c r="B902" s="36">
        <f t="shared" si="39"/>
        <v>10</v>
      </c>
      <c r="C902" s="811">
        <f t="shared" si="40"/>
        <v>41578</v>
      </c>
      <c r="D902" s="811" t="s">
        <v>343</v>
      </c>
      <c r="E902" s="811">
        <v>41578</v>
      </c>
      <c r="F902" s="703" t="s">
        <v>1287</v>
      </c>
      <c r="G902" s="704"/>
      <c r="H902" s="616"/>
      <c r="I902" s="484"/>
      <c r="J902" s="484"/>
      <c r="K902" s="705">
        <v>7615000</v>
      </c>
      <c r="L902" s="706" t="s">
        <v>165</v>
      </c>
      <c r="M902" s="706" t="s">
        <v>268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4" t="str">
        <f>IF(B903&lt;&gt;"",IF(AND(B903&gt;=_TM1,B903&lt;=_TM2,OR(TH!L903="1111",TH!M903="1111")),TH!D903,""),"")</f>
        <v>C11</v>
      </c>
      <c r="B903" s="36">
        <f t="shared" si="39"/>
        <v>10</v>
      </c>
      <c r="C903" s="811">
        <f t="shared" si="40"/>
        <v>41578</v>
      </c>
      <c r="D903" s="811" t="s">
        <v>394</v>
      </c>
      <c r="E903" s="811">
        <v>41578</v>
      </c>
      <c r="F903" s="703" t="str">
        <f>"Thanh toán tiền lương tháng "&amp;MONTH(E903)&amp;"/"&amp;YEAR(E903)</f>
        <v>Thanh toán tiền lương tháng 10/2013</v>
      </c>
      <c r="G903" s="704"/>
      <c r="H903" s="616"/>
      <c r="I903" s="484"/>
      <c r="J903" s="484"/>
      <c r="K903" s="705">
        <f>K901+K902</f>
        <v>13525000</v>
      </c>
      <c r="L903" s="706" t="s">
        <v>268</v>
      </c>
      <c r="M903" s="70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4" t="str">
        <f>IF(B904&lt;&gt;"",IF(AND(B904&gt;=_TM1,B904&lt;=_TM2,OR(TH!L904="1111",TH!M904="1111")),TH!D904,""),"")</f>
        <v/>
      </c>
      <c r="B904" s="36">
        <f t="shared" si="39"/>
        <v>10</v>
      </c>
      <c r="C904" s="191">
        <f t="shared" si="40"/>
        <v>41578</v>
      </c>
      <c r="D904" s="184" t="s">
        <v>1070</v>
      </c>
      <c r="E904" s="191">
        <v>41578</v>
      </c>
      <c r="F904" s="192" t="s">
        <v>729</v>
      </c>
      <c r="G904" s="487" t="s">
        <v>996</v>
      </c>
      <c r="H904" s="193" t="s">
        <v>501</v>
      </c>
      <c r="I904" s="256">
        <v>999</v>
      </c>
      <c r="J904" s="256">
        <v>8740</v>
      </c>
      <c r="K904" s="38">
        <f>ROUND(I904*J904,0)</f>
        <v>8731260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/>
    </row>
    <row r="905" spans="1:28" ht="15.75" customHeight="1">
      <c r="A905" s="204" t="str">
        <f>IF(B905&lt;&gt;"",IF(AND(B905&gt;=_TM1,B905&lt;=_TM2,OR(TH!L905="1111",TH!M905="1111")),TH!D905,""),"")</f>
        <v/>
      </c>
      <c r="B905" s="36">
        <f t="shared" si="39"/>
        <v>10</v>
      </c>
      <c r="C905" s="191">
        <f t="shared" si="40"/>
        <v>41578</v>
      </c>
      <c r="D905" s="184" t="s">
        <v>1070</v>
      </c>
      <c r="E905" s="191">
        <v>41578</v>
      </c>
      <c r="F905" s="192" t="s">
        <v>724</v>
      </c>
      <c r="G905" s="487" t="s">
        <v>996</v>
      </c>
      <c r="H905" s="193" t="s">
        <v>501</v>
      </c>
      <c r="I905" s="256"/>
      <c r="J905" s="256"/>
      <c r="K905" s="38">
        <v>873126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 t="str">
        <f>IF(VLOOKUP(H905,DS_131,1,0)&lt;&gt;"","","x")</f>
        <v/>
      </c>
    </row>
    <row r="906" spans="1:28" ht="15.75" customHeight="1">
      <c r="A906" s="204" t="str">
        <f>IF(B906&lt;&gt;"",IF(AND(B906&gt;=_TM1,B906&lt;=_TM2,OR(TH!L906="1111",TH!M906="1111")),TH!D906,""),"")</f>
        <v/>
      </c>
      <c r="B906" s="36">
        <f t="shared" si="39"/>
        <v>10</v>
      </c>
      <c r="C906" s="191">
        <f t="shared" si="40"/>
        <v>41578</v>
      </c>
      <c r="D906" s="184" t="s">
        <v>1071</v>
      </c>
      <c r="E906" s="191">
        <v>41578</v>
      </c>
      <c r="F906" s="192" t="s">
        <v>836</v>
      </c>
      <c r="G906" s="487" t="s">
        <v>997</v>
      </c>
      <c r="H906" s="193" t="s">
        <v>741</v>
      </c>
      <c r="I906" s="256">
        <v>397</v>
      </c>
      <c r="J906" s="256">
        <v>10500</v>
      </c>
      <c r="K906" s="38">
        <f>ROUND(I906*J906,0)</f>
        <v>4168500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/>
    </row>
    <row r="907" spans="1:28" ht="15.75" customHeight="1">
      <c r="A907" s="204" t="str">
        <f>IF(B907&lt;&gt;"",IF(AND(B907&gt;=_TM1,B907&lt;=_TM2,OR(TH!L907="1111",TH!M907="1111")),TH!D907,""),"")</f>
        <v/>
      </c>
      <c r="B907" s="36">
        <f t="shared" si="39"/>
        <v>10</v>
      </c>
      <c r="C907" s="191">
        <f t="shared" si="40"/>
        <v>41578</v>
      </c>
      <c r="D907" s="184" t="s">
        <v>1071</v>
      </c>
      <c r="E907" s="191">
        <v>41578</v>
      </c>
      <c r="F907" s="192" t="s">
        <v>724</v>
      </c>
      <c r="G907" s="487" t="s">
        <v>997</v>
      </c>
      <c r="H907" s="193" t="s">
        <v>741</v>
      </c>
      <c r="I907" s="256"/>
      <c r="J907" s="256"/>
      <c r="K907" s="38">
        <v>416850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customHeight="1">
      <c r="A908" s="204" t="str">
        <f>IF(B908&lt;&gt;"",IF(AND(B908&gt;=_TM1,B908&lt;=_TM2,OR(TH!L908="1111",TH!M908="1111")),TH!D908,""),"")</f>
        <v>T17</v>
      </c>
      <c r="B908" s="36">
        <f t="shared" si="39"/>
        <v>10</v>
      </c>
      <c r="C908" s="191">
        <f t="shared" si="40"/>
        <v>41578</v>
      </c>
      <c r="D908" s="184" t="s">
        <v>1302</v>
      </c>
      <c r="E908" s="191">
        <v>41578</v>
      </c>
      <c r="F908" s="189" t="s">
        <v>341</v>
      </c>
      <c r="G908" s="487" t="s">
        <v>997</v>
      </c>
      <c r="H908" s="193" t="s">
        <v>741</v>
      </c>
      <c r="I908" s="256"/>
      <c r="J908" s="256"/>
      <c r="K908" s="38">
        <v>4585350</v>
      </c>
      <c r="L908" s="194" t="s">
        <v>47</v>
      </c>
      <c r="M908" s="194" t="s">
        <v>265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 t="str">
        <f>IF(VLOOKUP(H908,DS_131,1,0)&lt;&gt;"","","x")</f>
        <v/>
      </c>
    </row>
    <row r="909" spans="1:28" ht="15.75" customHeight="1">
      <c r="A909" s="204" t="str">
        <f>IF(B909&lt;&gt;"",IF(AND(B909&gt;=_TM1,B909&lt;=_TM2,OR(TH!L909="1111",TH!M909="1111")),TH!D909,""),"")</f>
        <v/>
      </c>
      <c r="B909" s="36">
        <f t="shared" si="39"/>
        <v>10</v>
      </c>
      <c r="C909" s="191">
        <f t="shared" si="40"/>
        <v>41578</v>
      </c>
      <c r="D909" s="184" t="s">
        <v>1072</v>
      </c>
      <c r="E909" s="191">
        <v>41578</v>
      </c>
      <c r="F909" s="192" t="s">
        <v>883</v>
      </c>
      <c r="G909" s="487" t="s">
        <v>998</v>
      </c>
      <c r="H909" s="7" t="s">
        <v>541</v>
      </c>
      <c r="I909" s="256">
        <v>497</v>
      </c>
      <c r="J909" s="256">
        <v>8600</v>
      </c>
      <c r="K909" s="38">
        <f>ROUND(I909*J909,0)</f>
        <v>4274200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/>
    </row>
    <row r="910" spans="1:28" ht="15.75" customHeight="1">
      <c r="A910" s="204" t="str">
        <f>IF(B910&lt;&gt;"",IF(AND(B910&gt;=_TM1,B910&lt;=_TM2,OR(TH!L910="1111",TH!M910="1111")),TH!D910,""),"")</f>
        <v/>
      </c>
      <c r="B910" s="36">
        <f t="shared" si="39"/>
        <v>10</v>
      </c>
      <c r="C910" s="191">
        <f t="shared" si="40"/>
        <v>41578</v>
      </c>
      <c r="D910" s="184" t="s">
        <v>1072</v>
      </c>
      <c r="E910" s="191">
        <v>41578</v>
      </c>
      <c r="F910" s="192" t="s">
        <v>724</v>
      </c>
      <c r="G910" s="487" t="s">
        <v>998</v>
      </c>
      <c r="H910" s="7" t="s">
        <v>541</v>
      </c>
      <c r="I910" s="256"/>
      <c r="J910" s="256"/>
      <c r="K910" s="38">
        <v>427420</v>
      </c>
      <c r="L910" s="194" t="s">
        <v>265</v>
      </c>
      <c r="M910" s="194" t="s">
        <v>429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 t="str">
        <f>IF(VLOOKUP(H910,DS_131,1,0)&lt;&gt;"","","x")</f>
        <v/>
      </c>
    </row>
    <row r="911" spans="1:28" ht="15.75" customHeight="1">
      <c r="A911" s="204" t="str">
        <f>IF(B911&lt;&gt;"",IF(AND(B911&gt;=_TM1,B911&lt;=_TM2,OR(TH!L911="1111",TH!M911="1111")),TH!D911,""),"")</f>
        <v/>
      </c>
      <c r="B911" s="36">
        <f t="shared" si="39"/>
        <v>10</v>
      </c>
      <c r="C911" s="191">
        <f t="shared" si="40"/>
        <v>41578</v>
      </c>
      <c r="D911" s="184" t="s">
        <v>1073</v>
      </c>
      <c r="E911" s="191">
        <v>41578</v>
      </c>
      <c r="F911" s="192" t="s">
        <v>806</v>
      </c>
      <c r="G911" s="487" t="s">
        <v>999</v>
      </c>
      <c r="H911" s="193" t="s">
        <v>805</v>
      </c>
      <c r="I911" s="256">
        <v>292</v>
      </c>
      <c r="J911" s="256">
        <v>9200</v>
      </c>
      <c r="K911" s="38">
        <f>ROUND(I911*J911,0)</f>
        <v>2686400</v>
      </c>
      <c r="L911" s="194" t="s">
        <v>265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/>
    </row>
    <row r="912" spans="1:28" ht="15.75" customHeight="1">
      <c r="A912" s="204" t="str">
        <f>IF(B912&lt;&gt;"",IF(AND(B912&gt;=_TM1,B912&lt;=_TM2,OR(TH!L912="1111",TH!M912="1111")),TH!D912,""),"")</f>
        <v/>
      </c>
      <c r="B912" s="36">
        <f t="shared" si="39"/>
        <v>10</v>
      </c>
      <c r="C912" s="191">
        <f t="shared" si="40"/>
        <v>41578</v>
      </c>
      <c r="D912" s="184" t="s">
        <v>1073</v>
      </c>
      <c r="E912" s="191">
        <v>41578</v>
      </c>
      <c r="F912" s="192" t="s">
        <v>724</v>
      </c>
      <c r="G912" s="192" t="s">
        <v>999</v>
      </c>
      <c r="H912" s="193" t="s">
        <v>805</v>
      </c>
      <c r="I912" s="256"/>
      <c r="J912" s="256"/>
      <c r="K912" s="38">
        <v>268640</v>
      </c>
      <c r="L912" s="194" t="s">
        <v>265</v>
      </c>
      <c r="M912" s="194" t="s">
        <v>429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customHeight="1">
      <c r="A913" s="204" t="str">
        <f>IF(B913&lt;&gt;"",IF(AND(B913&gt;=_TM1,B913&lt;=_TM2,OR(TH!L913="1111",TH!M913="1111")),TH!D913,""),"")</f>
        <v>T18</v>
      </c>
      <c r="B913" s="36">
        <f t="shared" si="39"/>
        <v>10</v>
      </c>
      <c r="C913" s="191">
        <f t="shared" si="40"/>
        <v>41578</v>
      </c>
      <c r="D913" s="184" t="s">
        <v>1303</v>
      </c>
      <c r="E913" s="191">
        <v>41578</v>
      </c>
      <c r="F913" s="189" t="s">
        <v>341</v>
      </c>
      <c r="G913" s="192" t="s">
        <v>999</v>
      </c>
      <c r="H913" s="193" t="s">
        <v>805</v>
      </c>
      <c r="I913" s="256"/>
      <c r="J913" s="256"/>
      <c r="K913" s="38">
        <v>2955040</v>
      </c>
      <c r="L913" s="194" t="s">
        <v>47</v>
      </c>
      <c r="M913" s="194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09"/>
      <c r="AB913" s="594" t="str">
        <f>IF(VLOOKUP(H913,DS_131,1,0)&lt;&gt;"","","x")</f>
        <v/>
      </c>
    </row>
    <row r="914" spans="1:28" ht="15.75" customHeight="1">
      <c r="A914" s="204" t="str">
        <f>IF(B914&lt;&gt;"",IF(AND(B914&gt;=_TM1,B914&lt;=_TM2,OR(TH!L914="1111",TH!M914="1111")),TH!D914,""),"")</f>
        <v/>
      </c>
      <c r="B914" s="36">
        <f t="shared" si="39"/>
        <v>11</v>
      </c>
      <c r="C914" s="184">
        <f t="shared" si="40"/>
        <v>41579</v>
      </c>
      <c r="D914" s="184" t="s">
        <v>339</v>
      </c>
      <c r="E914" s="191">
        <v>41579</v>
      </c>
      <c r="F914" s="189" t="s">
        <v>341</v>
      </c>
      <c r="G914" s="604" t="s">
        <v>336</v>
      </c>
      <c r="H914" s="7" t="s">
        <v>538</v>
      </c>
      <c r="I914" s="257"/>
      <c r="J914" s="258"/>
      <c r="K914" s="38">
        <v>14856710</v>
      </c>
      <c r="L914" s="603" t="s">
        <v>24</v>
      </c>
      <c r="M914" s="603" t="s">
        <v>265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customHeight="1">
      <c r="A915" s="204" t="str">
        <f>IF(B915&lt;&gt;"",IF(AND(B915&gt;=_TM1,B915&lt;=_TM2,OR(TH!L915="1111",TH!M915="1111")),TH!D915,""),"")</f>
        <v>T19</v>
      </c>
      <c r="B915" s="36">
        <f t="shared" si="39"/>
        <v>11</v>
      </c>
      <c r="C915" s="184">
        <f t="shared" si="40"/>
        <v>41580</v>
      </c>
      <c r="D915" s="184" t="s">
        <v>1304</v>
      </c>
      <c r="E915" s="191">
        <v>41580</v>
      </c>
      <c r="F915" s="189" t="s">
        <v>500</v>
      </c>
      <c r="G915" s="604" t="s">
        <v>336</v>
      </c>
      <c r="H915" s="7" t="s">
        <v>368</v>
      </c>
      <c r="I915" s="256"/>
      <c r="J915" s="256"/>
      <c r="K915" s="602">
        <v>49000000</v>
      </c>
      <c r="L915" s="603" t="s">
        <v>47</v>
      </c>
      <c r="M915" s="603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594"/>
    </row>
    <row r="916" spans="1:28" ht="15.75" customHeight="1">
      <c r="A916" s="204" t="str">
        <f>IF(B916&lt;&gt;"",IF(AND(B916&gt;=_TM1,B916&lt;=_TM2,OR(TH!L916="1111",TH!M916="1111")),TH!D916,""),"")</f>
        <v/>
      </c>
      <c r="B916" s="36">
        <f t="shared" si="39"/>
        <v>11</v>
      </c>
      <c r="C916" s="191">
        <f t="shared" si="40"/>
        <v>41580</v>
      </c>
      <c r="D916" s="184" t="s">
        <v>415</v>
      </c>
      <c r="E916" s="184">
        <v>41580</v>
      </c>
      <c r="F916" s="192" t="s">
        <v>703</v>
      </c>
      <c r="G916" s="664" t="s">
        <v>704</v>
      </c>
      <c r="H916" s="193" t="s">
        <v>705</v>
      </c>
      <c r="I916" s="256">
        <v>1000</v>
      </c>
      <c r="J916" s="256">
        <v>16800</v>
      </c>
      <c r="K916" s="38">
        <f>ROUND(I916*J916,0)</f>
        <v>16800000</v>
      </c>
      <c r="L916" s="194" t="s">
        <v>159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211"/>
    </row>
    <row r="917" spans="1:28" ht="15.75" customHeight="1">
      <c r="A917" s="204" t="str">
        <f>IF(B917&lt;&gt;"",IF(AND(B917&gt;=_TM1,B917&lt;=_TM2,OR(TH!L917="1111",TH!M917="1111")),TH!D917,""),"")</f>
        <v/>
      </c>
      <c r="B917" s="36">
        <f t="shared" si="39"/>
        <v>11</v>
      </c>
      <c r="C917" s="191">
        <f t="shared" si="40"/>
        <v>41580</v>
      </c>
      <c r="D917" s="184" t="s">
        <v>415</v>
      </c>
      <c r="E917" s="184">
        <v>41580</v>
      </c>
      <c r="F917" s="192" t="s">
        <v>588</v>
      </c>
      <c r="G917" s="664" t="s">
        <v>704</v>
      </c>
      <c r="H917" s="193" t="s">
        <v>705</v>
      </c>
      <c r="I917" s="256"/>
      <c r="J917" s="256"/>
      <c r="K917" s="38">
        <v>1680000</v>
      </c>
      <c r="L917" s="194" t="s">
        <v>9</v>
      </c>
      <c r="M917" s="194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594">
        <v>12</v>
      </c>
    </row>
    <row r="918" spans="1:28" ht="15.75" customHeight="1">
      <c r="A918" s="204" t="str">
        <f>IF(B918&lt;&gt;"",IF(AND(B918&gt;=_TM1,B918&lt;=_TM2,OR(TH!L918="1111",TH!M918="1111")),TH!D918,""),"")</f>
        <v>C12</v>
      </c>
      <c r="B918" s="36">
        <f t="shared" si="39"/>
        <v>11</v>
      </c>
      <c r="C918" s="191">
        <f t="shared" si="40"/>
        <v>41580</v>
      </c>
      <c r="D918" s="184" t="s">
        <v>395</v>
      </c>
      <c r="E918" s="184">
        <v>41580</v>
      </c>
      <c r="F918" s="192" t="s">
        <v>371</v>
      </c>
      <c r="G918" s="664" t="s">
        <v>704</v>
      </c>
      <c r="H918" s="193" t="s">
        <v>705</v>
      </c>
      <c r="I918" s="256"/>
      <c r="J918" s="256"/>
      <c r="K918" s="38">
        <v>18480000</v>
      </c>
      <c r="L918" s="194" t="s">
        <v>8</v>
      </c>
      <c r="M918" s="194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211"/>
    </row>
    <row r="919" spans="1:28" ht="15.75" customHeight="1">
      <c r="A919" s="204" t="str">
        <f>IF(B919&lt;&gt;"",IF(AND(B919&gt;=_TM1,B919&lt;=_TM2,OR(TH!L919="1111",TH!M919="1111")),TH!D919,""),"")</f>
        <v>C13</v>
      </c>
      <c r="B919" s="36">
        <f t="shared" si="39"/>
        <v>11</v>
      </c>
      <c r="C919" s="184">
        <f t="shared" si="40"/>
        <v>41581</v>
      </c>
      <c r="D919" s="184" t="s">
        <v>397</v>
      </c>
      <c r="E919" s="191">
        <v>41581</v>
      </c>
      <c r="F919" s="189" t="s">
        <v>551</v>
      </c>
      <c r="G919" s="664" t="s">
        <v>552</v>
      </c>
      <c r="H919" s="7" t="s">
        <v>553</v>
      </c>
      <c r="I919" s="257"/>
      <c r="J919" s="258"/>
      <c r="K919" s="38">
        <v>15445455</v>
      </c>
      <c r="L919" s="603" t="s">
        <v>83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>x</v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/>
    </row>
    <row r="920" spans="1:28" ht="15.75" customHeight="1">
      <c r="A920" s="204" t="str">
        <f>IF(B920&lt;&gt;"",IF(AND(B920&gt;=_TM1,B920&lt;=_TM2,OR(TH!L920="1111",TH!M920="1111")),TH!D920,""),"")</f>
        <v>C13</v>
      </c>
      <c r="B920" s="36">
        <f t="shared" si="39"/>
        <v>11</v>
      </c>
      <c r="C920" s="184">
        <f t="shared" si="40"/>
        <v>41581</v>
      </c>
      <c r="D920" s="184" t="s">
        <v>397</v>
      </c>
      <c r="E920" s="191">
        <v>41581</v>
      </c>
      <c r="F920" s="189" t="s">
        <v>554</v>
      </c>
      <c r="G920" s="664" t="s">
        <v>552</v>
      </c>
      <c r="H920" s="7" t="s">
        <v>553</v>
      </c>
      <c r="I920" s="257"/>
      <c r="J920" s="258"/>
      <c r="K920" s="38">
        <v>1544545</v>
      </c>
      <c r="L920" s="603" t="s">
        <v>9</v>
      </c>
      <c r="M920" s="603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>
        <v>12</v>
      </c>
    </row>
    <row r="921" spans="1:28" ht="15.75" customHeight="1">
      <c r="A921" s="204" t="str">
        <f>IF(B921&lt;&gt;"",IF(AND(B921&gt;=_TM1,B921&lt;=_TM2,OR(TH!L921="1111",TH!M921="1111")),TH!D921,""),"")</f>
        <v/>
      </c>
      <c r="B921" s="36">
        <f t="shared" si="39"/>
        <v>11</v>
      </c>
      <c r="C921" s="184">
        <f t="shared" si="40"/>
        <v>41582</v>
      </c>
      <c r="D921" s="184" t="s">
        <v>339</v>
      </c>
      <c r="E921" s="191">
        <v>41582</v>
      </c>
      <c r="F921" s="189" t="s">
        <v>341</v>
      </c>
      <c r="G921" s="604" t="s">
        <v>336</v>
      </c>
      <c r="H921" s="7" t="s">
        <v>534</v>
      </c>
      <c r="I921" s="257"/>
      <c r="J921" s="258"/>
      <c r="K921" s="38">
        <v>17671050</v>
      </c>
      <c r="L921" s="603" t="s">
        <v>24</v>
      </c>
      <c r="M921" s="603" t="s">
        <v>265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594"/>
    </row>
    <row r="922" spans="1:28" ht="15.75" customHeight="1">
      <c r="A922" s="204" t="str">
        <f>IF(B922&lt;&gt;"",IF(AND(B922&gt;=_TM1,B922&lt;=_TM2,OR(TH!L922="1111",TH!M922="1111")),TH!D922,""),"")</f>
        <v/>
      </c>
      <c r="B922" s="36">
        <f t="shared" si="39"/>
        <v>11</v>
      </c>
      <c r="C922" s="191">
        <f t="shared" si="40"/>
        <v>41582</v>
      </c>
      <c r="D922" s="184" t="s">
        <v>416</v>
      </c>
      <c r="E922" s="184">
        <v>41582</v>
      </c>
      <c r="F922" s="192" t="s">
        <v>706</v>
      </c>
      <c r="G922" s="664" t="s">
        <v>707</v>
      </c>
      <c r="H922" s="193" t="s">
        <v>705</v>
      </c>
      <c r="I922" s="256">
        <v>1000</v>
      </c>
      <c r="J922" s="256">
        <v>9500</v>
      </c>
      <c r="K922" s="38">
        <f>ROUND(I922*J922,0)</f>
        <v>9500000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customHeight="1">
      <c r="A923" s="204" t="str">
        <f>IF(B923&lt;&gt;"",IF(AND(B923&gt;=_TM1,B923&lt;=_TM2,OR(TH!L923="1111",TH!M923="1111")),TH!D923,""),"")</f>
        <v/>
      </c>
      <c r="B923" s="36">
        <f t="shared" ref="B923:B986" si="41">IF(C923&lt;&gt;"",MONTH(C923),"")</f>
        <v>11</v>
      </c>
      <c r="C923" s="191">
        <f t="shared" si="40"/>
        <v>41582</v>
      </c>
      <c r="D923" s="184" t="s">
        <v>416</v>
      </c>
      <c r="E923" s="184">
        <v>41582</v>
      </c>
      <c r="F923" s="192" t="s">
        <v>708</v>
      </c>
      <c r="G923" s="664" t="s">
        <v>707</v>
      </c>
      <c r="H923" s="193" t="s">
        <v>705</v>
      </c>
      <c r="I923" s="256">
        <v>800</v>
      </c>
      <c r="J923" s="256">
        <v>9000</v>
      </c>
      <c r="K923" s="38">
        <f>ROUND(I923*J923,0)</f>
        <v>7200000</v>
      </c>
      <c r="L923" s="194" t="s">
        <v>159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211"/>
    </row>
    <row r="924" spans="1:28" ht="15.75" customHeight="1">
      <c r="A924" s="204" t="str">
        <f>IF(B924&lt;&gt;"",IF(AND(B924&gt;=_TM1,B924&lt;=_TM2,OR(TH!L924="1111",TH!M924="1111")),TH!D924,""),"")</f>
        <v/>
      </c>
      <c r="B924" s="36">
        <f t="shared" si="41"/>
        <v>11</v>
      </c>
      <c r="C924" s="191">
        <f t="shared" si="40"/>
        <v>41582</v>
      </c>
      <c r="D924" s="184" t="s">
        <v>416</v>
      </c>
      <c r="E924" s="184">
        <v>41582</v>
      </c>
      <c r="F924" s="192" t="s">
        <v>588</v>
      </c>
      <c r="G924" s="664" t="s">
        <v>707</v>
      </c>
      <c r="H924" s="193" t="s">
        <v>705</v>
      </c>
      <c r="I924" s="256"/>
      <c r="J924" s="256"/>
      <c r="K924" s="38">
        <v>1670000</v>
      </c>
      <c r="L924" s="194" t="s">
        <v>9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594">
        <v>12</v>
      </c>
    </row>
    <row r="925" spans="1:28" ht="15.75" customHeight="1">
      <c r="A925" s="204" t="str">
        <f>IF(B925&lt;&gt;"",IF(AND(B925&gt;=_TM1,B925&lt;=_TM2,OR(TH!L925="1111",TH!M925="1111")),TH!D925,""),"")</f>
        <v>C14</v>
      </c>
      <c r="B925" s="36">
        <f t="shared" si="41"/>
        <v>11</v>
      </c>
      <c r="C925" s="191">
        <f t="shared" si="40"/>
        <v>41582</v>
      </c>
      <c r="D925" s="184" t="s">
        <v>398</v>
      </c>
      <c r="E925" s="184">
        <v>41582</v>
      </c>
      <c r="F925" s="192" t="s">
        <v>371</v>
      </c>
      <c r="G925" s="664" t="s">
        <v>707</v>
      </c>
      <c r="H925" s="193" t="s">
        <v>705</v>
      </c>
      <c r="I925" s="256"/>
      <c r="J925" s="256"/>
      <c r="K925" s="38">
        <v>18370000</v>
      </c>
      <c r="L925" s="194" t="s">
        <v>8</v>
      </c>
      <c r="M925" s="194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211"/>
    </row>
    <row r="926" spans="1:28" ht="15.75" customHeight="1">
      <c r="A926" s="204" t="str">
        <f>IF(B926&lt;&gt;"",IF(AND(B926&gt;=_TM1,B926&lt;=_TM2,OR(TH!L926="1111",TH!M926="1111")),TH!D926,""),"")</f>
        <v/>
      </c>
      <c r="B926" s="36">
        <f t="shared" si="41"/>
        <v>11</v>
      </c>
      <c r="C926" s="191">
        <f t="shared" si="40"/>
        <v>41582</v>
      </c>
      <c r="D926" s="184" t="s">
        <v>1074</v>
      </c>
      <c r="E926" s="191">
        <v>41582</v>
      </c>
      <c r="F926" s="192" t="s">
        <v>815</v>
      </c>
      <c r="G926" s="487" t="s">
        <v>1000</v>
      </c>
      <c r="H926" s="7" t="s">
        <v>1110</v>
      </c>
      <c r="I926" s="256">
        <v>500</v>
      </c>
      <c r="J926" s="256">
        <v>17300</v>
      </c>
      <c r="K926" s="38">
        <f>ROUND(I926*J926,0)</f>
        <v>8650000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09"/>
      <c r="AB926" s="594"/>
    </row>
    <row r="927" spans="1:28" ht="15.75" customHeight="1">
      <c r="A927" s="204" t="str">
        <f>IF(B927&lt;&gt;"",IF(AND(B927&gt;=_TM1,B927&lt;=_TM2,OR(TH!L927="1111",TH!M927="1111")),TH!D927,""),"")</f>
        <v/>
      </c>
      <c r="B927" s="36">
        <f t="shared" si="41"/>
        <v>11</v>
      </c>
      <c r="C927" s="191">
        <f t="shared" ref="C927:C990" si="42">E927</f>
        <v>41582</v>
      </c>
      <c r="D927" s="184" t="s">
        <v>1074</v>
      </c>
      <c r="E927" s="191">
        <v>41582</v>
      </c>
      <c r="F927" s="192" t="s">
        <v>817</v>
      </c>
      <c r="G927" s="487" t="s">
        <v>1000</v>
      </c>
      <c r="H927" s="7" t="s">
        <v>1110</v>
      </c>
      <c r="I927" s="256">
        <v>1000</v>
      </c>
      <c r="J927" s="256">
        <v>1500</v>
      </c>
      <c r="K927" s="38">
        <f>ROUND(I927*J927,0)</f>
        <v>1500000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/>
    </row>
    <row r="928" spans="1:28" ht="15.75" customHeight="1">
      <c r="A928" s="204" t="str">
        <f>IF(B928&lt;&gt;"",IF(AND(B928&gt;=_TM1,B928&lt;=_TM2,OR(TH!L928="1111",TH!M928="1111")),TH!D928,""),"")</f>
        <v/>
      </c>
      <c r="B928" s="36">
        <f t="shared" si="41"/>
        <v>11</v>
      </c>
      <c r="C928" s="191">
        <f t="shared" si="42"/>
        <v>41582</v>
      </c>
      <c r="D928" s="184" t="s">
        <v>1074</v>
      </c>
      <c r="E928" s="191">
        <v>41582</v>
      </c>
      <c r="F928" s="192" t="s">
        <v>724</v>
      </c>
      <c r="G928" s="487" t="s">
        <v>1000</v>
      </c>
      <c r="H928" s="7" t="s">
        <v>1110</v>
      </c>
      <c r="I928" s="256"/>
      <c r="J928" s="256"/>
      <c r="K928" s="38">
        <v>1015000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customHeight="1">
      <c r="A929" s="204" t="str">
        <f>IF(B929&lt;&gt;"",IF(AND(B929&gt;=_TM1,B929&lt;=_TM2,OR(TH!L929="1111",TH!M929="1111")),TH!D929,""),"")</f>
        <v>T20</v>
      </c>
      <c r="B929" s="36">
        <f t="shared" si="41"/>
        <v>11</v>
      </c>
      <c r="C929" s="191">
        <f t="shared" si="42"/>
        <v>41582</v>
      </c>
      <c r="D929" s="184" t="s">
        <v>1305</v>
      </c>
      <c r="E929" s="191">
        <v>41582</v>
      </c>
      <c r="F929" s="189" t="s">
        <v>341</v>
      </c>
      <c r="G929" s="487" t="s">
        <v>1000</v>
      </c>
      <c r="H929" s="7" t="s">
        <v>1110</v>
      </c>
      <c r="I929" s="256"/>
      <c r="J929" s="256"/>
      <c r="K929" s="38">
        <v>11165000</v>
      </c>
      <c r="L929" s="194" t="s">
        <v>47</v>
      </c>
      <c r="M929" s="194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594" t="str">
        <f>IF(VLOOKUP(H929,DS_131,1,0)&lt;&gt;"","","x")</f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41"/>
        <v>11</v>
      </c>
      <c r="C930" s="184">
        <f t="shared" si="42"/>
        <v>41583</v>
      </c>
      <c r="D930" s="184" t="s">
        <v>339</v>
      </c>
      <c r="E930" s="184">
        <v>41583</v>
      </c>
      <c r="F930" s="189" t="s">
        <v>341</v>
      </c>
      <c r="G930" s="604" t="s">
        <v>336</v>
      </c>
      <c r="H930" s="7" t="s">
        <v>501</v>
      </c>
      <c r="I930" s="256"/>
      <c r="J930" s="256"/>
      <c r="K930" s="38">
        <v>9604386</v>
      </c>
      <c r="L930" s="603" t="s">
        <v>24</v>
      </c>
      <c r="M930" s="603" t="s">
        <v>265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customHeight="1">
      <c r="A931" s="204" t="str">
        <f>IF(B931&lt;&gt;"",IF(AND(B931&gt;=_TM1,B931&lt;=_TM2,OR(TH!L931="1111",TH!M931="1111")),TH!D931,""),"")</f>
        <v>T21</v>
      </c>
      <c r="B931" s="36">
        <f t="shared" si="41"/>
        <v>11</v>
      </c>
      <c r="C931" s="184">
        <f t="shared" si="42"/>
        <v>41583</v>
      </c>
      <c r="D931" s="184" t="s">
        <v>1306</v>
      </c>
      <c r="E931" s="191">
        <v>41583</v>
      </c>
      <c r="F931" s="189" t="s">
        <v>500</v>
      </c>
      <c r="G931" s="604" t="s">
        <v>336</v>
      </c>
      <c r="H931" s="7" t="s">
        <v>368</v>
      </c>
      <c r="I931" s="256"/>
      <c r="J931" s="256"/>
      <c r="K931" s="38">
        <v>27500000</v>
      </c>
      <c r="L931" s="603" t="s">
        <v>47</v>
      </c>
      <c r="M931" s="603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41"/>
        <v>11</v>
      </c>
      <c r="C932" s="191">
        <f t="shared" si="42"/>
        <v>41583</v>
      </c>
      <c r="D932" s="184" t="s">
        <v>1075</v>
      </c>
      <c r="E932" s="191">
        <v>41583</v>
      </c>
      <c r="F932" s="192" t="s">
        <v>1001</v>
      </c>
      <c r="G932" s="487" t="s">
        <v>1002</v>
      </c>
      <c r="H932" s="7" t="s">
        <v>542</v>
      </c>
      <c r="I932" s="256">
        <v>1005</v>
      </c>
      <c r="J932" s="256">
        <v>5570</v>
      </c>
      <c r="K932" s="38">
        <f>ROUND(I932*J932,0)</f>
        <v>5597850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41"/>
        <v>11</v>
      </c>
      <c r="C933" s="191">
        <f t="shared" si="42"/>
        <v>41583</v>
      </c>
      <c r="D933" s="184" t="s">
        <v>1075</v>
      </c>
      <c r="E933" s="191">
        <v>41583</v>
      </c>
      <c r="F933" s="192" t="s">
        <v>724</v>
      </c>
      <c r="G933" s="487" t="s">
        <v>1002</v>
      </c>
      <c r="H933" s="7" t="s">
        <v>542</v>
      </c>
      <c r="I933" s="256"/>
      <c r="J933" s="256"/>
      <c r="K933" s="38">
        <v>559785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 t="str">
        <f>IF(VLOOKUP(H933,DS_131,1,0)&lt;&gt;"","","x")</f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41"/>
        <v>11</v>
      </c>
      <c r="C934" s="191">
        <f t="shared" si="42"/>
        <v>41584</v>
      </c>
      <c r="D934" s="184" t="s">
        <v>1076</v>
      </c>
      <c r="E934" s="191">
        <v>41584</v>
      </c>
      <c r="F934" s="192" t="s">
        <v>859</v>
      </c>
      <c r="G934" s="487" t="s">
        <v>1003</v>
      </c>
      <c r="H934" s="7" t="s">
        <v>431</v>
      </c>
      <c r="I934" s="256">
        <v>995</v>
      </c>
      <c r="J934" s="256">
        <v>19200</v>
      </c>
      <c r="K934" s="38">
        <f>ROUND(I934*J934,0)</f>
        <v>19104000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41"/>
        <v>11</v>
      </c>
      <c r="C935" s="191">
        <f t="shared" si="42"/>
        <v>41584</v>
      </c>
      <c r="D935" s="184" t="s">
        <v>1076</v>
      </c>
      <c r="E935" s="191">
        <v>41584</v>
      </c>
      <c r="F935" s="192" t="s">
        <v>724</v>
      </c>
      <c r="G935" s="487" t="s">
        <v>1003</v>
      </c>
      <c r="H935" s="7" t="s">
        <v>431</v>
      </c>
      <c r="I935" s="256"/>
      <c r="J935" s="256"/>
      <c r="K935" s="38">
        <v>1910400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594" t="str">
        <f>IF(VLOOKUP(H935,DS_131,1,0)&lt;&gt;"","","x")</f>
        <v/>
      </c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41"/>
        <v>11</v>
      </c>
      <c r="C936" s="184">
        <f t="shared" si="42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537</v>
      </c>
      <c r="I936" s="256"/>
      <c r="J936" s="256"/>
      <c r="K936" s="602">
        <v>15245736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211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41"/>
        <v>11</v>
      </c>
      <c r="C937" s="184">
        <f t="shared" si="42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6"/>
      <c r="J937" s="256"/>
      <c r="K937" s="602">
        <v>18562500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594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41"/>
        <v>11</v>
      </c>
      <c r="C938" s="184">
        <f t="shared" si="42"/>
        <v>41585</v>
      </c>
      <c r="D938" s="184" t="s">
        <v>339</v>
      </c>
      <c r="E938" s="184">
        <v>41585</v>
      </c>
      <c r="F938" s="189" t="s">
        <v>341</v>
      </c>
      <c r="G938" s="604" t="s">
        <v>336</v>
      </c>
      <c r="H938" s="7" t="s">
        <v>431</v>
      </c>
      <c r="I938" s="257"/>
      <c r="J938" s="258"/>
      <c r="K938" s="38">
        <v>15537500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594"/>
      <c r="AB938" s="211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41"/>
        <v>11</v>
      </c>
      <c r="C939" s="184">
        <f t="shared" si="42"/>
        <v>41586</v>
      </c>
      <c r="D939" s="184" t="s">
        <v>339</v>
      </c>
      <c r="E939" s="184">
        <v>41586</v>
      </c>
      <c r="F939" s="189" t="s">
        <v>341</v>
      </c>
      <c r="G939" s="604" t="s">
        <v>336</v>
      </c>
      <c r="H939" s="7" t="s">
        <v>542</v>
      </c>
      <c r="I939" s="257"/>
      <c r="J939" s="258"/>
      <c r="K939" s="38">
        <v>9105558</v>
      </c>
      <c r="L939" s="603" t="s">
        <v>24</v>
      </c>
      <c r="M939" s="603" t="s">
        <v>265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211"/>
      <c r="AB939" s="594"/>
      <c r="AC939" s="594"/>
    </row>
    <row r="940" spans="1:29" ht="15.75" customHeight="1">
      <c r="A940" s="204" t="str">
        <f>IF(B940&lt;&gt;"",IF(AND(B940&gt;=_TM1,B940&lt;=_TM2,OR(TH!L940="1111",TH!M940="1111")),TH!D940,""),"")</f>
        <v>T22</v>
      </c>
      <c r="B940" s="36">
        <f t="shared" si="41"/>
        <v>11</v>
      </c>
      <c r="C940" s="184">
        <f t="shared" si="42"/>
        <v>41586</v>
      </c>
      <c r="D940" s="184" t="s">
        <v>1308</v>
      </c>
      <c r="E940" s="191">
        <v>41586</v>
      </c>
      <c r="F940" s="189" t="s">
        <v>500</v>
      </c>
      <c r="G940" s="604" t="s">
        <v>336</v>
      </c>
      <c r="H940" s="7" t="s">
        <v>368</v>
      </c>
      <c r="I940" s="257"/>
      <c r="J940" s="258"/>
      <c r="K940" s="38">
        <v>58400000</v>
      </c>
      <c r="L940" s="603" t="s">
        <v>47</v>
      </c>
      <c r="M940" s="603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594"/>
      <c r="AB940" s="594"/>
      <c r="AC940" s="594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41"/>
        <v>11</v>
      </c>
      <c r="C941" s="191">
        <f t="shared" si="42"/>
        <v>41586</v>
      </c>
      <c r="D941" s="184" t="s">
        <v>417</v>
      </c>
      <c r="E941" s="191">
        <v>41586</v>
      </c>
      <c r="F941" s="192" t="s">
        <v>709</v>
      </c>
      <c r="G941" s="485" t="s">
        <v>710</v>
      </c>
      <c r="H941" s="193" t="s">
        <v>705</v>
      </c>
      <c r="I941" s="256">
        <v>1100</v>
      </c>
      <c r="J941" s="256">
        <v>15000</v>
      </c>
      <c r="K941" s="38">
        <f>ROUND(I941*J941,0)</f>
        <v>16500000</v>
      </c>
      <c r="L941" s="194" t="s">
        <v>159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211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41"/>
        <v>11</v>
      </c>
      <c r="C942" s="191">
        <f t="shared" si="42"/>
        <v>41586</v>
      </c>
      <c r="D942" s="184" t="s">
        <v>417</v>
      </c>
      <c r="E942" s="191">
        <v>41586</v>
      </c>
      <c r="F942" s="192" t="s">
        <v>588</v>
      </c>
      <c r="G942" s="485" t="s">
        <v>710</v>
      </c>
      <c r="H942" s="193" t="s">
        <v>705</v>
      </c>
      <c r="I942" s="256"/>
      <c r="J942" s="256"/>
      <c r="K942" s="38">
        <v>1650000</v>
      </c>
      <c r="L942" s="194" t="s">
        <v>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594">
        <v>12</v>
      </c>
    </row>
    <row r="943" spans="1:29" ht="15.75" customHeight="1">
      <c r="A943" s="204" t="str">
        <f>IF(B943&lt;&gt;"",IF(AND(B943&gt;=_TM1,B943&lt;=_TM2,OR(TH!L943="1111",TH!M943="1111")),TH!D943,""),"")</f>
        <v>C15</v>
      </c>
      <c r="B943" s="36">
        <f t="shared" si="41"/>
        <v>11</v>
      </c>
      <c r="C943" s="191">
        <f t="shared" si="42"/>
        <v>41586</v>
      </c>
      <c r="D943" s="184" t="s">
        <v>399</v>
      </c>
      <c r="E943" s="191">
        <v>41586</v>
      </c>
      <c r="F943" s="192" t="s">
        <v>371</v>
      </c>
      <c r="G943" s="485" t="s">
        <v>710</v>
      </c>
      <c r="H943" s="193" t="s">
        <v>705</v>
      </c>
      <c r="I943" s="256"/>
      <c r="J943" s="256"/>
      <c r="K943" s="38">
        <v>18150000</v>
      </c>
      <c r="L943" s="194" t="s">
        <v>8</v>
      </c>
      <c r="M943" s="194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211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41"/>
        <v>11</v>
      </c>
      <c r="C944" s="191">
        <f t="shared" si="42"/>
        <v>41586</v>
      </c>
      <c r="D944" s="184" t="s">
        <v>1077</v>
      </c>
      <c r="E944" s="191">
        <v>41586</v>
      </c>
      <c r="F944" s="192" t="s">
        <v>1132</v>
      </c>
      <c r="G944" s="487" t="s">
        <v>647</v>
      </c>
      <c r="H944" s="7" t="s">
        <v>541</v>
      </c>
      <c r="I944" s="256">
        <v>200</v>
      </c>
      <c r="J944" s="256">
        <v>7000</v>
      </c>
      <c r="K944" s="38">
        <f>ROUND(I944*J944,0)</f>
        <v>1400000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41"/>
        <v>11</v>
      </c>
      <c r="C945" s="191">
        <f t="shared" si="42"/>
        <v>41586</v>
      </c>
      <c r="D945" s="184" t="s">
        <v>1077</v>
      </c>
      <c r="E945" s="191">
        <v>41586</v>
      </c>
      <c r="F945" s="192" t="s">
        <v>1133</v>
      </c>
      <c r="G945" s="487" t="s">
        <v>647</v>
      </c>
      <c r="H945" s="7" t="s">
        <v>541</v>
      </c>
      <c r="I945" s="256">
        <v>157</v>
      </c>
      <c r="J945" s="256">
        <v>21150</v>
      </c>
      <c r="K945" s="38">
        <f>ROUND(I945*J945,0)</f>
        <v>3320550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41"/>
        <v>11</v>
      </c>
      <c r="C946" s="191">
        <f t="shared" si="42"/>
        <v>41586</v>
      </c>
      <c r="D946" s="184" t="s">
        <v>1077</v>
      </c>
      <c r="E946" s="191">
        <v>41586</v>
      </c>
      <c r="F946" s="192" t="s">
        <v>724</v>
      </c>
      <c r="G946" s="487" t="s">
        <v>647</v>
      </c>
      <c r="H946" s="7" t="s">
        <v>541</v>
      </c>
      <c r="I946" s="256"/>
      <c r="J946" s="256"/>
      <c r="K946" s="38">
        <v>472055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 t="str">
        <f>IF(VLOOKUP(H946,DS_131,1,0)&lt;&gt;"","","x")</f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41"/>
        <v>11</v>
      </c>
      <c r="C947" s="191">
        <f t="shared" si="42"/>
        <v>41586</v>
      </c>
      <c r="D947" s="184" t="s">
        <v>1078</v>
      </c>
      <c r="E947" s="191">
        <v>41586</v>
      </c>
      <c r="F947" s="192" t="s">
        <v>1004</v>
      </c>
      <c r="G947" s="487" t="s">
        <v>1005</v>
      </c>
      <c r="H947" s="7" t="s">
        <v>1006</v>
      </c>
      <c r="I947" s="256">
        <v>200</v>
      </c>
      <c r="J947" s="256">
        <v>8000</v>
      </c>
      <c r="K947" s="38">
        <f>ROUND(I947*J947,0)</f>
        <v>1600000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41"/>
        <v>11</v>
      </c>
      <c r="C948" s="191">
        <f t="shared" si="42"/>
        <v>41586</v>
      </c>
      <c r="D948" s="184" t="s">
        <v>1078</v>
      </c>
      <c r="E948" s="191">
        <v>41586</v>
      </c>
      <c r="F948" s="192" t="s">
        <v>1007</v>
      </c>
      <c r="G948" s="487" t="s">
        <v>1005</v>
      </c>
      <c r="H948" s="7" t="s">
        <v>1006</v>
      </c>
      <c r="I948" s="256">
        <v>100</v>
      </c>
      <c r="J948" s="256">
        <v>14200</v>
      </c>
      <c r="K948" s="38">
        <f>ROUND(I948*J948,0)</f>
        <v>1420000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41"/>
        <v>11</v>
      </c>
      <c r="C949" s="191">
        <f t="shared" si="42"/>
        <v>41586</v>
      </c>
      <c r="D949" s="184" t="s">
        <v>1078</v>
      </c>
      <c r="E949" s="191">
        <v>41586</v>
      </c>
      <c r="F949" s="876" t="s">
        <v>1008</v>
      </c>
      <c r="G949" s="487" t="s">
        <v>1005</v>
      </c>
      <c r="H949" s="7" t="s">
        <v>1006</v>
      </c>
      <c r="I949" s="256">
        <v>150</v>
      </c>
      <c r="J949" s="256">
        <v>13000</v>
      </c>
      <c r="K949" s="38">
        <f>ROUND(I949*J949,0)</f>
        <v>1950000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41"/>
        <v>11</v>
      </c>
      <c r="C950" s="191">
        <f t="shared" si="42"/>
        <v>41586</v>
      </c>
      <c r="D950" s="184" t="s">
        <v>1078</v>
      </c>
      <c r="E950" s="191">
        <v>41586</v>
      </c>
      <c r="F950" s="876" t="s">
        <v>724</v>
      </c>
      <c r="G950" s="487" t="s">
        <v>1005</v>
      </c>
      <c r="H950" s="7" t="s">
        <v>1006</v>
      </c>
      <c r="I950" s="256"/>
      <c r="J950" s="256"/>
      <c r="K950" s="38">
        <v>497000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customHeight="1">
      <c r="A951" s="204" t="str">
        <f>IF(B951&lt;&gt;"",IF(AND(B951&gt;=_TM1,B951&lt;=_TM2,OR(TH!L951="1111",TH!M951="1111")),TH!D951,""),"")</f>
        <v>T23</v>
      </c>
      <c r="B951" s="36">
        <f t="shared" si="41"/>
        <v>11</v>
      </c>
      <c r="C951" s="191">
        <f t="shared" si="42"/>
        <v>41586</v>
      </c>
      <c r="D951" s="184" t="s">
        <v>1309</v>
      </c>
      <c r="E951" s="191">
        <v>41586</v>
      </c>
      <c r="F951" s="189" t="s">
        <v>341</v>
      </c>
      <c r="G951" s="487" t="s">
        <v>1005</v>
      </c>
      <c r="H951" s="7" t="s">
        <v>1006</v>
      </c>
      <c r="I951" s="256"/>
      <c r="J951" s="256"/>
      <c r="K951" s="38">
        <v>5467000</v>
      </c>
      <c r="L951" s="194" t="s">
        <v>47</v>
      </c>
      <c r="M951" s="194" t="s">
        <v>265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09"/>
      <c r="AB951" s="594" t="str">
        <f>IF(VLOOKUP(H951,DS_131,1,0)&lt;&gt;"","","x")</f>
        <v/>
      </c>
    </row>
    <row r="952" spans="1:29" ht="15.75" customHeight="1">
      <c r="A952" s="204" t="str">
        <f>IF(B952&lt;&gt;"",IF(AND(B952&gt;=_TM1,B952&lt;=_TM2,OR(TH!L952="1111",TH!M952="1111")),TH!D952,""),"")</f>
        <v>C16</v>
      </c>
      <c r="B952" s="36">
        <f t="shared" si="41"/>
        <v>11</v>
      </c>
      <c r="C952" s="184">
        <f t="shared" si="42"/>
        <v>41589</v>
      </c>
      <c r="D952" s="184" t="s">
        <v>400</v>
      </c>
      <c r="E952" s="191">
        <v>41589</v>
      </c>
      <c r="F952" s="189" t="s">
        <v>349</v>
      </c>
      <c r="G952" s="664" t="s">
        <v>555</v>
      </c>
      <c r="H952" s="7" t="s">
        <v>556</v>
      </c>
      <c r="I952" s="257"/>
      <c r="J952" s="258"/>
      <c r="K952" s="38">
        <v>293364</v>
      </c>
      <c r="L952" s="603" t="s">
        <v>83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/>
      <c r="AB952" s="211"/>
      <c r="AC952" s="594"/>
    </row>
    <row r="953" spans="1:29" ht="15.75" customHeight="1">
      <c r="A953" s="204" t="str">
        <f>IF(B953&lt;&gt;"",IF(AND(B953&gt;=_TM1,B953&lt;=_TM2,OR(TH!L953="1111",TH!M953="1111")),TH!D953,""),"")</f>
        <v>C16</v>
      </c>
      <c r="B953" s="36">
        <f t="shared" si="41"/>
        <v>11</v>
      </c>
      <c r="C953" s="184">
        <f t="shared" si="42"/>
        <v>41589</v>
      </c>
      <c r="D953" s="184" t="s">
        <v>400</v>
      </c>
      <c r="E953" s="191">
        <v>41589</v>
      </c>
      <c r="F953" s="189" t="s">
        <v>557</v>
      </c>
      <c r="G953" s="664" t="s">
        <v>555</v>
      </c>
      <c r="H953" s="7" t="s">
        <v>556</v>
      </c>
      <c r="I953" s="257"/>
      <c r="J953" s="258"/>
      <c r="K953" s="38">
        <v>29336</v>
      </c>
      <c r="L953" s="603" t="s">
        <v>9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594">
        <v>12</v>
      </c>
      <c r="AB953" s="594"/>
      <c r="AC953" s="594"/>
    </row>
    <row r="954" spans="1:29" ht="15.75" customHeight="1">
      <c r="A954" s="204" t="str">
        <f>IF(B954&lt;&gt;"",IF(AND(B954&gt;=_TM1,B954&lt;=_TM2,OR(TH!L954="1111",TH!M954="1111")),TH!D954,""),"")</f>
        <v>C17</v>
      </c>
      <c r="B954" s="36">
        <f t="shared" si="41"/>
        <v>11</v>
      </c>
      <c r="C954" s="184">
        <f t="shared" si="42"/>
        <v>41591</v>
      </c>
      <c r="D954" s="184" t="s">
        <v>402</v>
      </c>
      <c r="E954" s="191">
        <v>41591</v>
      </c>
      <c r="F954" s="189" t="s">
        <v>521</v>
      </c>
      <c r="G954" s="664" t="s">
        <v>558</v>
      </c>
      <c r="H954" s="7" t="s">
        <v>523</v>
      </c>
      <c r="I954" s="257"/>
      <c r="J954" s="258"/>
      <c r="K954" s="38">
        <f>753970+328347+599063</f>
        <v>1681380</v>
      </c>
      <c r="L954" s="603" t="s">
        <v>83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211"/>
      <c r="AB954" s="594"/>
      <c r="AC954" s="594"/>
    </row>
    <row r="955" spans="1:29" ht="15.75" customHeight="1">
      <c r="A955" s="204" t="str">
        <f>IF(B955&lt;&gt;"",IF(AND(B955&gt;=_TM1,B955&lt;=_TM2,OR(TH!L955="1111",TH!M955="1111")),TH!D955,""),"")</f>
        <v>C17</v>
      </c>
      <c r="B955" s="36">
        <f t="shared" si="41"/>
        <v>11</v>
      </c>
      <c r="C955" s="184">
        <f t="shared" si="42"/>
        <v>41591</v>
      </c>
      <c r="D955" s="184" t="s">
        <v>402</v>
      </c>
      <c r="E955" s="191">
        <v>41591</v>
      </c>
      <c r="F955" s="189" t="s">
        <v>524</v>
      </c>
      <c r="G955" s="664" t="s">
        <v>558</v>
      </c>
      <c r="H955" s="7" t="s">
        <v>523</v>
      </c>
      <c r="I955" s="256"/>
      <c r="J955" s="258"/>
      <c r="K955" s="602">
        <f>75397+32833+59906</f>
        <v>168136</v>
      </c>
      <c r="L955" s="603" t="s">
        <v>9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594">
        <v>12</v>
      </c>
      <c r="AB955" s="594"/>
      <c r="AC955" s="594"/>
    </row>
    <row r="956" spans="1:29" ht="15.75" customHeight="1">
      <c r="A956" s="204" t="str">
        <f>IF(B956&lt;&gt;"",IF(AND(B956&gt;=_TM1,B956&lt;=_TM2,OR(TH!L956="1111",TH!M956="1111")),TH!D956,""),"")</f>
        <v>C18</v>
      </c>
      <c r="B956" s="36">
        <f t="shared" si="41"/>
        <v>11</v>
      </c>
      <c r="C956" s="191">
        <f t="shared" si="42"/>
        <v>41591</v>
      </c>
      <c r="D956" s="184" t="s">
        <v>1293</v>
      </c>
      <c r="E956" s="191">
        <v>41591</v>
      </c>
      <c r="F956" s="189" t="s">
        <v>436</v>
      </c>
      <c r="G956" s="487" t="s">
        <v>559</v>
      </c>
      <c r="H956" s="7" t="s">
        <v>372</v>
      </c>
      <c r="I956" s="256"/>
      <c r="J956" s="256"/>
      <c r="K956" s="602">
        <v>1360000</v>
      </c>
      <c r="L956" s="603" t="s">
        <v>165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211"/>
      <c r="AB956" s="594"/>
      <c r="AC956" s="594"/>
    </row>
    <row r="957" spans="1:29" ht="15.75" customHeight="1">
      <c r="A957" s="204" t="str">
        <f>IF(B957&lt;&gt;"",IF(AND(B957&gt;=_TM1,B957&lt;=_TM2,OR(TH!L957="1111",TH!M957="1111")),TH!D957,""),"")</f>
        <v>C18</v>
      </c>
      <c r="B957" s="36">
        <f t="shared" si="41"/>
        <v>11</v>
      </c>
      <c r="C957" s="191">
        <f t="shared" si="42"/>
        <v>41591</v>
      </c>
      <c r="D957" s="184" t="s">
        <v>1293</v>
      </c>
      <c r="E957" s="191">
        <v>41591</v>
      </c>
      <c r="F957" s="189" t="s">
        <v>348</v>
      </c>
      <c r="G957" s="487" t="s">
        <v>559</v>
      </c>
      <c r="H957" s="7" t="s">
        <v>372</v>
      </c>
      <c r="I957" s="257"/>
      <c r="J957" s="257"/>
      <c r="K957" s="602">
        <v>136000</v>
      </c>
      <c r="L957" s="603" t="s">
        <v>9</v>
      </c>
      <c r="M957" s="603" t="s">
        <v>47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594">
        <v>12</v>
      </c>
      <c r="AB957" s="211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41"/>
        <v>11</v>
      </c>
      <c r="C958" s="191">
        <f t="shared" si="42"/>
        <v>41591</v>
      </c>
      <c r="D958" s="184" t="s">
        <v>1079</v>
      </c>
      <c r="E958" s="191">
        <v>41591</v>
      </c>
      <c r="F958" s="192" t="s">
        <v>836</v>
      </c>
      <c r="G958" s="487" t="s">
        <v>1009</v>
      </c>
      <c r="H958" s="7" t="s">
        <v>741</v>
      </c>
      <c r="I958" s="256">
        <v>395</v>
      </c>
      <c r="J958" s="256">
        <v>10500</v>
      </c>
      <c r="K958" s="38">
        <f>ROUND(I958*J958,0)</f>
        <v>4147500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41"/>
        <v>11</v>
      </c>
      <c r="C959" s="191">
        <f t="shared" si="42"/>
        <v>41591</v>
      </c>
      <c r="D959" s="184" t="s">
        <v>1079</v>
      </c>
      <c r="E959" s="191">
        <v>41591</v>
      </c>
      <c r="F959" s="876" t="s">
        <v>724</v>
      </c>
      <c r="G959" s="487" t="s">
        <v>1009</v>
      </c>
      <c r="H959" s="7" t="s">
        <v>741</v>
      </c>
      <c r="I959" s="256"/>
      <c r="J959" s="256"/>
      <c r="K959" s="38">
        <v>414750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>T24</v>
      </c>
      <c r="B960" s="36">
        <f t="shared" si="41"/>
        <v>11</v>
      </c>
      <c r="C960" s="191">
        <f t="shared" si="42"/>
        <v>41591</v>
      </c>
      <c r="D960" s="184" t="s">
        <v>1313</v>
      </c>
      <c r="E960" s="191">
        <v>41591</v>
      </c>
      <c r="F960" s="189" t="s">
        <v>341</v>
      </c>
      <c r="G960" s="487" t="s">
        <v>1009</v>
      </c>
      <c r="H960" s="7" t="s">
        <v>741</v>
      </c>
      <c r="I960" s="256"/>
      <c r="J960" s="256"/>
      <c r="K960" s="38">
        <v>4562250</v>
      </c>
      <c r="L960" s="194" t="s">
        <v>47</v>
      </c>
      <c r="M960" s="194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09"/>
      <c r="AB960" s="594" t="str">
        <f>IF(VLOOKUP(H960,DS_131,1,0)&lt;&gt;"","","x")</f>
        <v/>
      </c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41"/>
        <v>11</v>
      </c>
      <c r="C961" s="184">
        <f t="shared" si="42"/>
        <v>41592</v>
      </c>
      <c r="D961" s="184" t="s">
        <v>339</v>
      </c>
      <c r="E961" s="191">
        <v>41592</v>
      </c>
      <c r="F961" s="189" t="s">
        <v>341</v>
      </c>
      <c r="G961" s="604" t="s">
        <v>336</v>
      </c>
      <c r="H961" s="7" t="s">
        <v>537</v>
      </c>
      <c r="I961" s="257"/>
      <c r="J961" s="258"/>
      <c r="K961" s="38">
        <v>14204124</v>
      </c>
      <c r="L961" s="603" t="s">
        <v>24</v>
      </c>
      <c r="M961" s="603" t="s">
        <v>265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211"/>
      <c r="AB961" s="594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41"/>
        <v>11</v>
      </c>
      <c r="C962" s="191">
        <f t="shared" si="42"/>
        <v>41592</v>
      </c>
      <c r="D962" s="184" t="s">
        <v>1080</v>
      </c>
      <c r="E962" s="191">
        <v>41592</v>
      </c>
      <c r="F962" s="192" t="s">
        <v>1126</v>
      </c>
      <c r="G962" s="487" t="s">
        <v>1010</v>
      </c>
      <c r="H962" s="7" t="s">
        <v>788</v>
      </c>
      <c r="I962" s="256">
        <v>500</v>
      </c>
      <c r="J962" s="256">
        <v>16380</v>
      </c>
      <c r="K962" s="38">
        <f>ROUND(I962*J962,0)</f>
        <v>8190000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41"/>
        <v>11</v>
      </c>
      <c r="C963" s="191">
        <f t="shared" si="42"/>
        <v>41592</v>
      </c>
      <c r="D963" s="184" t="s">
        <v>1080</v>
      </c>
      <c r="E963" s="191">
        <v>41592</v>
      </c>
      <c r="F963" s="876" t="s">
        <v>724</v>
      </c>
      <c r="G963" s="487" t="s">
        <v>1010</v>
      </c>
      <c r="H963" s="7" t="s">
        <v>788</v>
      </c>
      <c r="I963" s="256"/>
      <c r="J963" s="256"/>
      <c r="K963" s="38">
        <v>819000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9" ht="15.75" customHeight="1">
      <c r="A964" s="204" t="str">
        <f>IF(B964&lt;&gt;"",IF(AND(B964&gt;=_TM1,B964&lt;=_TM2,OR(TH!L964="1111",TH!M964="1111")),TH!D964,""),"")</f>
        <v>T25</v>
      </c>
      <c r="B964" s="36">
        <f t="shared" si="41"/>
        <v>11</v>
      </c>
      <c r="C964" s="191">
        <f t="shared" si="42"/>
        <v>41592</v>
      </c>
      <c r="D964" s="184" t="s">
        <v>1314</v>
      </c>
      <c r="E964" s="191">
        <v>41592</v>
      </c>
      <c r="F964" s="189" t="s">
        <v>341</v>
      </c>
      <c r="G964" s="487" t="s">
        <v>1010</v>
      </c>
      <c r="H964" s="7" t="s">
        <v>788</v>
      </c>
      <c r="I964" s="256"/>
      <c r="J964" s="256"/>
      <c r="K964" s="38">
        <v>9009000</v>
      </c>
      <c r="L964" s="194" t="s">
        <v>47</v>
      </c>
      <c r="M964" s="194" t="s">
        <v>265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>x</v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 t="str">
        <f>IF(VLOOKUP(H964,DS_131,1,0)&lt;&gt;"","","x")</f>
        <v/>
      </c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41"/>
        <v>11</v>
      </c>
      <c r="C965" s="191">
        <f t="shared" si="42"/>
        <v>41592</v>
      </c>
      <c r="D965" s="184" t="s">
        <v>1081</v>
      </c>
      <c r="E965" s="191">
        <v>41592</v>
      </c>
      <c r="F965" s="192" t="s">
        <v>836</v>
      </c>
      <c r="G965" s="487" t="s">
        <v>1011</v>
      </c>
      <c r="H965" s="7" t="s">
        <v>741</v>
      </c>
      <c r="I965" s="256">
        <v>500</v>
      </c>
      <c r="J965" s="256">
        <v>10500</v>
      </c>
      <c r="K965" s="38">
        <f>ROUND(I965*J965,0)</f>
        <v>5250000</v>
      </c>
      <c r="L965" s="194" t="s">
        <v>265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41"/>
        <v>11</v>
      </c>
      <c r="C966" s="191">
        <f t="shared" si="42"/>
        <v>41592</v>
      </c>
      <c r="D966" s="184" t="s">
        <v>1081</v>
      </c>
      <c r="E966" s="191">
        <v>41592</v>
      </c>
      <c r="F966" s="192" t="s">
        <v>724</v>
      </c>
      <c r="G966" s="487" t="s">
        <v>1011</v>
      </c>
      <c r="H966" s="7" t="s">
        <v>741</v>
      </c>
      <c r="I966" s="256"/>
      <c r="J966" s="256"/>
      <c r="K966" s="38">
        <v>525000</v>
      </c>
      <c r="L966" s="194" t="s">
        <v>265</v>
      </c>
      <c r="M966" s="194" t="s">
        <v>429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9" ht="15.75" customHeight="1">
      <c r="A967" s="204" t="str">
        <f>IF(B967&lt;&gt;"",IF(AND(B967&gt;=_TM1,B967&lt;=_TM2,OR(TH!L967="1111",TH!M967="1111")),TH!D967,""),"")</f>
        <v>T26</v>
      </c>
      <c r="B967" s="36">
        <f t="shared" si="41"/>
        <v>11</v>
      </c>
      <c r="C967" s="191">
        <f t="shared" si="42"/>
        <v>41592</v>
      </c>
      <c r="D967" s="184" t="s">
        <v>1315</v>
      </c>
      <c r="E967" s="191">
        <v>41592</v>
      </c>
      <c r="F967" s="189" t="s">
        <v>341</v>
      </c>
      <c r="G967" s="487" t="s">
        <v>1011</v>
      </c>
      <c r="H967" s="7" t="s">
        <v>741</v>
      </c>
      <c r="I967" s="256"/>
      <c r="J967" s="256"/>
      <c r="K967" s="38">
        <v>5775000</v>
      </c>
      <c r="L967" s="194" t="s">
        <v>47</v>
      </c>
      <c r="M967" s="194" t="s">
        <v>265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 t="str">
        <f>IF(VLOOKUP(H967,DS_131,1,0)&lt;&gt;"","","x")</f>
        <v/>
      </c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41"/>
        <v>11</v>
      </c>
      <c r="C968" s="191">
        <f t="shared" si="42"/>
        <v>41592</v>
      </c>
      <c r="D968" s="184" t="s">
        <v>1082</v>
      </c>
      <c r="E968" s="191">
        <v>41592</v>
      </c>
      <c r="F968" s="192" t="s">
        <v>1147</v>
      </c>
      <c r="G968" s="487" t="s">
        <v>1012</v>
      </c>
      <c r="H968" s="7" t="s">
        <v>894</v>
      </c>
      <c r="I968" s="256">
        <v>2642</v>
      </c>
      <c r="J968" s="256">
        <v>4700</v>
      </c>
      <c r="K968" s="38">
        <f>ROUND(I968*J968,0)</f>
        <v>12417400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41"/>
        <v>11</v>
      </c>
      <c r="C969" s="191">
        <f t="shared" si="42"/>
        <v>41592</v>
      </c>
      <c r="D969" s="184" t="s">
        <v>1082</v>
      </c>
      <c r="E969" s="191">
        <v>41592</v>
      </c>
      <c r="F969" s="192" t="s">
        <v>724</v>
      </c>
      <c r="G969" s="487" t="s">
        <v>1012</v>
      </c>
      <c r="H969" s="193" t="s">
        <v>894</v>
      </c>
      <c r="I969" s="256"/>
      <c r="J969" s="256"/>
      <c r="K969" s="38">
        <v>1241740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 t="str">
        <f>IF(VLOOKUP(H969,DS_131,1,0)&lt;&gt;"","","x")</f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41"/>
        <v>11</v>
      </c>
      <c r="C970" s="191">
        <f t="shared" si="42"/>
        <v>41593</v>
      </c>
      <c r="D970" s="184" t="s">
        <v>1083</v>
      </c>
      <c r="E970" s="191">
        <v>41593</v>
      </c>
      <c r="F970" s="192" t="s">
        <v>1159</v>
      </c>
      <c r="G970" s="487" t="s">
        <v>1013</v>
      </c>
      <c r="H970" s="7" t="s">
        <v>542</v>
      </c>
      <c r="I970" s="256">
        <v>2330</v>
      </c>
      <c r="J970" s="256">
        <v>5860</v>
      </c>
      <c r="K970" s="38">
        <f>ROUND(I970*J970,0)</f>
        <v>13653800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41"/>
        <v>11</v>
      </c>
      <c r="C971" s="191">
        <f t="shared" si="42"/>
        <v>41593</v>
      </c>
      <c r="D971" s="184" t="s">
        <v>1083</v>
      </c>
      <c r="E971" s="191">
        <v>41593</v>
      </c>
      <c r="F971" s="192" t="s">
        <v>724</v>
      </c>
      <c r="G971" s="487" t="s">
        <v>1013</v>
      </c>
      <c r="H971" s="193" t="s">
        <v>542</v>
      </c>
      <c r="I971" s="256"/>
      <c r="J971" s="256"/>
      <c r="K971" s="38">
        <v>1365380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 t="str">
        <f>IF(VLOOKUP(H971,DS_131,1,0)&lt;&gt;"","","x")</f>
        <v/>
      </c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41"/>
        <v>11</v>
      </c>
      <c r="C972" s="191">
        <f t="shared" si="42"/>
        <v>41594</v>
      </c>
      <c r="D972" s="184" t="s">
        <v>1084</v>
      </c>
      <c r="E972" s="191">
        <v>41594</v>
      </c>
      <c r="F972" s="192" t="s">
        <v>836</v>
      </c>
      <c r="G972" s="487" t="s">
        <v>1014</v>
      </c>
      <c r="H972" s="193" t="s">
        <v>741</v>
      </c>
      <c r="I972" s="256">
        <v>428</v>
      </c>
      <c r="J972" s="256">
        <v>10500</v>
      </c>
      <c r="K972" s="38">
        <f>ROUND(I972*J972,0)</f>
        <v>4494000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41"/>
        <v>11</v>
      </c>
      <c r="C973" s="191">
        <f t="shared" si="42"/>
        <v>41594</v>
      </c>
      <c r="D973" s="184" t="s">
        <v>1084</v>
      </c>
      <c r="E973" s="191">
        <v>41594</v>
      </c>
      <c r="F973" s="192" t="s">
        <v>724</v>
      </c>
      <c r="G973" s="487" t="s">
        <v>1014</v>
      </c>
      <c r="H973" s="193" t="s">
        <v>741</v>
      </c>
      <c r="I973" s="256"/>
      <c r="J973" s="256"/>
      <c r="K973" s="38">
        <v>449400</v>
      </c>
      <c r="L973" s="194" t="s">
        <v>265</v>
      </c>
      <c r="M973" s="194" t="s">
        <v>429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9" ht="15.75" customHeight="1">
      <c r="A974" s="204" t="str">
        <f>IF(B974&lt;&gt;"",IF(AND(B974&gt;=_TM1,B974&lt;=_TM2,OR(TH!L974="1111",TH!M974="1111")),TH!D974,""),"")</f>
        <v>T27</v>
      </c>
      <c r="B974" s="36">
        <f t="shared" si="41"/>
        <v>11</v>
      </c>
      <c r="C974" s="191">
        <f t="shared" si="42"/>
        <v>41594</v>
      </c>
      <c r="D974" s="184" t="s">
        <v>1316</v>
      </c>
      <c r="E974" s="191">
        <v>41594</v>
      </c>
      <c r="F974" s="189" t="s">
        <v>341</v>
      </c>
      <c r="G974" s="487" t="s">
        <v>1014</v>
      </c>
      <c r="H974" s="193" t="s">
        <v>741</v>
      </c>
      <c r="I974" s="256"/>
      <c r="J974" s="256"/>
      <c r="K974" s="38">
        <v>4943400</v>
      </c>
      <c r="L974" s="194" t="s">
        <v>47</v>
      </c>
      <c r="M974" s="194" t="s">
        <v>265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 t="str">
        <f>IF(VLOOKUP(H974,DS_131,1,0)&lt;&gt;"","","x")</f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41"/>
        <v>11</v>
      </c>
      <c r="C975" s="191">
        <f t="shared" si="42"/>
        <v>41596</v>
      </c>
      <c r="D975" s="184" t="s">
        <v>1085</v>
      </c>
      <c r="E975" s="191">
        <v>41596</v>
      </c>
      <c r="F975" s="192" t="s">
        <v>874</v>
      </c>
      <c r="G975" s="487" t="s">
        <v>1015</v>
      </c>
      <c r="H975" s="7" t="s">
        <v>538</v>
      </c>
      <c r="I975" s="256">
        <v>1017</v>
      </c>
      <c r="J975" s="256">
        <v>12000</v>
      </c>
      <c r="K975" s="38">
        <f>ROUND(I975*J975,0)</f>
        <v>12204000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41"/>
        <v>11</v>
      </c>
      <c r="C976" s="191">
        <f t="shared" si="42"/>
        <v>41596</v>
      </c>
      <c r="D976" s="184" t="s">
        <v>1085</v>
      </c>
      <c r="E976" s="191">
        <v>41596</v>
      </c>
      <c r="F976" s="192" t="s">
        <v>724</v>
      </c>
      <c r="G976" s="487" t="s">
        <v>1015</v>
      </c>
      <c r="H976" s="7" t="s">
        <v>538</v>
      </c>
      <c r="I976" s="256"/>
      <c r="J976" s="256"/>
      <c r="K976" s="38">
        <v>1220400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 t="str">
        <f>IF(VLOOKUP(H976,DS_131,1,0)&lt;&gt;"","","x")</f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41"/>
        <v>11</v>
      </c>
      <c r="C977" s="191">
        <f t="shared" si="42"/>
        <v>41597</v>
      </c>
      <c r="D977" s="184" t="s">
        <v>1086</v>
      </c>
      <c r="E977" s="191">
        <v>41597</v>
      </c>
      <c r="F977" s="192" t="s">
        <v>1016</v>
      </c>
      <c r="G977" s="192" t="s">
        <v>1017</v>
      </c>
      <c r="H977" s="7" t="s">
        <v>877</v>
      </c>
      <c r="I977" s="256">
        <v>70</v>
      </c>
      <c r="J977" s="256">
        <v>42000</v>
      </c>
      <c r="K977" s="38">
        <f>ROUND(I977*J977,0)</f>
        <v>2940000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41"/>
        <v>11</v>
      </c>
      <c r="C978" s="191">
        <f t="shared" si="42"/>
        <v>41597</v>
      </c>
      <c r="D978" s="184" t="s">
        <v>1086</v>
      </c>
      <c r="E978" s="191">
        <v>41597</v>
      </c>
      <c r="F978" s="192" t="s">
        <v>878</v>
      </c>
      <c r="G978" s="192" t="s">
        <v>1017</v>
      </c>
      <c r="H978" s="7" t="s">
        <v>877</v>
      </c>
      <c r="I978" s="256">
        <v>70</v>
      </c>
      <c r="J978" s="256">
        <v>45000</v>
      </c>
      <c r="K978" s="38">
        <f>ROUND(I978*J978,0)</f>
        <v>3150000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41"/>
        <v>11</v>
      </c>
      <c r="C979" s="191">
        <f t="shared" si="42"/>
        <v>41597</v>
      </c>
      <c r="D979" s="184" t="s">
        <v>1086</v>
      </c>
      <c r="E979" s="191">
        <v>41597</v>
      </c>
      <c r="F979" s="192" t="s">
        <v>1018</v>
      </c>
      <c r="G979" s="192" t="s">
        <v>1017</v>
      </c>
      <c r="H979" s="7" t="s">
        <v>877</v>
      </c>
      <c r="I979" s="256">
        <v>50</v>
      </c>
      <c r="J979" s="256">
        <v>45300</v>
      </c>
      <c r="K979" s="38">
        <f>ROUND(I979*J979,0)</f>
        <v>2265000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41"/>
        <v>11</v>
      </c>
      <c r="C980" s="191">
        <f t="shared" si="42"/>
        <v>41597</v>
      </c>
      <c r="D980" s="184" t="s">
        <v>1086</v>
      </c>
      <c r="E980" s="191">
        <v>41597</v>
      </c>
      <c r="F980" s="192" t="s">
        <v>879</v>
      </c>
      <c r="G980" s="192" t="s">
        <v>1017</v>
      </c>
      <c r="H980" s="7" t="s">
        <v>877</v>
      </c>
      <c r="I980" s="257">
        <v>50</v>
      </c>
      <c r="J980" s="257">
        <v>50400</v>
      </c>
      <c r="K980" s="38">
        <f>ROUND(I980*J980,0)</f>
        <v>2520000</v>
      </c>
      <c r="L980" s="194" t="s">
        <v>265</v>
      </c>
      <c r="M980" s="194" t="s">
        <v>175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/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41"/>
        <v>11</v>
      </c>
      <c r="C981" s="191">
        <f t="shared" si="42"/>
        <v>41597</v>
      </c>
      <c r="D981" s="184" t="s">
        <v>1086</v>
      </c>
      <c r="E981" s="191">
        <v>41597</v>
      </c>
      <c r="F981" s="192" t="s">
        <v>724</v>
      </c>
      <c r="G981" s="192" t="s">
        <v>1017</v>
      </c>
      <c r="H981" s="7" t="s">
        <v>877</v>
      </c>
      <c r="I981" s="256"/>
      <c r="J981" s="256"/>
      <c r="K981" s="38">
        <v>1087500</v>
      </c>
      <c r="L981" s="194" t="s">
        <v>265</v>
      </c>
      <c r="M981" s="194" t="s">
        <v>429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>T28</v>
      </c>
      <c r="B982" s="36">
        <f t="shared" si="41"/>
        <v>11</v>
      </c>
      <c r="C982" s="191">
        <f t="shared" si="42"/>
        <v>41597</v>
      </c>
      <c r="D982" s="184" t="s">
        <v>1317</v>
      </c>
      <c r="E982" s="191">
        <v>41597</v>
      </c>
      <c r="F982" s="189" t="s">
        <v>341</v>
      </c>
      <c r="G982" s="192" t="s">
        <v>1017</v>
      </c>
      <c r="H982" s="7" t="s">
        <v>877</v>
      </c>
      <c r="I982" s="256"/>
      <c r="J982" s="256"/>
      <c r="K982" s="38">
        <v>11962500</v>
      </c>
      <c r="L982" s="194" t="s">
        <v>47</v>
      </c>
      <c r="M982" s="194" t="s">
        <v>265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09"/>
      <c r="AB982" s="594" t="str">
        <f>IF(VLOOKUP(H982,DS_131,1,0)&lt;&gt;"","","x")</f>
        <v/>
      </c>
    </row>
    <row r="983" spans="1:29" ht="15.75" customHeight="1">
      <c r="A983" s="204" t="str">
        <f>IF(B983&lt;&gt;"",IF(AND(B983&gt;=_TM1,B983&lt;=_TM2,OR(TH!L983="1111",TH!M983="1111")),TH!D983,""),"")</f>
        <v>T29</v>
      </c>
      <c r="B983" s="36">
        <f t="shared" si="41"/>
        <v>11</v>
      </c>
      <c r="C983" s="184">
        <f t="shared" si="42"/>
        <v>41598</v>
      </c>
      <c r="D983" s="184" t="s">
        <v>1318</v>
      </c>
      <c r="E983" s="191">
        <v>41598</v>
      </c>
      <c r="F983" s="189" t="s">
        <v>500</v>
      </c>
      <c r="G983" s="604" t="s">
        <v>336</v>
      </c>
      <c r="H983" s="7" t="s">
        <v>368</v>
      </c>
      <c r="I983" s="257"/>
      <c r="J983" s="258"/>
      <c r="K983" s="38">
        <v>14200000</v>
      </c>
      <c r="L983" s="603" t="s">
        <v>47</v>
      </c>
      <c r="M983" s="603" t="s">
        <v>24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11"/>
      <c r="AB983" s="211"/>
      <c r="AC983" s="594"/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41"/>
        <v>11</v>
      </c>
      <c r="C984" s="191">
        <f t="shared" si="42"/>
        <v>41598</v>
      </c>
      <c r="D984" s="184" t="s">
        <v>1087</v>
      </c>
      <c r="E984" s="191">
        <v>41598</v>
      </c>
      <c r="F984" s="192" t="s">
        <v>880</v>
      </c>
      <c r="G984" s="192" t="s">
        <v>1019</v>
      </c>
      <c r="H984" s="7" t="s">
        <v>877</v>
      </c>
      <c r="I984" s="256">
        <v>50</v>
      </c>
      <c r="J984" s="256">
        <v>53500</v>
      </c>
      <c r="K984" s="38">
        <f>ROUND(I984*J984,0)</f>
        <v>2675000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41"/>
        <v>11</v>
      </c>
      <c r="C985" s="191">
        <f t="shared" si="42"/>
        <v>41598</v>
      </c>
      <c r="D985" s="184" t="s">
        <v>1087</v>
      </c>
      <c r="E985" s="191">
        <v>41598</v>
      </c>
      <c r="F985" s="192" t="s">
        <v>1020</v>
      </c>
      <c r="G985" s="487" t="s">
        <v>1019</v>
      </c>
      <c r="H985" s="7" t="s">
        <v>877</v>
      </c>
      <c r="I985" s="256">
        <v>50</v>
      </c>
      <c r="J985" s="256">
        <v>59700</v>
      </c>
      <c r="K985" s="38">
        <f>ROUND(I985*J985,0)</f>
        <v>2985000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si="41"/>
        <v>11</v>
      </c>
      <c r="C986" s="191">
        <f t="shared" si="42"/>
        <v>41598</v>
      </c>
      <c r="D986" s="184" t="s">
        <v>1087</v>
      </c>
      <c r="E986" s="191">
        <v>41598</v>
      </c>
      <c r="F986" s="192" t="s">
        <v>1021</v>
      </c>
      <c r="G986" s="487" t="s">
        <v>1019</v>
      </c>
      <c r="H986" s="7" t="s">
        <v>877</v>
      </c>
      <c r="I986" s="256">
        <v>50</v>
      </c>
      <c r="J986" s="256">
        <v>65000</v>
      </c>
      <c r="K986" s="38">
        <f>ROUND(I986*J986,0)</f>
        <v>3250000</v>
      </c>
      <c r="L986" s="194" t="s">
        <v>265</v>
      </c>
      <c r="M986" s="194" t="s">
        <v>175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/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ref="B987:B1050" si="43">IF(C987&lt;&gt;"",MONTH(C987),"")</f>
        <v>11</v>
      </c>
      <c r="C987" s="191">
        <f t="shared" si="42"/>
        <v>41598</v>
      </c>
      <c r="D987" s="184" t="s">
        <v>1087</v>
      </c>
      <c r="E987" s="191">
        <v>41598</v>
      </c>
      <c r="F987" s="192" t="s">
        <v>724</v>
      </c>
      <c r="G987" s="487" t="s">
        <v>1019</v>
      </c>
      <c r="H987" s="7" t="s">
        <v>877</v>
      </c>
      <c r="I987" s="256"/>
      <c r="J987" s="256"/>
      <c r="K987" s="38">
        <v>891000</v>
      </c>
      <c r="L987" s="194" t="s">
        <v>265</v>
      </c>
      <c r="M987" s="194" t="s">
        <v>429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customHeight="1">
      <c r="A988" s="204" t="str">
        <f>IF(B988&lt;&gt;"",IF(AND(B988&gt;=_TM1,B988&lt;=_TM2,OR(TH!L988="1111",TH!M988="1111")),TH!D988,""),"")</f>
        <v>T30</v>
      </c>
      <c r="B988" s="36">
        <f t="shared" si="43"/>
        <v>11</v>
      </c>
      <c r="C988" s="191">
        <f t="shared" si="42"/>
        <v>41598</v>
      </c>
      <c r="D988" s="184" t="s">
        <v>1319</v>
      </c>
      <c r="E988" s="191">
        <v>41598</v>
      </c>
      <c r="F988" s="189" t="s">
        <v>341</v>
      </c>
      <c r="G988" s="487" t="s">
        <v>1019</v>
      </c>
      <c r="H988" s="7" t="s">
        <v>877</v>
      </c>
      <c r="I988" s="256"/>
      <c r="J988" s="256"/>
      <c r="K988" s="38">
        <v>9801000</v>
      </c>
      <c r="L988" s="194" t="s">
        <v>47</v>
      </c>
      <c r="M988" s="194" t="s">
        <v>265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09"/>
      <c r="AB988" s="594" t="str">
        <f>IF(VLOOKUP(H988,DS_131,1,0)&lt;&gt;"","","x")</f>
        <v/>
      </c>
    </row>
    <row r="989" spans="1:29" ht="15.75" customHeight="1">
      <c r="A989" s="204" t="str">
        <f>IF(B989&lt;&gt;"",IF(AND(B989&gt;=_TM1,B989&lt;=_TM2,OR(TH!L989="1111",TH!M989="1111")),TH!D989,""),"")</f>
        <v>C19</v>
      </c>
      <c r="B989" s="36">
        <f t="shared" si="43"/>
        <v>11</v>
      </c>
      <c r="C989" s="184">
        <f t="shared" si="42"/>
        <v>41600</v>
      </c>
      <c r="D989" s="184" t="s">
        <v>1294</v>
      </c>
      <c r="E989" s="191">
        <v>41600</v>
      </c>
      <c r="F989" s="189" t="s">
        <v>560</v>
      </c>
      <c r="G989" s="664" t="s">
        <v>561</v>
      </c>
      <c r="H989" s="7" t="s">
        <v>562</v>
      </c>
      <c r="I989" s="257"/>
      <c r="J989" s="258"/>
      <c r="K989" s="38">
        <v>1027273</v>
      </c>
      <c r="L989" s="603" t="s">
        <v>83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/>
      <c r="AB989" s="594"/>
      <c r="AC989" s="594"/>
    </row>
    <row r="990" spans="1:29" ht="15.75" customHeight="1">
      <c r="A990" s="204" t="str">
        <f>IF(B990&lt;&gt;"",IF(AND(B990&gt;=_TM1,B990&lt;=_TM2,OR(TH!L990="1111",TH!M990="1111")),TH!D990,""),"")</f>
        <v>C19</v>
      </c>
      <c r="B990" s="36">
        <f t="shared" si="43"/>
        <v>11</v>
      </c>
      <c r="C990" s="184">
        <f t="shared" si="42"/>
        <v>41600</v>
      </c>
      <c r="D990" s="184" t="s">
        <v>1294</v>
      </c>
      <c r="E990" s="191">
        <v>41600</v>
      </c>
      <c r="F990" s="189" t="s">
        <v>563</v>
      </c>
      <c r="G990" s="664" t="s">
        <v>561</v>
      </c>
      <c r="H990" s="7" t="s">
        <v>562</v>
      </c>
      <c r="I990" s="257"/>
      <c r="J990" s="258"/>
      <c r="K990" s="38">
        <v>102727</v>
      </c>
      <c r="L990" s="603" t="s">
        <v>9</v>
      </c>
      <c r="M990" s="603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594">
        <v>12</v>
      </c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43"/>
        <v>11</v>
      </c>
      <c r="C991" s="184">
        <f t="shared" ref="C991:C1054" si="44">E991</f>
        <v>41603</v>
      </c>
      <c r="D991" s="184" t="s">
        <v>339</v>
      </c>
      <c r="E991" s="191">
        <v>41603</v>
      </c>
      <c r="F991" s="189" t="s">
        <v>369</v>
      </c>
      <c r="G991" s="604" t="s">
        <v>336</v>
      </c>
      <c r="H991" s="7"/>
      <c r="I991" s="257"/>
      <c r="J991" s="258"/>
      <c r="K991" s="38">
        <v>10898</v>
      </c>
      <c r="L991" s="603" t="s">
        <v>24</v>
      </c>
      <c r="M991" s="603" t="s">
        <v>40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>x</v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211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43"/>
        <v>11</v>
      </c>
      <c r="C992" s="191">
        <f t="shared" si="44"/>
        <v>41603</v>
      </c>
      <c r="D992" s="184" t="s">
        <v>1088</v>
      </c>
      <c r="E992" s="191">
        <v>41603</v>
      </c>
      <c r="F992" s="192" t="s">
        <v>721</v>
      </c>
      <c r="G992" s="487" t="s">
        <v>1022</v>
      </c>
      <c r="H992" s="193" t="s">
        <v>1023</v>
      </c>
      <c r="I992" s="256">
        <v>500</v>
      </c>
      <c r="J992" s="256">
        <v>5700</v>
      </c>
      <c r="K992" s="38">
        <f>ROUND(I992*J992,0)</f>
        <v>2850000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/>
    </row>
    <row r="993" spans="1:28" ht="15.75" customHeight="1">
      <c r="A993" s="204" t="str">
        <f>IF(B993&lt;&gt;"",IF(AND(B993&gt;=_TM1,B993&lt;=_TM2,OR(TH!L993="1111",TH!M993="1111")),TH!D993,""),"")</f>
        <v/>
      </c>
      <c r="B993" s="36">
        <f t="shared" si="43"/>
        <v>11</v>
      </c>
      <c r="C993" s="191">
        <f t="shared" si="44"/>
        <v>41603</v>
      </c>
      <c r="D993" s="184" t="s">
        <v>1088</v>
      </c>
      <c r="E993" s="191">
        <v>41603</v>
      </c>
      <c r="F993" s="192" t="s">
        <v>724</v>
      </c>
      <c r="G993" s="487" t="s">
        <v>1022</v>
      </c>
      <c r="H993" s="193" t="s">
        <v>1023</v>
      </c>
      <c r="I993" s="256"/>
      <c r="J993" s="256"/>
      <c r="K993" s="38">
        <v>285000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customHeight="1">
      <c r="A994" s="204" t="str">
        <f>IF(B994&lt;&gt;"",IF(AND(B994&gt;=_TM1,B994&lt;=_TM2,OR(TH!L994="1111",TH!M994="1111")),TH!D994,""),"")</f>
        <v>T31</v>
      </c>
      <c r="B994" s="36">
        <f t="shared" si="43"/>
        <v>11</v>
      </c>
      <c r="C994" s="191">
        <f t="shared" si="44"/>
        <v>41603</v>
      </c>
      <c r="D994" s="184" t="s">
        <v>1320</v>
      </c>
      <c r="E994" s="191">
        <v>41603</v>
      </c>
      <c r="F994" s="189" t="s">
        <v>341</v>
      </c>
      <c r="G994" s="487" t="s">
        <v>1022</v>
      </c>
      <c r="H994" s="193" t="s">
        <v>1023</v>
      </c>
      <c r="I994" s="256"/>
      <c r="J994" s="256"/>
      <c r="K994" s="38">
        <v>3135000</v>
      </c>
      <c r="L994" s="194" t="s">
        <v>47</v>
      </c>
      <c r="M994" s="194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9"/>
      <c r="AB994" s="594" t="str">
        <f>IF(VLOOKUP(H994,DS_131,1,0)&lt;&gt;"","","x")</f>
        <v/>
      </c>
    </row>
    <row r="995" spans="1:28" ht="15.75" customHeight="1">
      <c r="A995" s="204" t="str">
        <f>IF(B995&lt;&gt;"",IF(AND(B995&gt;=_TM1,B995&lt;=_TM2,OR(TH!L995="1111",TH!M995="1111")),TH!D995,""),"")</f>
        <v/>
      </c>
      <c r="B995" s="36">
        <f t="shared" si="43"/>
        <v>11</v>
      </c>
      <c r="C995" s="184">
        <f t="shared" si="44"/>
        <v>41604</v>
      </c>
      <c r="D995" s="184" t="s">
        <v>339</v>
      </c>
      <c r="E995" s="184">
        <v>41604</v>
      </c>
      <c r="F995" s="189" t="s">
        <v>341</v>
      </c>
      <c r="G995" s="604" t="s">
        <v>336</v>
      </c>
      <c r="H995" s="7" t="s">
        <v>541</v>
      </c>
      <c r="I995" s="256"/>
      <c r="J995" s="256"/>
      <c r="K995" s="602">
        <v>11109780</v>
      </c>
      <c r="L995" s="603" t="s">
        <v>24</v>
      </c>
      <c r="M995" s="603" t="s">
        <v>265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>x</v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customHeight="1">
      <c r="A996" s="204" t="str">
        <f>IF(B996&lt;&gt;"",IF(AND(B996&gt;=_TM1,B996&lt;=_TM2,OR(TH!L996="1111",TH!M996="1111")),TH!D996,""),"")</f>
        <v>C20</v>
      </c>
      <c r="B996" s="36">
        <f t="shared" si="43"/>
        <v>11</v>
      </c>
      <c r="C996" s="184">
        <f t="shared" si="44"/>
        <v>41604</v>
      </c>
      <c r="D996" s="184" t="s">
        <v>1295</v>
      </c>
      <c r="E996" s="184">
        <v>41604</v>
      </c>
      <c r="F996" s="189" t="s">
        <v>436</v>
      </c>
      <c r="G996" s="664" t="s">
        <v>564</v>
      </c>
      <c r="H996" s="7" t="s">
        <v>565</v>
      </c>
      <c r="I996" s="256"/>
      <c r="J996" s="256"/>
      <c r="K996" s="602">
        <v>4025000</v>
      </c>
      <c r="L996" s="603" t="s">
        <v>165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11"/>
    </row>
    <row r="997" spans="1:28" ht="15.75" customHeight="1">
      <c r="A997" s="204" t="str">
        <f>IF(B997&lt;&gt;"",IF(AND(B997&gt;=_TM1,B997&lt;=_TM2,OR(TH!L997="1111",TH!M997="1111")),TH!D997,""),"")</f>
        <v>C20</v>
      </c>
      <c r="B997" s="36">
        <f t="shared" si="43"/>
        <v>11</v>
      </c>
      <c r="C997" s="184">
        <f t="shared" si="44"/>
        <v>41604</v>
      </c>
      <c r="D997" s="184" t="s">
        <v>1295</v>
      </c>
      <c r="E997" s="184">
        <v>41604</v>
      </c>
      <c r="F997" s="189" t="s">
        <v>348</v>
      </c>
      <c r="G997" s="664" t="s">
        <v>564</v>
      </c>
      <c r="H997" s="7" t="s">
        <v>565</v>
      </c>
      <c r="I997" s="256"/>
      <c r="J997" s="256"/>
      <c r="K997" s="602">
        <v>402500</v>
      </c>
      <c r="L997" s="603" t="s">
        <v>9</v>
      </c>
      <c r="M997" s="603" t="s">
        <v>47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594">
        <v>12</v>
      </c>
    </row>
    <row r="998" spans="1:28" ht="15.75" customHeight="1">
      <c r="A998" s="204" t="str">
        <f>IF(B998&lt;&gt;"",IF(AND(B998&gt;=_TM1,B998&lt;=_TM2,OR(TH!L998="1111",TH!M998="1111")),TH!D998,""),"")</f>
        <v/>
      </c>
      <c r="B998" s="36">
        <f t="shared" si="43"/>
        <v>11</v>
      </c>
      <c r="C998" s="191">
        <f t="shared" si="44"/>
        <v>41604</v>
      </c>
      <c r="D998" s="184" t="s">
        <v>1089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customHeight="1">
      <c r="A999" s="204" t="str">
        <f>IF(B999&lt;&gt;"",IF(AND(B999&gt;=_TM1,B999&lt;=_TM2,OR(TH!L999="1111",TH!M999="1111")),TH!D999,""),"")</f>
        <v/>
      </c>
      <c r="B999" s="36">
        <f t="shared" si="43"/>
        <v>11</v>
      </c>
      <c r="C999" s="191">
        <f t="shared" si="44"/>
        <v>41604</v>
      </c>
      <c r="D999" s="184" t="s">
        <v>1089</v>
      </c>
      <c r="E999" s="191">
        <v>41604</v>
      </c>
      <c r="F999" s="192" t="s">
        <v>836</v>
      </c>
      <c r="G999" s="487" t="s">
        <v>652</v>
      </c>
      <c r="H999" s="7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customHeight="1">
      <c r="A1000" s="204" t="str">
        <f>IF(B1000&lt;&gt;"",IF(AND(B1000&gt;=_TM1,B1000&lt;=_TM2,OR(TH!L1000="1111",TH!M1000="1111")),TH!D1000,""),"")</f>
        <v/>
      </c>
      <c r="B1000" s="36">
        <f t="shared" si="43"/>
        <v>11</v>
      </c>
      <c r="C1000" s="191">
        <f t="shared" si="44"/>
        <v>41604</v>
      </c>
      <c r="D1000" s="184" t="s">
        <v>1089</v>
      </c>
      <c r="E1000" s="191">
        <v>41604</v>
      </c>
      <c r="F1000" s="192" t="s">
        <v>836</v>
      </c>
      <c r="G1000" s="487" t="s">
        <v>652</v>
      </c>
      <c r="H1000" s="193" t="s">
        <v>741</v>
      </c>
      <c r="I1000" s="256">
        <v>500</v>
      </c>
      <c r="J1000" s="256">
        <v>10500</v>
      </c>
      <c r="K1000" s="38">
        <f>ROUND(I1000*J1000,0)</f>
        <v>5250000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/>
    </row>
    <row r="1001" spans="1:28" ht="15.75" customHeight="1">
      <c r="A1001" s="204" t="str">
        <f>IF(B1001&lt;&gt;"",IF(AND(B1001&gt;=_TM1,B1001&lt;=_TM2,OR(TH!L1001="1111",TH!M1001="1111")),TH!D1001,""),"")</f>
        <v/>
      </c>
      <c r="B1001" s="36">
        <f t="shared" si="43"/>
        <v>11</v>
      </c>
      <c r="C1001" s="191">
        <f t="shared" si="44"/>
        <v>41604</v>
      </c>
      <c r="D1001" s="184" t="s">
        <v>1089</v>
      </c>
      <c r="E1001" s="191">
        <v>41604</v>
      </c>
      <c r="F1001" s="192" t="s">
        <v>724</v>
      </c>
      <c r="G1001" s="487" t="s">
        <v>652</v>
      </c>
      <c r="H1001" s="193" t="s">
        <v>741</v>
      </c>
      <c r="I1001" s="256"/>
      <c r="J1001" s="256"/>
      <c r="K1001" s="38">
        <v>1575000</v>
      </c>
      <c r="L1001" s="194" t="s">
        <v>265</v>
      </c>
      <c r="M1001" s="194" t="s">
        <v>429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customHeight="1">
      <c r="A1002" s="204" t="str">
        <f>IF(B1002&lt;&gt;"",IF(AND(B1002&gt;=_TM1,B1002&lt;=_TM2,OR(TH!L1002="1111",TH!M1002="1111")),TH!D1002,""),"")</f>
        <v>T32</v>
      </c>
      <c r="B1002" s="36">
        <f t="shared" si="43"/>
        <v>11</v>
      </c>
      <c r="C1002" s="191">
        <f t="shared" si="44"/>
        <v>41604</v>
      </c>
      <c r="D1002" s="184" t="s">
        <v>1321</v>
      </c>
      <c r="E1002" s="191">
        <v>41604</v>
      </c>
      <c r="F1002" s="189" t="s">
        <v>341</v>
      </c>
      <c r="G1002" s="487" t="s">
        <v>652</v>
      </c>
      <c r="H1002" s="193" t="s">
        <v>741</v>
      </c>
      <c r="I1002" s="256"/>
      <c r="J1002" s="256"/>
      <c r="K1002" s="38">
        <v>17325000</v>
      </c>
      <c r="L1002" s="194" t="s">
        <v>47</v>
      </c>
      <c r="M1002" s="194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09"/>
      <c r="AB1002" s="594" t="str">
        <f>IF(VLOOKUP(H1002,DS_131,1,0)&lt;&gt;"","","x")</f>
        <v/>
      </c>
    </row>
    <row r="1003" spans="1:28" ht="15.75" customHeight="1">
      <c r="A1003" s="204" t="str">
        <f>IF(B1003&lt;&gt;"",IF(AND(B1003&gt;=_TM1,B1003&lt;=_TM2,OR(TH!L1003="1111",TH!M1003="1111")),TH!D1003,""),"")</f>
        <v/>
      </c>
      <c r="B1003" s="36">
        <f t="shared" si="43"/>
        <v>11</v>
      </c>
      <c r="C1003" s="184">
        <f t="shared" si="44"/>
        <v>41606</v>
      </c>
      <c r="D1003" s="184" t="s">
        <v>339</v>
      </c>
      <c r="E1003" s="184">
        <v>41606</v>
      </c>
      <c r="F1003" s="189" t="s">
        <v>341</v>
      </c>
      <c r="G1003" s="604" t="s">
        <v>336</v>
      </c>
      <c r="H1003" s="7" t="s">
        <v>537</v>
      </c>
      <c r="I1003" s="256"/>
      <c r="J1003" s="256"/>
      <c r="K1003" s="602">
        <v>27871470</v>
      </c>
      <c r="L1003" s="603" t="s">
        <v>24</v>
      </c>
      <c r="M1003" s="603" t="s">
        <v>265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11"/>
    </row>
    <row r="1004" spans="1:28" ht="15.75" customHeight="1">
      <c r="A1004" s="204" t="str">
        <f>IF(B1004&lt;&gt;"",IF(AND(B1004&gt;=_TM1,B1004&lt;=_TM2,OR(TH!L1004="1111",TH!M1004="1111")),TH!D1004,""),"")</f>
        <v/>
      </c>
      <c r="B1004" s="36">
        <f t="shared" si="43"/>
        <v>11</v>
      </c>
      <c r="C1004" s="191">
        <f t="shared" si="44"/>
        <v>41606</v>
      </c>
      <c r="D1004" s="184" t="s">
        <v>1090</v>
      </c>
      <c r="E1004" s="191">
        <v>41606</v>
      </c>
      <c r="F1004" s="192" t="s">
        <v>836</v>
      </c>
      <c r="G1004" s="487" t="s">
        <v>1024</v>
      </c>
      <c r="H1004" s="193" t="s">
        <v>741</v>
      </c>
      <c r="I1004" s="256">
        <v>500</v>
      </c>
      <c r="J1004" s="256">
        <v>10500</v>
      </c>
      <c r="K1004" s="38">
        <f>ROUND(I1004*J1004,0)</f>
        <v>5250000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customHeight="1">
      <c r="A1005" s="204" t="str">
        <f>IF(B1005&lt;&gt;"",IF(AND(B1005&gt;=_TM1,B1005&lt;=_TM2,OR(TH!L1005="1111",TH!M1005="1111")),TH!D1005,""),"")</f>
        <v/>
      </c>
      <c r="B1005" s="36">
        <f t="shared" si="43"/>
        <v>11</v>
      </c>
      <c r="C1005" s="191">
        <f t="shared" si="44"/>
        <v>41606</v>
      </c>
      <c r="D1005" s="184" t="s">
        <v>1090</v>
      </c>
      <c r="E1005" s="191">
        <v>41606</v>
      </c>
      <c r="F1005" s="192" t="s">
        <v>739</v>
      </c>
      <c r="G1005" s="487" t="s">
        <v>1024</v>
      </c>
      <c r="H1005" s="193" t="s">
        <v>741</v>
      </c>
      <c r="I1005" s="256">
        <v>500</v>
      </c>
      <c r="J1005" s="256">
        <v>7500</v>
      </c>
      <c r="K1005" s="38">
        <f>ROUND(I1005*J1005,0)</f>
        <v>3750000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/>
    </row>
    <row r="1006" spans="1:28" ht="15.75" customHeight="1">
      <c r="A1006" s="204" t="str">
        <f>IF(B1006&lt;&gt;"",IF(AND(B1006&gt;=_TM1,B1006&lt;=_TM2,OR(TH!L1006="1111",TH!M1006="1111")),TH!D1006,""),"")</f>
        <v/>
      </c>
      <c r="B1006" s="36">
        <f t="shared" si="43"/>
        <v>11</v>
      </c>
      <c r="C1006" s="191">
        <f t="shared" si="44"/>
        <v>41606</v>
      </c>
      <c r="D1006" s="184" t="s">
        <v>1090</v>
      </c>
      <c r="E1006" s="191">
        <v>41606</v>
      </c>
      <c r="F1006" s="192" t="s">
        <v>724</v>
      </c>
      <c r="G1006" s="487" t="s">
        <v>1024</v>
      </c>
      <c r="H1006" s="193" t="s">
        <v>741</v>
      </c>
      <c r="I1006" s="256"/>
      <c r="J1006" s="256"/>
      <c r="K1006" s="38">
        <v>900000</v>
      </c>
      <c r="L1006" s="194" t="s">
        <v>265</v>
      </c>
      <c r="M1006" s="194" t="s">
        <v>429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customHeight="1">
      <c r="A1007" s="204" t="str">
        <f>IF(B1007&lt;&gt;"",IF(AND(B1007&gt;=_TM1,B1007&lt;=_TM2,OR(TH!L1007="1111",TH!M1007="1111")),TH!D1007,""),"")</f>
        <v>T33</v>
      </c>
      <c r="B1007" s="36">
        <f t="shared" si="43"/>
        <v>11</v>
      </c>
      <c r="C1007" s="191">
        <f t="shared" si="44"/>
        <v>41606</v>
      </c>
      <c r="D1007" s="184" t="s">
        <v>1323</v>
      </c>
      <c r="E1007" s="191">
        <v>41606</v>
      </c>
      <c r="F1007" s="189" t="s">
        <v>341</v>
      </c>
      <c r="G1007" s="487" t="s">
        <v>1024</v>
      </c>
      <c r="H1007" s="193" t="s">
        <v>741</v>
      </c>
      <c r="I1007" s="256"/>
      <c r="J1007" s="256"/>
      <c r="K1007" s="38">
        <v>9900000</v>
      </c>
      <c r="L1007" s="194" t="s">
        <v>47</v>
      </c>
      <c r="M1007" s="194" t="s">
        <v>265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 t="str">
        <f>IF(VLOOKUP(H1007,DS_131,1,0)&lt;&gt;"","","x")</f>
        <v/>
      </c>
    </row>
    <row r="1008" spans="1:28" ht="15.75" customHeight="1">
      <c r="A1008" s="204" t="str">
        <f>IF(B1008&lt;&gt;"",IF(AND(B1008&gt;=_TM1,B1008&lt;=_TM2,OR(TH!L1008="1111",TH!M1008="1111")),TH!D1008,""),"")</f>
        <v/>
      </c>
      <c r="B1008" s="36">
        <f t="shared" si="43"/>
        <v>11</v>
      </c>
      <c r="C1008" s="191">
        <f t="shared" si="44"/>
        <v>41606</v>
      </c>
      <c r="D1008" s="184" t="s">
        <v>1091</v>
      </c>
      <c r="E1008" s="191">
        <v>41606</v>
      </c>
      <c r="F1008" s="192" t="s">
        <v>845</v>
      </c>
      <c r="G1008" s="487" t="s">
        <v>658</v>
      </c>
      <c r="H1008" s="193" t="s">
        <v>847</v>
      </c>
      <c r="I1008" s="256">
        <v>220</v>
      </c>
      <c r="J1008" s="256">
        <v>19000</v>
      </c>
      <c r="K1008" s="38">
        <f>ROUND(I1008*J1008,0)</f>
        <v>4180000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/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43"/>
        <v>11</v>
      </c>
      <c r="C1009" s="191">
        <f t="shared" si="44"/>
        <v>41606</v>
      </c>
      <c r="D1009" s="184" t="s">
        <v>1091</v>
      </c>
      <c r="E1009" s="191">
        <v>41606</v>
      </c>
      <c r="F1009" s="192" t="s">
        <v>724</v>
      </c>
      <c r="G1009" s="192" t="s">
        <v>658</v>
      </c>
      <c r="H1009" s="7" t="s">
        <v>847</v>
      </c>
      <c r="I1009" s="256"/>
      <c r="J1009" s="256"/>
      <c r="K1009" s="38">
        <v>418000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customHeight="1">
      <c r="A1010" s="204" t="str">
        <f>IF(B1010&lt;&gt;"",IF(AND(B1010&gt;=_TM1,B1010&lt;=_TM2,OR(TH!L1010="1111",TH!M1010="1111")),TH!D1010,""),"")</f>
        <v>T34</v>
      </c>
      <c r="B1010" s="36">
        <f t="shared" si="43"/>
        <v>11</v>
      </c>
      <c r="C1010" s="191">
        <f t="shared" si="44"/>
        <v>41606</v>
      </c>
      <c r="D1010" s="184" t="s">
        <v>1322</v>
      </c>
      <c r="E1010" s="191">
        <v>41606</v>
      </c>
      <c r="F1010" s="189" t="s">
        <v>341</v>
      </c>
      <c r="G1010" s="192" t="s">
        <v>658</v>
      </c>
      <c r="H1010" s="7" t="s">
        <v>847</v>
      </c>
      <c r="I1010" s="256"/>
      <c r="J1010" s="256"/>
      <c r="K1010" s="38">
        <v>4598000</v>
      </c>
      <c r="L1010" s="194" t="s">
        <v>47</v>
      </c>
      <c r="M1010" s="194" t="s">
        <v>265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09"/>
      <c r="AB1010" s="594" t="str">
        <f>IF(VLOOKUP(H1010,DS_131,1,0)&lt;&gt;"","","x")</f>
        <v/>
      </c>
    </row>
    <row r="1011" spans="1:29" ht="15.75" customHeight="1">
      <c r="A1011" s="204" t="str">
        <f>IF(B1011&lt;&gt;"",IF(AND(B1011&gt;=_TM1,B1011&lt;=_TM2,OR(TH!L1011="1111",TH!M1011="1111")),TH!D1011,""),"")</f>
        <v>T35</v>
      </c>
      <c r="B1011" s="36">
        <f t="shared" si="43"/>
        <v>11</v>
      </c>
      <c r="C1011" s="184">
        <f t="shared" si="44"/>
        <v>41607</v>
      </c>
      <c r="D1011" s="184" t="s">
        <v>1324</v>
      </c>
      <c r="E1011" s="191">
        <v>41607</v>
      </c>
      <c r="F1011" s="189" t="s">
        <v>500</v>
      </c>
      <c r="G1011" s="604" t="s">
        <v>336</v>
      </c>
      <c r="H1011" s="7" t="s">
        <v>368</v>
      </c>
      <c r="I1011" s="257"/>
      <c r="J1011" s="258"/>
      <c r="K1011" s="38">
        <v>39000000</v>
      </c>
      <c r="L1011" s="603" t="s">
        <v>47</v>
      </c>
      <c r="M1011" s="603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594"/>
    </row>
    <row r="1012" spans="1:29" ht="15.75" customHeight="1">
      <c r="A1012" s="204" t="str">
        <f>IF(B1012&lt;&gt;"",IF(AND(B1012&gt;=_TM1,B1012&lt;=_TM2,OR(TH!L1012="1111",TH!M1012="1111")),TH!D1012,""),"")</f>
        <v>C21</v>
      </c>
      <c r="B1012" s="36">
        <f t="shared" si="43"/>
        <v>11</v>
      </c>
      <c r="C1012" s="184">
        <f t="shared" si="44"/>
        <v>41607</v>
      </c>
      <c r="D1012" s="184" t="s">
        <v>403</v>
      </c>
      <c r="E1012" s="184">
        <v>41607</v>
      </c>
      <c r="F1012" s="189" t="s">
        <v>387</v>
      </c>
      <c r="G1012" s="664" t="s">
        <v>566</v>
      </c>
      <c r="H1012" s="7" t="s">
        <v>518</v>
      </c>
      <c r="I1012" s="256"/>
      <c r="J1012" s="258"/>
      <c r="K1012" s="602">
        <v>1131830</v>
      </c>
      <c r="L1012" s="603" t="s">
        <v>83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>x</v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11"/>
    </row>
    <row r="1013" spans="1:29" ht="15.75" customHeight="1">
      <c r="A1013" s="204" t="str">
        <f>IF(B1013&lt;&gt;"",IF(AND(B1013&gt;=_TM1,B1013&lt;=_TM2,OR(TH!L1013="1111",TH!M1013="1111")),TH!D1013,""),"")</f>
        <v>C21</v>
      </c>
      <c r="B1013" s="36">
        <f t="shared" si="43"/>
        <v>11</v>
      </c>
      <c r="C1013" s="184">
        <f t="shared" si="44"/>
        <v>41607</v>
      </c>
      <c r="D1013" s="184" t="s">
        <v>403</v>
      </c>
      <c r="E1013" s="184">
        <v>41607</v>
      </c>
      <c r="F1013" s="189" t="s">
        <v>388</v>
      </c>
      <c r="G1013" s="664" t="s">
        <v>566</v>
      </c>
      <c r="H1013" s="7" t="s">
        <v>518</v>
      </c>
      <c r="I1013" s="257"/>
      <c r="J1013" s="258"/>
      <c r="K1013" s="38">
        <v>113183</v>
      </c>
      <c r="L1013" s="603" t="s">
        <v>9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>
        <v>12</v>
      </c>
    </row>
    <row r="1014" spans="1:29" ht="15.75" customHeight="1">
      <c r="A1014" s="204" t="str">
        <f>IF(B1014&lt;&gt;"",IF(AND(B1014&gt;=_TM1,B1014&lt;=_TM2,OR(TH!L1014="1111",TH!M1014="1111")),TH!D1014,""),"")</f>
        <v>C22</v>
      </c>
      <c r="B1014" s="36">
        <f t="shared" si="43"/>
        <v>11</v>
      </c>
      <c r="C1014" s="184">
        <f t="shared" si="44"/>
        <v>41607</v>
      </c>
      <c r="D1014" s="184" t="s">
        <v>1296</v>
      </c>
      <c r="E1014" s="191">
        <v>41607</v>
      </c>
      <c r="F1014" s="189" t="s">
        <v>567</v>
      </c>
      <c r="G1014" s="664" t="s">
        <v>568</v>
      </c>
      <c r="H1014" s="7" t="s">
        <v>569</v>
      </c>
      <c r="I1014" s="257">
        <v>240</v>
      </c>
      <c r="J1014" s="258">
        <v>6060</v>
      </c>
      <c r="K1014" s="38">
        <f>ROUND(I1014*J1014,0)</f>
        <v>1454400</v>
      </c>
      <c r="L1014" s="603" t="s">
        <v>83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>x</v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594"/>
      <c r="AB1014" s="594"/>
      <c r="AC1014" s="594"/>
    </row>
    <row r="1015" spans="1:29" ht="15.75" customHeight="1">
      <c r="A1015" s="204" t="str">
        <f>IF(B1015&lt;&gt;"",IF(AND(B1015&gt;=_TM1,B1015&lt;=_TM2,OR(TH!L1015="1111",TH!M1015="1111")),TH!D1015,""),"")</f>
        <v>C22</v>
      </c>
      <c r="B1015" s="36">
        <f t="shared" si="43"/>
        <v>11</v>
      </c>
      <c r="C1015" s="184">
        <f t="shared" si="44"/>
        <v>41607</v>
      </c>
      <c r="D1015" s="184" t="s">
        <v>1296</v>
      </c>
      <c r="E1015" s="191">
        <v>41607</v>
      </c>
      <c r="F1015" s="189" t="s">
        <v>570</v>
      </c>
      <c r="G1015" s="664" t="s">
        <v>568</v>
      </c>
      <c r="H1015" s="7" t="s">
        <v>569</v>
      </c>
      <c r="I1015" s="257"/>
      <c r="J1015" s="258"/>
      <c r="K1015" s="38">
        <v>145440</v>
      </c>
      <c r="L1015" s="603" t="s">
        <v>9</v>
      </c>
      <c r="M1015" s="603" t="s">
        <v>47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>x</v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11">
        <v>12</v>
      </c>
      <c r="AB1015" s="211"/>
      <c r="AC1015" s="211"/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43"/>
        <v>11</v>
      </c>
      <c r="C1016" s="811">
        <f t="shared" si="44"/>
        <v>41608</v>
      </c>
      <c r="D1016" s="811" t="s">
        <v>343</v>
      </c>
      <c r="E1016" s="811">
        <v>41608</v>
      </c>
      <c r="F1016" s="703" t="s">
        <v>1286</v>
      </c>
      <c r="G1016" s="704"/>
      <c r="H1016" s="616"/>
      <c r="I1016" s="484"/>
      <c r="J1016" s="484"/>
      <c r="K1016" s="705">
        <v>5880000</v>
      </c>
      <c r="L1016" s="706" t="s">
        <v>83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43"/>
        <v>11</v>
      </c>
      <c r="C1017" s="811">
        <f t="shared" si="44"/>
        <v>41608</v>
      </c>
      <c r="D1017" s="811" t="s">
        <v>343</v>
      </c>
      <c r="E1017" s="811">
        <v>41608</v>
      </c>
      <c r="F1017" s="703" t="s">
        <v>1287</v>
      </c>
      <c r="G1017" s="704"/>
      <c r="H1017" s="616"/>
      <c r="I1017" s="484"/>
      <c r="J1017" s="484"/>
      <c r="K1017" s="705">
        <v>7570000</v>
      </c>
      <c r="L1017" s="706" t="s">
        <v>165</v>
      </c>
      <c r="M1017" s="706" t="s">
        <v>268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customHeight="1">
      <c r="A1018" s="204" t="str">
        <f>IF(B1018&lt;&gt;"",IF(AND(B1018&gt;=_TM1,B1018&lt;=_TM2,OR(TH!L1018="1111",TH!M1018="1111")),TH!D1018,""),"")</f>
        <v>C23</v>
      </c>
      <c r="B1018" s="36">
        <f t="shared" si="43"/>
        <v>11</v>
      </c>
      <c r="C1018" s="811">
        <f t="shared" si="44"/>
        <v>41608</v>
      </c>
      <c r="D1018" s="811" t="s">
        <v>1297</v>
      </c>
      <c r="E1018" s="811">
        <v>41608</v>
      </c>
      <c r="F1018" s="703" t="str">
        <f>"Thanh toán tiền lương tháng "&amp;MONTH(E1018)&amp;"/"&amp;YEAR(E1018)</f>
        <v>Thanh toán tiền lương tháng 11/2013</v>
      </c>
      <c r="G1018" s="704"/>
      <c r="H1018" s="616"/>
      <c r="I1018" s="484"/>
      <c r="J1018" s="484"/>
      <c r="K1018" s="705">
        <f>K1016+K1017</f>
        <v>13450000</v>
      </c>
      <c r="L1018" s="706" t="s">
        <v>268</v>
      </c>
      <c r="M1018" s="706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43"/>
        <v>11</v>
      </c>
      <c r="C1019" s="191">
        <f t="shared" si="44"/>
        <v>41608</v>
      </c>
      <c r="D1019" s="184" t="s">
        <v>1092</v>
      </c>
      <c r="E1019" s="191">
        <v>41608</v>
      </c>
      <c r="F1019" s="192" t="s">
        <v>1008</v>
      </c>
      <c r="G1019" s="192" t="s">
        <v>1025</v>
      </c>
      <c r="H1019" s="45" t="s">
        <v>1006</v>
      </c>
      <c r="I1019" s="256">
        <v>200</v>
      </c>
      <c r="J1019" s="256">
        <v>13000</v>
      </c>
      <c r="K1019" s="38">
        <f>ROUND(I1019*J1019,0)</f>
        <v>2600000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43"/>
        <v>11</v>
      </c>
      <c r="C1020" s="191">
        <f t="shared" si="44"/>
        <v>41608</v>
      </c>
      <c r="D1020" s="184" t="s">
        <v>1092</v>
      </c>
      <c r="E1020" s="191">
        <v>41608</v>
      </c>
      <c r="F1020" s="192" t="s">
        <v>1007</v>
      </c>
      <c r="G1020" s="192" t="s">
        <v>1025</v>
      </c>
      <c r="H1020" s="193" t="s">
        <v>1006</v>
      </c>
      <c r="I1020" s="256">
        <v>150</v>
      </c>
      <c r="J1020" s="256">
        <v>14200</v>
      </c>
      <c r="K1020" s="38">
        <f>ROUND(I1020*J1020,0)</f>
        <v>2130000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43"/>
        <v>11</v>
      </c>
      <c r="C1021" s="191">
        <f t="shared" si="44"/>
        <v>41608</v>
      </c>
      <c r="D1021" s="184" t="s">
        <v>1092</v>
      </c>
      <c r="E1021" s="191">
        <v>41608</v>
      </c>
      <c r="F1021" s="192" t="s">
        <v>1004</v>
      </c>
      <c r="G1021" s="192" t="s">
        <v>1025</v>
      </c>
      <c r="H1021" s="193" t="s">
        <v>1006</v>
      </c>
      <c r="I1021" s="256">
        <v>100</v>
      </c>
      <c r="J1021" s="256">
        <v>8000</v>
      </c>
      <c r="K1021" s="38">
        <f>ROUND(I1021*J1021,0)</f>
        <v>800000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/>
    </row>
    <row r="1022" spans="1:29" ht="15.75" customHeight="1">
      <c r="A1022" s="204" t="str">
        <f>IF(B1022&lt;&gt;"",IF(AND(B1022&gt;=_TM1,B1022&lt;=_TM2,OR(TH!L1022="1111",TH!M1022="1111")),TH!D1022,""),"")</f>
        <v/>
      </c>
      <c r="B1022" s="36">
        <f t="shared" si="43"/>
        <v>11</v>
      </c>
      <c r="C1022" s="191">
        <f t="shared" si="44"/>
        <v>41608</v>
      </c>
      <c r="D1022" s="184" t="s">
        <v>1092</v>
      </c>
      <c r="E1022" s="191">
        <v>41608</v>
      </c>
      <c r="F1022" s="192" t="s">
        <v>724</v>
      </c>
      <c r="G1022" s="192" t="s">
        <v>1025</v>
      </c>
      <c r="H1022" s="193" t="s">
        <v>1006</v>
      </c>
      <c r="I1022" s="256"/>
      <c r="J1022" s="256"/>
      <c r="K1022" s="38">
        <v>553000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customHeight="1">
      <c r="A1023" s="204" t="str">
        <f>IF(B1023&lt;&gt;"",IF(AND(B1023&gt;=_TM1,B1023&lt;=_TM2,OR(TH!L1023="1111",TH!M1023="1111")),TH!D1023,""),"")</f>
        <v>T36</v>
      </c>
      <c r="B1023" s="36">
        <f t="shared" si="43"/>
        <v>11</v>
      </c>
      <c r="C1023" s="191">
        <f t="shared" si="44"/>
        <v>41608</v>
      </c>
      <c r="D1023" s="184" t="s">
        <v>1325</v>
      </c>
      <c r="E1023" s="191">
        <v>41608</v>
      </c>
      <c r="F1023" s="189" t="s">
        <v>341</v>
      </c>
      <c r="G1023" s="192" t="s">
        <v>1025</v>
      </c>
      <c r="H1023" s="193" t="s">
        <v>1006</v>
      </c>
      <c r="I1023" s="256"/>
      <c r="J1023" s="256"/>
      <c r="K1023" s="38">
        <v>6083000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 t="str">
        <f>IF(VLOOKUP(H1023,DS_131,1,0)&lt;&gt;"","","x")</f>
        <v/>
      </c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 t="shared" si="43"/>
        <v>11</v>
      </c>
      <c r="C1024" s="191">
        <f t="shared" si="44"/>
        <v>41608</v>
      </c>
      <c r="D1024" s="184" t="s">
        <v>1093</v>
      </c>
      <c r="E1024" s="191">
        <v>41608</v>
      </c>
      <c r="F1024" s="192" t="s">
        <v>1026</v>
      </c>
      <c r="G1024" s="192" t="s">
        <v>1027</v>
      </c>
      <c r="H1024" s="7" t="s">
        <v>580</v>
      </c>
      <c r="I1024" s="256">
        <v>1236</v>
      </c>
      <c r="J1024" s="256">
        <v>17200</v>
      </c>
      <c r="K1024" s="38">
        <f>ROUND(I1024*J1024,0)</f>
        <v>21259200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/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 t="shared" si="43"/>
        <v>11</v>
      </c>
      <c r="C1025" s="191">
        <f t="shared" si="44"/>
        <v>41608</v>
      </c>
      <c r="D1025" s="184" t="s">
        <v>1093</v>
      </c>
      <c r="E1025" s="191">
        <v>41608</v>
      </c>
      <c r="F1025" s="192" t="s">
        <v>724</v>
      </c>
      <c r="G1025" s="192" t="s">
        <v>1027</v>
      </c>
      <c r="H1025" s="7" t="s">
        <v>580</v>
      </c>
      <c r="I1025" s="256"/>
      <c r="J1025" s="256"/>
      <c r="K1025" s="38">
        <v>2125920</v>
      </c>
      <c r="L1025" s="194" t="s">
        <v>265</v>
      </c>
      <c r="M1025" s="194" t="s">
        <v>429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 t="str">
        <f>IF(VLOOKUP(H1025,DS_131,1,0)&lt;&gt;"","","x")</f>
        <v/>
      </c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 t="shared" si="43"/>
        <v>12</v>
      </c>
      <c r="C1026" s="191">
        <f t="shared" si="44"/>
        <v>41612</v>
      </c>
      <c r="D1026" s="184" t="s">
        <v>1094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 t="shared" si="43"/>
        <v>12</v>
      </c>
      <c r="C1027" s="191">
        <f t="shared" si="44"/>
        <v>41612</v>
      </c>
      <c r="D1027" s="184" t="s">
        <v>1094</v>
      </c>
      <c r="E1027" s="191">
        <v>41612</v>
      </c>
      <c r="F1027" s="192" t="s">
        <v>836</v>
      </c>
      <c r="G1027" s="192" t="s">
        <v>1028</v>
      </c>
      <c r="H1027" s="193" t="s">
        <v>741</v>
      </c>
      <c r="I1027" s="256">
        <v>500</v>
      </c>
      <c r="J1027" s="256">
        <v>10500</v>
      </c>
      <c r="K1027" s="38">
        <f>ROUND(I1027*J1027,0)</f>
        <v>5250000</v>
      </c>
      <c r="L1027" s="194" t="s">
        <v>265</v>
      </c>
      <c r="M1027" s="194" t="s">
        <v>175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/>
    </row>
    <row r="1028" spans="1:29" ht="15.75" customHeight="1">
      <c r="A1028" s="204" t="str">
        <f>IF(B1028&lt;&gt;"",IF(AND(B1028&gt;=_TM1,B1028&lt;=_TM2,OR(TH!L1028="1111",TH!M1028="1111")),TH!D1028,""),"")</f>
        <v/>
      </c>
      <c r="B1028" s="36">
        <f t="shared" si="43"/>
        <v>12</v>
      </c>
      <c r="C1028" s="191">
        <f t="shared" si="44"/>
        <v>41612</v>
      </c>
      <c r="D1028" s="184" t="s">
        <v>1094</v>
      </c>
      <c r="E1028" s="191">
        <v>41612</v>
      </c>
      <c r="F1028" s="192" t="s">
        <v>724</v>
      </c>
      <c r="G1028" s="192" t="s">
        <v>1028</v>
      </c>
      <c r="H1028" s="7" t="s">
        <v>741</v>
      </c>
      <c r="I1028" s="257"/>
      <c r="J1028" s="257"/>
      <c r="K1028" s="38">
        <v>1050000</v>
      </c>
      <c r="L1028" s="194" t="s">
        <v>265</v>
      </c>
      <c r="M1028" s="194" t="s">
        <v>429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>T37</v>
      </c>
      <c r="B1029" s="36">
        <f t="shared" si="43"/>
        <v>12</v>
      </c>
      <c r="C1029" s="191">
        <f t="shared" si="44"/>
        <v>41612</v>
      </c>
      <c r="D1029" s="184" t="s">
        <v>1326</v>
      </c>
      <c r="E1029" s="191">
        <v>41612</v>
      </c>
      <c r="F1029" s="189" t="s">
        <v>341</v>
      </c>
      <c r="G1029" s="192" t="s">
        <v>1028</v>
      </c>
      <c r="H1029" s="7" t="s">
        <v>741</v>
      </c>
      <c r="I1029" s="257"/>
      <c r="J1029" s="257"/>
      <c r="K1029" s="38">
        <v>11550000</v>
      </c>
      <c r="L1029" s="194" t="s">
        <v>47</v>
      </c>
      <c r="M1029" s="194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09"/>
      <c r="AB1029" s="594" t="str">
        <f>IF(VLOOKUP(H1029,DS_131,1,0)&lt;&gt;"","","x")</f>
        <v/>
      </c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 t="shared" si="43"/>
        <v>12</v>
      </c>
      <c r="C1030" s="184">
        <f t="shared" si="44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542</v>
      </c>
      <c r="I1030" s="257"/>
      <c r="J1030" s="258"/>
      <c r="K1030" s="38">
        <v>6157635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211"/>
      <c r="AB1030" s="594"/>
      <c r="AC1030" s="594"/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 t="shared" si="43"/>
        <v>12</v>
      </c>
      <c r="C1031" s="184">
        <f t="shared" si="44"/>
        <v>41613</v>
      </c>
      <c r="D1031" s="184" t="s">
        <v>339</v>
      </c>
      <c r="E1031" s="191">
        <v>41613</v>
      </c>
      <c r="F1031" s="189" t="s">
        <v>341</v>
      </c>
      <c r="G1031" s="604" t="s">
        <v>336</v>
      </c>
      <c r="H1031" s="7" t="s">
        <v>431</v>
      </c>
      <c r="I1031" s="257"/>
      <c r="J1031" s="258"/>
      <c r="K1031" s="38">
        <v>21014400</v>
      </c>
      <c r="L1031" s="603" t="s">
        <v>24</v>
      </c>
      <c r="M1031" s="603" t="s">
        <v>265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>x</v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 t="shared" si="43"/>
        <v>12</v>
      </c>
      <c r="C1032" s="184">
        <f t="shared" si="44"/>
        <v>41613</v>
      </c>
      <c r="D1032" s="184" t="s">
        <v>405</v>
      </c>
      <c r="E1032" s="191">
        <v>41613</v>
      </c>
      <c r="F1032" s="189" t="s">
        <v>346</v>
      </c>
      <c r="G1032" s="664" t="s">
        <v>571</v>
      </c>
      <c r="H1032" s="7" t="s">
        <v>375</v>
      </c>
      <c r="I1032" s="256">
        <v>48</v>
      </c>
      <c r="J1032" s="258">
        <v>44000</v>
      </c>
      <c r="K1032" s="38">
        <f>ROUND(I1032*J1032,0)</f>
        <v>2112000</v>
      </c>
      <c r="L1032" s="603" t="s">
        <v>161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/>
      <c r="AB1032" s="594"/>
      <c r="AC1032" s="594"/>
    </row>
    <row r="1033" spans="1:29" ht="15.75" customHeight="1">
      <c r="A1033" s="204" t="str">
        <f>IF(B1033&lt;&gt;"",IF(AND(B1033&gt;=_TM1,B1033&lt;=_TM2,OR(TH!L1033="1111",TH!M1033="1111")),TH!D1033,""),"")</f>
        <v/>
      </c>
      <c r="B1033" s="36">
        <f t="shared" si="43"/>
        <v>12</v>
      </c>
      <c r="C1033" s="184">
        <f t="shared" si="44"/>
        <v>41613</v>
      </c>
      <c r="D1033" s="184" t="s">
        <v>405</v>
      </c>
      <c r="E1033" s="191">
        <v>41613</v>
      </c>
      <c r="F1033" s="189" t="s">
        <v>347</v>
      </c>
      <c r="G1033" s="664" t="s">
        <v>571</v>
      </c>
      <c r="H1033" s="7" t="s">
        <v>375</v>
      </c>
      <c r="I1033" s="257"/>
      <c r="J1033" s="258"/>
      <c r="K1033" s="602">
        <v>211200</v>
      </c>
      <c r="L1033" s="603" t="s">
        <v>9</v>
      </c>
      <c r="M1033" s="603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>
        <v>12</v>
      </c>
      <c r="AB1033" s="594"/>
      <c r="AC1033" s="594"/>
    </row>
    <row r="1034" spans="1:29" ht="15.75" customHeight="1">
      <c r="A1034" s="204" t="str">
        <f>IF(B1034&lt;&gt;"",IF(AND(B1034&gt;=_TM1,B1034&lt;=_TM2,OR(TH!L1034="1111",TH!M1034="1111")),TH!D1034,""),"")</f>
        <v>C24</v>
      </c>
      <c r="B1034" s="36">
        <f t="shared" si="43"/>
        <v>12</v>
      </c>
      <c r="C1034" s="184">
        <f t="shared" si="44"/>
        <v>41613</v>
      </c>
      <c r="D1034" s="184" t="s">
        <v>404</v>
      </c>
      <c r="E1034" s="191">
        <v>41613</v>
      </c>
      <c r="F1034" s="189" t="s">
        <v>371</v>
      </c>
      <c r="G1034" s="664" t="s">
        <v>571</v>
      </c>
      <c r="H1034" s="7" t="s">
        <v>375</v>
      </c>
      <c r="I1034" s="257"/>
      <c r="J1034" s="258"/>
      <c r="K1034" s="602">
        <v>2323200</v>
      </c>
      <c r="L1034" s="603" t="s">
        <v>8</v>
      </c>
      <c r="M1034" s="603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594"/>
      <c r="AB1034" s="211"/>
      <c r="AC1034" s="594"/>
    </row>
    <row r="1035" spans="1:29" ht="15.75" customHeight="1">
      <c r="A1035" s="204" t="str">
        <f>IF(B1035&lt;&gt;"",IF(AND(B1035&gt;=_TM1,B1035&lt;=_TM2,OR(TH!L1035="1111",TH!M1035="1111")),TH!D1035,""),"")</f>
        <v/>
      </c>
      <c r="B1035" s="36">
        <f t="shared" si="43"/>
        <v>12</v>
      </c>
      <c r="C1035" s="191">
        <f t="shared" si="44"/>
        <v>41613</v>
      </c>
      <c r="D1035" s="184" t="s">
        <v>1095</v>
      </c>
      <c r="E1035" s="191">
        <v>41613</v>
      </c>
      <c r="F1035" s="192" t="s">
        <v>883</v>
      </c>
      <c r="G1035" s="192" t="s">
        <v>1029</v>
      </c>
      <c r="H1035" s="7" t="s">
        <v>541</v>
      </c>
      <c r="I1035" s="256">
        <v>202</v>
      </c>
      <c r="J1035" s="256">
        <v>8600</v>
      </c>
      <c r="K1035" s="38">
        <f>ROUND(I1035*J1035,0)</f>
        <v>1737200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 t="shared" si="43"/>
        <v>12</v>
      </c>
      <c r="C1036" s="191">
        <f t="shared" si="44"/>
        <v>41613</v>
      </c>
      <c r="D1036" s="184" t="s">
        <v>1095</v>
      </c>
      <c r="E1036" s="191">
        <v>41613</v>
      </c>
      <c r="F1036" s="192" t="s">
        <v>841</v>
      </c>
      <c r="G1036" s="192" t="s">
        <v>1029</v>
      </c>
      <c r="H1036" s="7" t="s">
        <v>541</v>
      </c>
      <c r="I1036" s="256">
        <v>85</v>
      </c>
      <c r="J1036" s="256">
        <v>11000</v>
      </c>
      <c r="K1036" s="38">
        <f>ROUND(I1036*J1036,0)</f>
        <v>935000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/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 t="shared" si="43"/>
        <v>12</v>
      </c>
      <c r="C1037" s="191">
        <f t="shared" si="44"/>
        <v>41613</v>
      </c>
      <c r="D1037" s="184" t="s">
        <v>1095</v>
      </c>
      <c r="E1037" s="191">
        <v>41613</v>
      </c>
      <c r="F1037" s="192" t="s">
        <v>724</v>
      </c>
      <c r="G1037" s="192" t="s">
        <v>1029</v>
      </c>
      <c r="H1037" s="7" t="s">
        <v>541</v>
      </c>
      <c r="I1037" s="257"/>
      <c r="J1037" s="257"/>
      <c r="K1037" s="38">
        <v>267220</v>
      </c>
      <c r="L1037" s="194" t="s">
        <v>265</v>
      </c>
      <c r="M1037" s="194" t="s">
        <v>429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09"/>
      <c r="AB1037" s="594" t="str">
        <f>IF(VLOOKUP(H1037,DS_131,1,0)&lt;&gt;"","","x")</f>
        <v/>
      </c>
    </row>
    <row r="1038" spans="1:29" ht="15.75" customHeight="1">
      <c r="A1038" s="204" t="str">
        <f>IF(B1038&lt;&gt;"",IF(AND(B1038&gt;=_TM1,B1038&lt;=_TM2,OR(TH!L1038="1111",TH!M1038="1111")),TH!D1038,""),"")</f>
        <v/>
      </c>
      <c r="B1038" s="36">
        <f t="shared" si="43"/>
        <v>12</v>
      </c>
      <c r="C1038" s="184">
        <f t="shared" si="44"/>
        <v>41614</v>
      </c>
      <c r="D1038" s="184" t="s">
        <v>339</v>
      </c>
      <c r="E1038" s="191">
        <v>41614</v>
      </c>
      <c r="F1038" s="189" t="s">
        <v>341</v>
      </c>
      <c r="G1038" s="604" t="s">
        <v>336</v>
      </c>
      <c r="H1038" s="7" t="s">
        <v>548</v>
      </c>
      <c r="I1038" s="257"/>
      <c r="J1038" s="258"/>
      <c r="K1038" s="38">
        <v>23651870</v>
      </c>
      <c r="L1038" s="603" t="s">
        <v>24</v>
      </c>
      <c r="M1038" s="603" t="s">
        <v>265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>x</v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594"/>
      <c r="AB1038" s="594"/>
      <c r="AC1038" s="594"/>
    </row>
    <row r="1039" spans="1:29" ht="15.75" customHeight="1">
      <c r="A1039" s="204" t="str">
        <f>IF(B1039&lt;&gt;"",IF(AND(B1039&gt;=_TM1,B1039&lt;=_TM2,OR(TH!L1039="1111",TH!M1039="1111")),TH!D1039,""),"")</f>
        <v>C25</v>
      </c>
      <c r="B1039" s="36">
        <f t="shared" si="43"/>
        <v>12</v>
      </c>
      <c r="C1039" s="184">
        <f t="shared" si="44"/>
        <v>41615</v>
      </c>
      <c r="D1039" s="184" t="s">
        <v>1299</v>
      </c>
      <c r="E1039" s="191">
        <v>41615</v>
      </c>
      <c r="F1039" s="189" t="s">
        <v>436</v>
      </c>
      <c r="G1039" s="487" t="s">
        <v>470</v>
      </c>
      <c r="H1039" s="7" t="s">
        <v>565</v>
      </c>
      <c r="I1039" s="256"/>
      <c r="J1039" s="256"/>
      <c r="K1039" s="602">
        <v>2120000</v>
      </c>
      <c r="L1039" s="603" t="s">
        <v>165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/>
      <c r="AB1039" s="594"/>
      <c r="AC1039" s="594"/>
    </row>
    <row r="1040" spans="1:29" ht="15.75" customHeight="1">
      <c r="A1040" s="204" t="str">
        <f>IF(B1040&lt;&gt;"",IF(AND(B1040&gt;=_TM1,B1040&lt;=_TM2,OR(TH!L1040="1111",TH!M1040="1111")),TH!D1040,""),"")</f>
        <v>C25</v>
      </c>
      <c r="B1040" s="36">
        <f t="shared" si="43"/>
        <v>12</v>
      </c>
      <c r="C1040" s="184">
        <f t="shared" si="44"/>
        <v>41615</v>
      </c>
      <c r="D1040" s="184" t="s">
        <v>1299</v>
      </c>
      <c r="E1040" s="191">
        <v>41615</v>
      </c>
      <c r="F1040" s="189" t="s">
        <v>348</v>
      </c>
      <c r="G1040" s="487" t="s">
        <v>470</v>
      </c>
      <c r="H1040" s="7" t="s">
        <v>565</v>
      </c>
      <c r="I1040" s="256"/>
      <c r="J1040" s="256"/>
      <c r="K1040" s="602">
        <v>212000</v>
      </c>
      <c r="L1040" s="603" t="s">
        <v>9</v>
      </c>
      <c r="M1040" s="603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11">
        <v>12</v>
      </c>
      <c r="AB1040" s="594"/>
      <c r="AC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 t="shared" si="43"/>
        <v>12</v>
      </c>
      <c r="C1041" s="191">
        <f t="shared" si="44"/>
        <v>41615</v>
      </c>
      <c r="D1041" s="184" t="s">
        <v>1096</v>
      </c>
      <c r="E1041" s="191">
        <v>41615</v>
      </c>
      <c r="F1041" s="192" t="s">
        <v>1147</v>
      </c>
      <c r="G1041" s="192" t="s">
        <v>660</v>
      </c>
      <c r="H1041" s="193" t="s">
        <v>894</v>
      </c>
      <c r="I1041" s="256">
        <v>2700</v>
      </c>
      <c r="J1041" s="256">
        <v>4700</v>
      </c>
      <c r="K1041" s="38">
        <f>ROUND(I1041*J1041,0)</f>
        <v>12690000</v>
      </c>
      <c r="L1041" s="194" t="s">
        <v>265</v>
      </c>
      <c r="M1041" s="194" t="s">
        <v>175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/>
    </row>
    <row r="1042" spans="1:29" ht="15.75" customHeight="1">
      <c r="A1042" s="204" t="str">
        <f>IF(B1042&lt;&gt;"",IF(AND(B1042&gt;=_TM1,B1042&lt;=_TM2,OR(TH!L1042="1111",TH!M1042="1111")),TH!D1042,""),"")</f>
        <v/>
      </c>
      <c r="B1042" s="36">
        <f t="shared" si="43"/>
        <v>12</v>
      </c>
      <c r="C1042" s="191">
        <f t="shared" si="44"/>
        <v>41615</v>
      </c>
      <c r="D1042" s="184" t="s">
        <v>1096</v>
      </c>
      <c r="E1042" s="191">
        <v>41615</v>
      </c>
      <c r="F1042" s="192" t="s">
        <v>724</v>
      </c>
      <c r="G1042" s="192" t="s">
        <v>660</v>
      </c>
      <c r="H1042" s="7" t="s">
        <v>894</v>
      </c>
      <c r="I1042" s="256"/>
      <c r="J1042" s="256"/>
      <c r="K1042" s="38">
        <v>1269000</v>
      </c>
      <c r="L1042" s="194" t="s">
        <v>265</v>
      </c>
      <c r="M1042" s="194" t="s">
        <v>429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09"/>
      <c r="AB1042" s="594" t="str">
        <f>IF(VLOOKUP(H1042,DS_131,1,0)&lt;&gt;"","","x")</f>
        <v/>
      </c>
    </row>
    <row r="1043" spans="1:29" ht="15.75" customHeight="1">
      <c r="A1043" s="204" t="str">
        <f>IF(B1043&lt;&gt;"",IF(AND(B1043&gt;=_TM1,B1043&lt;=_TM2,OR(TH!L1043="1111",TH!M1043="1111")),TH!D1043,""),"")</f>
        <v>C26</v>
      </c>
      <c r="B1043" s="36">
        <f t="shared" si="43"/>
        <v>12</v>
      </c>
      <c r="C1043" s="184">
        <f t="shared" si="44"/>
        <v>41616</v>
      </c>
      <c r="D1043" s="184" t="s">
        <v>1307</v>
      </c>
      <c r="E1043" s="874">
        <v>41616</v>
      </c>
      <c r="F1043" s="189" t="s">
        <v>560</v>
      </c>
      <c r="G1043" s="664" t="s">
        <v>572</v>
      </c>
      <c r="H1043" s="7" t="s">
        <v>573</v>
      </c>
      <c r="I1043" s="256"/>
      <c r="J1043" s="258"/>
      <c r="K1043" s="38">
        <v>1413637</v>
      </c>
      <c r="L1043" s="603" t="s">
        <v>83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>x</v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11"/>
      <c r="AB1043" s="594"/>
      <c r="AC1043" s="594"/>
    </row>
    <row r="1044" spans="1:29" ht="15.75" customHeight="1">
      <c r="A1044" s="204" t="str">
        <f>IF(B1044&lt;&gt;"",IF(AND(B1044&gt;=_TM1,B1044&lt;=_TM2,OR(TH!L1044="1111",TH!M1044="1111")),TH!D1044,""),"")</f>
        <v>C26</v>
      </c>
      <c r="B1044" s="36">
        <f t="shared" si="43"/>
        <v>12</v>
      </c>
      <c r="C1044" s="184">
        <f t="shared" si="44"/>
        <v>41616</v>
      </c>
      <c r="D1044" s="184" t="s">
        <v>1307</v>
      </c>
      <c r="E1044" s="874">
        <v>41616</v>
      </c>
      <c r="F1044" s="189" t="s">
        <v>563</v>
      </c>
      <c r="G1044" s="664" t="s">
        <v>572</v>
      </c>
      <c r="H1044" s="7" t="s">
        <v>573</v>
      </c>
      <c r="I1044" s="257"/>
      <c r="J1044" s="258"/>
      <c r="K1044" s="38">
        <v>141363</v>
      </c>
      <c r="L1044" s="603" t="s">
        <v>9</v>
      </c>
      <c r="M1044" s="603" t="s">
        <v>47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>
        <v>12</v>
      </c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 t="shared" si="43"/>
        <v>12</v>
      </c>
      <c r="C1045" s="184">
        <f t="shared" si="44"/>
        <v>41617</v>
      </c>
      <c r="D1045" s="184" t="s">
        <v>339</v>
      </c>
      <c r="E1045" s="184">
        <v>41617</v>
      </c>
      <c r="F1045" s="189" t="s">
        <v>341</v>
      </c>
      <c r="G1045" s="604" t="s">
        <v>336</v>
      </c>
      <c r="H1045" s="7" t="s">
        <v>537</v>
      </c>
      <c r="I1045" s="256"/>
      <c r="J1045" s="256"/>
      <c r="K1045" s="602">
        <v>15030851</v>
      </c>
      <c r="L1045" s="603" t="s">
        <v>24</v>
      </c>
      <c r="M1045" s="603" t="s">
        <v>265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>x</v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 t="shared" si="43"/>
        <v>12</v>
      </c>
      <c r="C1046" s="191">
        <f t="shared" si="44"/>
        <v>41617</v>
      </c>
      <c r="D1046" s="184" t="s">
        <v>418</v>
      </c>
      <c r="E1046" s="191">
        <v>41617</v>
      </c>
      <c r="F1046" s="192" t="s">
        <v>711</v>
      </c>
      <c r="G1046" s="487" t="s">
        <v>712</v>
      </c>
      <c r="H1046" s="193" t="s">
        <v>696</v>
      </c>
      <c r="I1046" s="256">
        <v>2650</v>
      </c>
      <c r="J1046" s="256">
        <v>6760</v>
      </c>
      <c r="K1046" s="38">
        <f>ROUND(I1046*J1046,0)</f>
        <v>17914000</v>
      </c>
      <c r="L1046" s="194" t="s">
        <v>159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/>
    </row>
    <row r="1047" spans="1:29" ht="15.75" customHeight="1">
      <c r="A1047" s="204" t="str">
        <f>IF(B1047&lt;&gt;"",IF(AND(B1047&gt;=_TM1,B1047&lt;=_TM2,OR(TH!L1047="1111",TH!M1047="1111")),TH!D1047,""),"")</f>
        <v/>
      </c>
      <c r="B1047" s="36">
        <f t="shared" si="43"/>
        <v>12</v>
      </c>
      <c r="C1047" s="191">
        <f t="shared" si="44"/>
        <v>41617</v>
      </c>
      <c r="D1047" s="184" t="s">
        <v>418</v>
      </c>
      <c r="E1047" s="191">
        <v>41617</v>
      </c>
      <c r="F1047" s="192" t="s">
        <v>699</v>
      </c>
      <c r="G1047" s="487" t="s">
        <v>712</v>
      </c>
      <c r="H1047" s="193" t="s">
        <v>696</v>
      </c>
      <c r="I1047" s="256"/>
      <c r="J1047" s="256"/>
      <c r="K1047" s="38">
        <v>1791400</v>
      </c>
      <c r="L1047" s="194" t="s">
        <v>9</v>
      </c>
      <c r="M1047" s="194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594">
        <v>12</v>
      </c>
    </row>
    <row r="1048" spans="1:29" ht="15.75" customHeight="1">
      <c r="A1048" s="204" t="str">
        <f>IF(B1048&lt;&gt;"",IF(AND(B1048&gt;=_TM1,B1048&lt;=_TM2,OR(TH!L1048="1111",TH!M1048="1111")),TH!D1048,""),"")</f>
        <v>C27</v>
      </c>
      <c r="B1048" s="36">
        <f t="shared" si="43"/>
        <v>12</v>
      </c>
      <c r="C1048" s="191">
        <f t="shared" si="44"/>
        <v>41617</v>
      </c>
      <c r="D1048" s="184" t="s">
        <v>1310</v>
      </c>
      <c r="E1048" s="191">
        <v>41617</v>
      </c>
      <c r="F1048" s="192" t="s">
        <v>371</v>
      </c>
      <c r="G1048" s="487" t="s">
        <v>712</v>
      </c>
      <c r="H1048" s="193" t="s">
        <v>696</v>
      </c>
      <c r="I1048" s="256"/>
      <c r="J1048" s="256"/>
      <c r="K1048" s="38">
        <v>19705400</v>
      </c>
      <c r="L1048" s="194" t="s">
        <v>8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>x</v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customHeight="1">
      <c r="A1049" s="204" t="str">
        <f>IF(B1049&lt;&gt;"",IF(AND(B1049&gt;=_TM1,B1049&lt;=_TM2,OR(TH!L1049="1111",TH!M1049="1111")),TH!D1049,""),"")</f>
        <v/>
      </c>
      <c r="B1049" s="36">
        <f t="shared" si="43"/>
        <v>12</v>
      </c>
      <c r="C1049" s="184">
        <f t="shared" si="44"/>
        <v>41618</v>
      </c>
      <c r="D1049" s="184" t="s">
        <v>340</v>
      </c>
      <c r="E1049" s="191">
        <v>41618</v>
      </c>
      <c r="F1049" s="189" t="s">
        <v>513</v>
      </c>
      <c r="G1049" s="604" t="s">
        <v>336</v>
      </c>
      <c r="H1049" s="7" t="s">
        <v>368</v>
      </c>
      <c r="I1049" s="257"/>
      <c r="J1049" s="258"/>
      <c r="K1049" s="38">
        <v>45000</v>
      </c>
      <c r="L1049" s="603" t="s">
        <v>83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>x</v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11"/>
    </row>
    <row r="1050" spans="1:29" ht="15.75" customHeight="1">
      <c r="A1050" s="204" t="str">
        <f>IF(B1050&lt;&gt;"",IF(AND(B1050&gt;=_TM1,B1050&lt;=_TM2,OR(TH!L1050="1111",TH!M1050="1111")),TH!D1050,""),"")</f>
        <v>T38</v>
      </c>
      <c r="B1050" s="36">
        <f t="shared" si="43"/>
        <v>12</v>
      </c>
      <c r="C1050" s="184">
        <f t="shared" si="44"/>
        <v>41618</v>
      </c>
      <c r="D1050" s="184" t="s">
        <v>1327</v>
      </c>
      <c r="E1050" s="191">
        <v>41618</v>
      </c>
      <c r="F1050" s="189" t="s">
        <v>500</v>
      </c>
      <c r="G1050" s="604" t="s">
        <v>336</v>
      </c>
      <c r="H1050" s="7" t="s">
        <v>368</v>
      </c>
      <c r="I1050" s="256"/>
      <c r="J1050" s="256"/>
      <c r="K1050" s="602">
        <v>65800000</v>
      </c>
      <c r="L1050" s="603" t="s">
        <v>47</v>
      </c>
      <c r="M1050" s="603" t="s">
        <v>24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594"/>
    </row>
    <row r="1051" spans="1:29" ht="15.75" customHeight="1">
      <c r="A1051" s="204" t="str">
        <f>IF(B1051&lt;&gt;"",IF(AND(B1051&gt;=_TM1,B1051&lt;=_TM2,OR(TH!L1051="1111",TH!M1051="1111")),TH!D1051,""),"")</f>
        <v/>
      </c>
      <c r="B1051" s="36">
        <f t="shared" ref="B1051:B1113" si="45">IF(C1051&lt;&gt;"",MONTH(C1051),"")</f>
        <v>12</v>
      </c>
      <c r="C1051" s="184">
        <f t="shared" si="44"/>
        <v>41620</v>
      </c>
      <c r="D1051" s="184" t="s">
        <v>339</v>
      </c>
      <c r="E1051" s="184">
        <v>41620</v>
      </c>
      <c r="F1051" s="189" t="s">
        <v>341</v>
      </c>
      <c r="G1051" s="604" t="s">
        <v>336</v>
      </c>
      <c r="H1051" s="7" t="s">
        <v>537</v>
      </c>
      <c r="I1051" s="256"/>
      <c r="J1051" s="256"/>
      <c r="K1051" s="602">
        <v>13659140</v>
      </c>
      <c r="L1051" s="603" t="s">
        <v>24</v>
      </c>
      <c r="M1051" s="603" t="s">
        <v>265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11"/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 t="shared" si="45"/>
        <v>12</v>
      </c>
      <c r="C1052" s="191">
        <f t="shared" si="44"/>
        <v>41620</v>
      </c>
      <c r="D1052" s="184" t="s">
        <v>1097</v>
      </c>
      <c r="E1052" s="191">
        <v>41620</v>
      </c>
      <c r="F1052" s="189" t="s">
        <v>1139</v>
      </c>
      <c r="G1052" s="487" t="s">
        <v>1030</v>
      </c>
      <c r="H1052" s="193" t="s">
        <v>788</v>
      </c>
      <c r="I1052" s="256">
        <v>1055</v>
      </c>
      <c r="J1052" s="256">
        <v>4700</v>
      </c>
      <c r="K1052" s="38">
        <f>ROUND(I1052*J1052,0)</f>
        <v>4958500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/>
    </row>
    <row r="1053" spans="1:29" ht="15.75" customHeight="1">
      <c r="A1053" s="204" t="str">
        <f>IF(B1053&lt;&gt;"",IF(AND(B1053&gt;=_TM1,B1053&lt;=_TM2,OR(TH!L1053="1111",TH!M1053="1111")),TH!D1053,""),"")</f>
        <v/>
      </c>
      <c r="B1053" s="36">
        <f t="shared" si="45"/>
        <v>12</v>
      </c>
      <c r="C1053" s="191">
        <f t="shared" si="44"/>
        <v>41620</v>
      </c>
      <c r="D1053" s="184" t="s">
        <v>1097</v>
      </c>
      <c r="E1053" s="191">
        <v>41620</v>
      </c>
      <c r="F1053" s="192" t="s">
        <v>724</v>
      </c>
      <c r="G1053" s="487" t="s">
        <v>1030</v>
      </c>
      <c r="H1053" s="193" t="s">
        <v>788</v>
      </c>
      <c r="I1053" s="256"/>
      <c r="J1053" s="256"/>
      <c r="K1053" s="38">
        <v>495850</v>
      </c>
      <c r="L1053" s="194" t="s">
        <v>265</v>
      </c>
      <c r="M1053" s="194" t="s">
        <v>429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customHeight="1">
      <c r="A1054" s="204" t="str">
        <f>IF(B1054&lt;&gt;"",IF(AND(B1054&gt;=_TM1,B1054&lt;=_TM2,OR(TH!L1054="1111",TH!M1054="1111")),TH!D1054,""),"")</f>
        <v>T39</v>
      </c>
      <c r="B1054" s="36">
        <f t="shared" si="45"/>
        <v>12</v>
      </c>
      <c r="C1054" s="191">
        <f t="shared" si="44"/>
        <v>41620</v>
      </c>
      <c r="D1054" s="184" t="s">
        <v>1328</v>
      </c>
      <c r="E1054" s="191">
        <v>41620</v>
      </c>
      <c r="F1054" s="189" t="s">
        <v>341</v>
      </c>
      <c r="G1054" s="487" t="s">
        <v>1030</v>
      </c>
      <c r="H1054" s="193" t="s">
        <v>788</v>
      </c>
      <c r="I1054" s="256"/>
      <c r="J1054" s="256"/>
      <c r="K1054" s="38">
        <v>5454350</v>
      </c>
      <c r="L1054" s="194" t="s">
        <v>47</v>
      </c>
      <c r="M1054" s="194" t="s">
        <v>265</v>
      </c>
      <c r="N1054" s="52" t="str">
        <f>IF(AND('331-CT'!$E$7=TH!H1054,OR(L1054="331",M1054="331")),"331",IF(AND(OR(L1054="131",M1054="131"),H1054='131-CT'!$E$7),"131",""))</f>
        <v>131</v>
      </c>
      <c r="O1054" s="52" t="str">
        <f>IF(AND($B1054&gt;='111'!$N$11,$B1054&lt;='111'!$O$11,OR($L1054=$O$7,$M1054=$O$7)),"x","")</f>
        <v>x</v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09"/>
      <c r="AB1054" s="594" t="str">
        <f>IF(VLOOKUP(H1054,DS_131,1,0)&lt;&gt;"","","x")</f>
        <v/>
      </c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 t="shared" si="45"/>
        <v>12</v>
      </c>
      <c r="C1055" s="191">
        <f t="shared" ref="C1055:C1120" si="46">E1055</f>
        <v>41621</v>
      </c>
      <c r="D1055" s="184" t="s">
        <v>419</v>
      </c>
      <c r="E1055" s="191">
        <v>41621</v>
      </c>
      <c r="F1055" s="192" t="s">
        <v>713</v>
      </c>
      <c r="G1055" s="487" t="s">
        <v>714</v>
      </c>
      <c r="H1055" s="193" t="s">
        <v>696</v>
      </c>
      <c r="I1055" s="256">
        <v>930</v>
      </c>
      <c r="J1055" s="256">
        <v>19492</v>
      </c>
      <c r="K1055" s="38">
        <f>ROUND(I1055*J1055,0)</f>
        <v>18127560</v>
      </c>
      <c r="L1055" s="194" t="s">
        <v>159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/>
    </row>
    <row r="1056" spans="1:29" ht="15.75" customHeight="1">
      <c r="A1056" s="204" t="str">
        <f>IF(B1056&lt;&gt;"",IF(AND(B1056&gt;=_TM1,B1056&lt;=_TM2,OR(TH!L1056="1111",TH!M1056="1111")),TH!D1056,""),"")</f>
        <v/>
      </c>
      <c r="B1056" s="36">
        <f t="shared" si="45"/>
        <v>12</v>
      </c>
      <c r="C1056" s="191">
        <f t="shared" si="46"/>
        <v>41621</v>
      </c>
      <c r="D1056" s="184" t="s">
        <v>419</v>
      </c>
      <c r="E1056" s="191">
        <v>41621</v>
      </c>
      <c r="F1056" s="192" t="s">
        <v>483</v>
      </c>
      <c r="G1056" s="487" t="s">
        <v>714</v>
      </c>
      <c r="H1056" s="193" t="s">
        <v>696</v>
      </c>
      <c r="I1056" s="256"/>
      <c r="J1056" s="256"/>
      <c r="K1056" s="38">
        <v>1812756</v>
      </c>
      <c r="L1056" s="194" t="s">
        <v>9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594">
        <v>12</v>
      </c>
    </row>
    <row r="1057" spans="1:28" ht="15.75" customHeight="1">
      <c r="A1057" s="204" t="str">
        <f>IF(B1057&lt;&gt;"",IF(AND(B1057&gt;=_TM1,B1057&lt;=_TM2,OR(TH!L1057="1111",TH!M1057="1111")),TH!D1057,""),"")</f>
        <v>C28</v>
      </c>
      <c r="B1057" s="36">
        <f t="shared" si="45"/>
        <v>12</v>
      </c>
      <c r="C1057" s="191">
        <f t="shared" si="46"/>
        <v>41621</v>
      </c>
      <c r="D1057" s="184" t="s">
        <v>1311</v>
      </c>
      <c r="E1057" s="191">
        <v>41621</v>
      </c>
      <c r="F1057" s="192" t="s">
        <v>371</v>
      </c>
      <c r="G1057" s="487" t="s">
        <v>714</v>
      </c>
      <c r="H1057" s="193" t="s">
        <v>696</v>
      </c>
      <c r="I1057" s="256"/>
      <c r="J1057" s="256"/>
      <c r="K1057" s="38">
        <v>19940316</v>
      </c>
      <c r="L1057" s="194" t="s">
        <v>8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11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>
        <f t="shared" si="45"/>
        <v>12</v>
      </c>
      <c r="C1058" s="191">
        <f t="shared" si="46"/>
        <v>41622</v>
      </c>
      <c r="D1058" s="184" t="s">
        <v>1098</v>
      </c>
      <c r="E1058" s="191">
        <v>41622</v>
      </c>
      <c r="F1058" s="192" t="s">
        <v>1149</v>
      </c>
      <c r="G1058" s="192" t="s">
        <v>1031</v>
      </c>
      <c r="H1058" s="193" t="s">
        <v>894</v>
      </c>
      <c r="I1058" s="256">
        <v>2700</v>
      </c>
      <c r="J1058" s="256">
        <v>4550</v>
      </c>
      <c r="K1058" s="38">
        <f>ROUND(I1058*J1058,0)</f>
        <v>12285000</v>
      </c>
      <c r="L1058" s="194" t="s">
        <v>265</v>
      </c>
      <c r="M1058" s="194" t="s">
        <v>175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/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>
        <f t="shared" si="45"/>
        <v>12</v>
      </c>
      <c r="C1059" s="191">
        <f t="shared" si="46"/>
        <v>41622</v>
      </c>
      <c r="D1059" s="184" t="s">
        <v>1098</v>
      </c>
      <c r="E1059" s="191">
        <v>41622</v>
      </c>
      <c r="F1059" s="192" t="s">
        <v>724</v>
      </c>
      <c r="G1059" s="192" t="s">
        <v>1031</v>
      </c>
      <c r="H1059" s="193" t="s">
        <v>894</v>
      </c>
      <c r="I1059" s="256"/>
      <c r="J1059" s="256"/>
      <c r="K1059" s="38">
        <v>1228500</v>
      </c>
      <c r="L1059" s="194" t="s">
        <v>265</v>
      </c>
      <c r="M1059" s="194" t="s">
        <v>429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09"/>
      <c r="AB1059" s="594" t="str">
        <f>IF(VLOOKUP(H1059,DS_131,1,0)&lt;&gt;"","","x")</f>
        <v/>
      </c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>
        <f t="shared" si="45"/>
        <v>12</v>
      </c>
      <c r="C1060" s="184">
        <f t="shared" si="46"/>
        <v>41624</v>
      </c>
      <c r="D1060" s="184" t="s">
        <v>339</v>
      </c>
      <c r="E1060" s="184">
        <v>41624</v>
      </c>
      <c r="F1060" s="189" t="s">
        <v>341</v>
      </c>
      <c r="G1060" s="604" t="s">
        <v>336</v>
      </c>
      <c r="H1060" s="7" t="s">
        <v>538</v>
      </c>
      <c r="I1060" s="256"/>
      <c r="J1060" s="256"/>
      <c r="K1060" s="602">
        <v>13413400</v>
      </c>
      <c r="L1060" s="603" t="s">
        <v>24</v>
      </c>
      <c r="M1060" s="603" t="s">
        <v>265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>x</v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11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>
        <f t="shared" si="45"/>
        <v>12</v>
      </c>
      <c r="C1061" s="191">
        <f t="shared" si="46"/>
        <v>41624</v>
      </c>
      <c r="D1061" s="184" t="s">
        <v>420</v>
      </c>
      <c r="E1061" s="191">
        <v>41624</v>
      </c>
      <c r="F1061" s="192" t="s">
        <v>713</v>
      </c>
      <c r="G1061" s="487" t="s">
        <v>715</v>
      </c>
      <c r="H1061" s="193" t="s">
        <v>696</v>
      </c>
      <c r="I1061" s="256">
        <v>825</v>
      </c>
      <c r="J1061" s="256">
        <v>21924</v>
      </c>
      <c r="K1061" s="38">
        <f>ROUND(I1061*J1061,0)</f>
        <v>18087300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/>
    </row>
    <row r="1062" spans="1:28" ht="15.75" customHeight="1">
      <c r="A1062" s="204" t="str">
        <f>IF(B1062&lt;&gt;"",IF(AND(B1062&gt;=_TM1,B1062&lt;=_TM2,OR(TH!L1062="1111",TH!M1062="1111")),TH!D1062,""),"")</f>
        <v/>
      </c>
      <c r="B1062" s="36">
        <f t="shared" si="45"/>
        <v>12</v>
      </c>
      <c r="C1062" s="191">
        <f t="shared" si="46"/>
        <v>41624</v>
      </c>
      <c r="D1062" s="184" t="s">
        <v>420</v>
      </c>
      <c r="E1062" s="191">
        <v>41624</v>
      </c>
      <c r="F1062" s="192" t="s">
        <v>483</v>
      </c>
      <c r="G1062" s="487" t="s">
        <v>715</v>
      </c>
      <c r="H1062" s="193" t="s">
        <v>696</v>
      </c>
      <c r="I1062" s="256"/>
      <c r="J1062" s="256"/>
      <c r="K1062" s="38">
        <v>1808730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594">
        <v>12</v>
      </c>
    </row>
    <row r="1063" spans="1:28" ht="15.75" customHeight="1">
      <c r="A1063" s="204" t="str">
        <f>IF(B1063&lt;&gt;"",IF(AND(B1063&gt;=_TM1,B1063&lt;=_TM2,OR(TH!L1063="1111",TH!M1063="1111")),TH!D1063,""),"")</f>
        <v>C29</v>
      </c>
      <c r="B1063" s="36">
        <f t="shared" si="45"/>
        <v>12</v>
      </c>
      <c r="C1063" s="191">
        <f t="shared" si="46"/>
        <v>41624</v>
      </c>
      <c r="D1063" s="184" t="s">
        <v>1312</v>
      </c>
      <c r="E1063" s="191">
        <v>41624</v>
      </c>
      <c r="F1063" s="192" t="s">
        <v>371</v>
      </c>
      <c r="G1063" s="487" t="s">
        <v>715</v>
      </c>
      <c r="H1063" s="193" t="s">
        <v>696</v>
      </c>
      <c r="I1063" s="256"/>
      <c r="J1063" s="256"/>
      <c r="K1063" s="38">
        <v>19896030</v>
      </c>
      <c r="L1063" s="194" t="s">
        <v>8</v>
      </c>
      <c r="M1063" s="194" t="s">
        <v>47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>x</v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11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>
        <f t="shared" si="45"/>
        <v>12</v>
      </c>
      <c r="C1064" s="191">
        <f t="shared" si="46"/>
        <v>41624</v>
      </c>
      <c r="D1064" s="184" t="s">
        <v>1099</v>
      </c>
      <c r="E1064" s="191">
        <v>41624</v>
      </c>
      <c r="F1064" s="192" t="s">
        <v>836</v>
      </c>
      <c r="G1064" s="192" t="s">
        <v>1032</v>
      </c>
      <c r="H1064" s="193" t="s">
        <v>741</v>
      </c>
      <c r="I1064" s="256">
        <v>1030</v>
      </c>
      <c r="J1064" s="256">
        <v>10500</v>
      </c>
      <c r="K1064" s="38">
        <f>ROUND(I1064*J1064,0)</f>
        <v>10815000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/>
    </row>
    <row r="1065" spans="1:28" ht="15.75" customHeight="1">
      <c r="A1065" s="204" t="str">
        <f>IF(B1065&lt;&gt;"",IF(AND(B1065&gt;=_TM1,B1065&lt;=_TM2,OR(TH!L1065="1111",TH!M1065="1111")),TH!D1065,""),"")</f>
        <v/>
      </c>
      <c r="B1065" s="36">
        <f t="shared" si="45"/>
        <v>12</v>
      </c>
      <c r="C1065" s="191">
        <f t="shared" si="46"/>
        <v>41624</v>
      </c>
      <c r="D1065" s="184" t="s">
        <v>1099</v>
      </c>
      <c r="E1065" s="191">
        <v>41624</v>
      </c>
      <c r="F1065" s="192" t="s">
        <v>724</v>
      </c>
      <c r="G1065" s="487" t="s">
        <v>1032</v>
      </c>
      <c r="H1065" s="210" t="s">
        <v>741</v>
      </c>
      <c r="I1065" s="257"/>
      <c r="J1065" s="257"/>
      <c r="K1065" s="38">
        <v>1081500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>
        <f t="shared" si="45"/>
        <v>12</v>
      </c>
      <c r="C1066" s="184">
        <f t="shared" si="46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customHeight="1">
      <c r="A1067" s="204" t="str">
        <f>IF(B1067&lt;&gt;"",IF(AND(B1067&gt;=_TM1,B1067&lt;=_TM2,OR(TH!L1067="1111",TH!M1067="1111")),TH!D1067,""),"")</f>
        <v>T41</v>
      </c>
      <c r="B1067" s="36">
        <f t="shared" si="45"/>
        <v>12</v>
      </c>
      <c r="C1067" s="184">
        <f t="shared" si="46"/>
        <v>41625</v>
      </c>
      <c r="D1067" s="184" t="s">
        <v>1329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>
        <f t="shared" si="45"/>
        <v>12</v>
      </c>
      <c r="C1068" s="184">
        <f t="shared" si="46"/>
        <v>41625</v>
      </c>
      <c r="D1068" s="184" t="s">
        <v>406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>
        <f t="shared" si="45"/>
        <v>12</v>
      </c>
      <c r="C1069" s="184">
        <f t="shared" si="46"/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customHeight="1">
      <c r="A1070" s="204" t="str">
        <f>IF(B1070&lt;&gt;"",IF(AND(B1070&gt;=_TM1,B1070&lt;=_TM2,OR(TH!L1070="1111",TH!M1070="1111")),TH!D1070,""),"")</f>
        <v>C30</v>
      </c>
      <c r="B1070" s="36">
        <f t="shared" si="45"/>
        <v>12</v>
      </c>
      <c r="C1070" s="184">
        <f t="shared" si="46"/>
        <v>41625</v>
      </c>
      <c r="D1070" s="184" t="s">
        <v>1330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customHeight="1">
      <c r="A1071" s="204" t="str">
        <f>IF(B1071&lt;&gt;"",IF(AND(B1071&gt;=_TM1,B1071&lt;=_TM2,OR(TH!L1071="1111",TH!M1071="1111")),TH!D1071,""),"")</f>
        <v>C31</v>
      </c>
      <c r="B1071" s="36">
        <f t="shared" si="45"/>
        <v>12</v>
      </c>
      <c r="C1071" s="184">
        <f t="shared" si="46"/>
        <v>41625</v>
      </c>
      <c r="D1071" s="184" t="s">
        <v>1331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customHeight="1">
      <c r="A1072" s="204" t="str">
        <f>IF(B1072&lt;&gt;"",IF(AND(B1072&gt;=_TM1,B1072&lt;=_TM2,OR(TH!L1072="1111",TH!M1072="1111")),TH!D1072,""),"")</f>
        <v>C31</v>
      </c>
      <c r="B1072" s="36">
        <f t="shared" si="45"/>
        <v>12</v>
      </c>
      <c r="C1072" s="184">
        <f t="shared" si="46"/>
        <v>41625</v>
      </c>
      <c r="D1072" s="184" t="s">
        <v>1331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>
        <f t="shared" si="45"/>
        <v>12</v>
      </c>
      <c r="C1073" s="191">
        <f t="shared" si="46"/>
        <v>41625</v>
      </c>
      <c r="D1073" s="184" t="s">
        <v>1100</v>
      </c>
      <c r="E1073" s="191">
        <v>41625</v>
      </c>
      <c r="F1073" s="192" t="s">
        <v>1149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>
        <f t="shared" si="45"/>
        <v>12</v>
      </c>
      <c r="C1074" s="191">
        <f t="shared" si="46"/>
        <v>41625</v>
      </c>
      <c r="D1074" s="184" t="s">
        <v>1100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>
        <f t="shared" si="45"/>
        <v>12</v>
      </c>
      <c r="C1075" s="191">
        <f t="shared" si="46"/>
        <v>41626</v>
      </c>
      <c r="D1075" s="184" t="s">
        <v>1101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>
        <f t="shared" si="45"/>
        <v>12</v>
      </c>
      <c r="C1076" s="191">
        <f t="shared" si="46"/>
        <v>41626</v>
      </c>
      <c r="D1076" s="184" t="s">
        <v>1101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customHeight="1">
      <c r="A1077" s="204" t="str">
        <f>IF(B1077&lt;&gt;"",IF(AND(B1077&gt;=_TM1,B1077&lt;=_TM2,OR(TH!L1077="1111",TH!M1077="1111")),TH!D1077,""),"")</f>
        <v>T42</v>
      </c>
      <c r="B1077" s="36">
        <f t="shared" si="45"/>
        <v>12</v>
      </c>
      <c r="C1077" s="191">
        <f t="shared" si="46"/>
        <v>41626</v>
      </c>
      <c r="D1077" s="184" t="s">
        <v>1332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>
        <f t="shared" si="45"/>
        <v>12</v>
      </c>
      <c r="C1078" s="191">
        <f t="shared" si="46"/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>
        <f t="shared" si="45"/>
        <v>12</v>
      </c>
      <c r="C1079" s="191">
        <f t="shared" si="46"/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customHeight="1">
      <c r="A1080" s="204" t="str">
        <f>IF(B1080&lt;&gt;"",IF(AND(B1080&gt;=_TM1,B1080&lt;=_TM2,OR(TH!L1080="1111",TH!M1080="1111")),TH!D1080,""),"")</f>
        <v>C32</v>
      </c>
      <c r="B1080" s="36">
        <f t="shared" si="45"/>
        <v>12</v>
      </c>
      <c r="C1080" s="191">
        <f t="shared" si="46"/>
        <v>41628</v>
      </c>
      <c r="D1080" s="184" t="s">
        <v>1333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>
        <f t="shared" si="45"/>
        <v>12</v>
      </c>
      <c r="C1081" s="191">
        <f t="shared" si="46"/>
        <v>41628</v>
      </c>
      <c r="D1081" s="184" t="s">
        <v>1102</v>
      </c>
      <c r="E1081" s="191">
        <v>41628</v>
      </c>
      <c r="F1081" s="192" t="s">
        <v>1128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 t="shared" ref="K1081:K1088" si="47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>
        <f t="shared" si="45"/>
        <v>12</v>
      </c>
      <c r="C1082" s="191">
        <f t="shared" si="46"/>
        <v>41628</v>
      </c>
      <c r="D1082" s="184" t="s">
        <v>1102</v>
      </c>
      <c r="E1082" s="191">
        <v>41628</v>
      </c>
      <c r="F1082" s="192" t="s">
        <v>1129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 t="shared" si="47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>
        <f t="shared" si="45"/>
        <v>12</v>
      </c>
      <c r="C1083" s="191">
        <f t="shared" si="46"/>
        <v>41628</v>
      </c>
      <c r="D1083" s="184" t="s">
        <v>1102</v>
      </c>
      <c r="E1083" s="191">
        <v>41628</v>
      </c>
      <c r="F1083" s="192" t="s">
        <v>1130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 t="shared" si="47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>
        <f t="shared" si="45"/>
        <v>12</v>
      </c>
      <c r="C1084" s="191">
        <f t="shared" si="46"/>
        <v>41628</v>
      </c>
      <c r="D1084" s="184" t="s">
        <v>1102</v>
      </c>
      <c r="E1084" s="191">
        <v>41628</v>
      </c>
      <c r="F1084" s="192" t="s">
        <v>1131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 t="shared" si="47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>
        <f t="shared" si="45"/>
        <v>12</v>
      </c>
      <c r="C1085" s="191">
        <f t="shared" si="46"/>
        <v>41628</v>
      </c>
      <c r="D1085" s="184" t="s">
        <v>1102</v>
      </c>
      <c r="E1085" s="191">
        <v>41628</v>
      </c>
      <c r="F1085" s="192" t="s">
        <v>1132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 t="shared" si="47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>
        <f t="shared" si="45"/>
        <v>12</v>
      </c>
      <c r="C1086" s="191">
        <f t="shared" si="46"/>
        <v>41628</v>
      </c>
      <c r="D1086" s="184" t="s">
        <v>1102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 t="shared" si="47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>
        <f t="shared" si="45"/>
        <v>12</v>
      </c>
      <c r="C1087" s="191">
        <f t="shared" si="46"/>
        <v>41628</v>
      </c>
      <c r="D1087" s="184" t="s">
        <v>1102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 t="shared" si="47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>
        <f t="shared" si="45"/>
        <v>12</v>
      </c>
      <c r="C1088" s="191">
        <f t="shared" si="46"/>
        <v>41628</v>
      </c>
      <c r="D1088" s="184" t="s">
        <v>1102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 t="shared" si="47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>
        <f t="shared" si="45"/>
        <v>12</v>
      </c>
      <c r="C1089" s="191">
        <f t="shared" si="46"/>
        <v>41628</v>
      </c>
      <c r="D1089" s="184" t="s">
        <v>1102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>
        <f t="shared" si="45"/>
        <v>12</v>
      </c>
      <c r="C1090" s="191">
        <f t="shared" si="46"/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>
        <f t="shared" si="45"/>
        <v>12</v>
      </c>
      <c r="C1091" s="191">
        <f t="shared" si="46"/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customHeight="1">
      <c r="A1092" s="204" t="str">
        <f>IF(B1092&lt;&gt;"",IF(AND(B1092&gt;=_TM1,B1092&lt;=_TM2,OR(TH!L1092="1111",TH!M1092="1111")),TH!D1092,""),"")</f>
        <v>C33</v>
      </c>
      <c r="B1092" s="36">
        <f t="shared" si="45"/>
        <v>12</v>
      </c>
      <c r="C1092" s="191">
        <f t="shared" si="46"/>
        <v>41629</v>
      </c>
      <c r="D1092" s="184" t="s">
        <v>1334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>
        <f t="shared" si="45"/>
        <v>12</v>
      </c>
      <c r="C1093" s="191">
        <f t="shared" si="46"/>
        <v>41631</v>
      </c>
      <c r="D1093" s="184" t="s">
        <v>1103</v>
      </c>
      <c r="E1093" s="191">
        <v>41631</v>
      </c>
      <c r="F1093" s="192" t="s">
        <v>1153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>
        <f t="shared" si="45"/>
        <v>12</v>
      </c>
      <c r="C1094" s="191">
        <f t="shared" si="46"/>
        <v>41631</v>
      </c>
      <c r="D1094" s="184" t="s">
        <v>1103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customHeight="1">
      <c r="A1095" s="204" t="str">
        <f>IF(B1095&lt;&gt;"",IF(AND(B1095&gt;=_TM1,B1095&lt;=_TM2,OR(TH!L1095="1111",TH!M1095="1111")),TH!D1095,""),"")</f>
        <v>T43</v>
      </c>
      <c r="B1095" s="36">
        <f t="shared" si="45"/>
        <v>12</v>
      </c>
      <c r="C1095" s="191">
        <f t="shared" si="46"/>
        <v>41631</v>
      </c>
      <c r="D1095" s="184" t="s">
        <v>1335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>
        <f t="shared" si="45"/>
        <v>12</v>
      </c>
      <c r="C1096" s="184">
        <f t="shared" si="46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>
        <f t="shared" si="45"/>
        <v>12</v>
      </c>
      <c r="C1097" s="184">
        <f t="shared" si="46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>
        <f t="shared" si="45"/>
        <v>12</v>
      </c>
      <c r="C1098" s="191">
        <f t="shared" si="46"/>
        <v>41633</v>
      </c>
      <c r="D1098" s="184" t="s">
        <v>1104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>
        <f t="shared" si="45"/>
        <v>12</v>
      </c>
      <c r="C1099" s="191">
        <f t="shared" si="46"/>
        <v>41633</v>
      </c>
      <c r="D1099" s="184" t="s">
        <v>1104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>
        <f t="shared" si="45"/>
        <v>12</v>
      </c>
      <c r="C1100" s="184">
        <f t="shared" si="46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>
        <f t="shared" si="45"/>
        <v>12</v>
      </c>
      <c r="C1101" s="191">
        <f t="shared" si="46"/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>
        <f t="shared" si="45"/>
        <v>12</v>
      </c>
      <c r="C1102" s="191">
        <f t="shared" si="46"/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customHeight="1">
      <c r="A1103" s="204" t="str">
        <f>IF(B1103&lt;&gt;"",IF(AND(B1103&gt;=_TM1,B1103&lt;=_TM2,OR(TH!L1103="1111",TH!M1103="1111")),TH!D1103,""),"")</f>
        <v>C34</v>
      </c>
      <c r="B1103" s="36">
        <f t="shared" si="45"/>
        <v>12</v>
      </c>
      <c r="C1103" s="191">
        <f t="shared" si="46"/>
        <v>41635</v>
      </c>
      <c r="D1103" s="184" t="s">
        <v>1336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>
        <f t="shared" si="45"/>
        <v>12</v>
      </c>
      <c r="C1104" s="191">
        <f t="shared" si="46"/>
        <v>41635</v>
      </c>
      <c r="D1104" s="184" t="s">
        <v>1105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45"/>
        <v>12</v>
      </c>
      <c r="C1105" s="191">
        <f t="shared" si="46"/>
        <v>41635</v>
      </c>
      <c r="D1105" s="184" t="s">
        <v>1105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45"/>
        <v>12</v>
      </c>
      <c r="C1106" s="191">
        <f t="shared" si="46"/>
        <v>41635</v>
      </c>
      <c r="D1106" s="184" t="s">
        <v>1105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45"/>
        <v>12</v>
      </c>
      <c r="C1107" s="191">
        <f t="shared" si="46"/>
        <v>41635</v>
      </c>
      <c r="D1107" s="184" t="s">
        <v>1105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customHeight="1">
      <c r="A1108" s="204" t="str">
        <f>IF(B1108&lt;&gt;"",IF(AND(B1108&gt;=_TM1,B1108&lt;=_TM2,OR(TH!L1108="1111",TH!M1108="1111")),TH!D1108,""),"")</f>
        <v>T44</v>
      </c>
      <c r="B1108" s="36">
        <f t="shared" si="45"/>
        <v>12</v>
      </c>
      <c r="C1108" s="191">
        <f t="shared" si="46"/>
        <v>41635</v>
      </c>
      <c r="D1108" s="184" t="s">
        <v>1337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45"/>
        <v>12</v>
      </c>
      <c r="C1109" s="191">
        <f t="shared" si="46"/>
        <v>41635</v>
      </c>
      <c r="D1109" s="184" t="s">
        <v>1106</v>
      </c>
      <c r="E1109" s="191">
        <v>41635</v>
      </c>
      <c r="F1109" s="192" t="s">
        <v>1149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45"/>
        <v>12</v>
      </c>
      <c r="C1110" s="191">
        <f t="shared" si="46"/>
        <v>41635</v>
      </c>
      <c r="D1110" s="184" t="s">
        <v>1106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45"/>
        <v>12</v>
      </c>
      <c r="C1111" s="191">
        <f t="shared" si="46"/>
        <v>41636</v>
      </c>
      <c r="D1111" s="184" t="s">
        <v>1107</v>
      </c>
      <c r="E1111" s="191">
        <v>41636</v>
      </c>
      <c r="F1111" s="192" t="s">
        <v>1138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45"/>
        <v>12</v>
      </c>
      <c r="C1112" s="191">
        <f t="shared" si="46"/>
        <v>41636</v>
      </c>
      <c r="D1112" s="184" t="s">
        <v>1107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customHeight="1">
      <c r="A1113" s="204" t="str">
        <f>IF(B1113&lt;&gt;"",IF(AND(B1113&gt;=_TM1,B1113&lt;=_TM2,OR(TH!L1113="1111",TH!M1113="1111")),TH!D1113,""),"")</f>
        <v>T45</v>
      </c>
      <c r="B1113" s="36">
        <f t="shared" si="45"/>
        <v>12</v>
      </c>
      <c r="C1113" s="191">
        <f t="shared" si="46"/>
        <v>41636</v>
      </c>
      <c r="D1113" s="184" t="s">
        <v>1338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ref="B1114:B1120" si="48">IF(C1114&lt;&gt;"",MONTH(C1114),"")</f>
        <v>12</v>
      </c>
      <c r="C1114" s="811">
        <f t="shared" si="46"/>
        <v>41639</v>
      </c>
      <c r="D1114" s="811" t="s">
        <v>343</v>
      </c>
      <c r="E1114" s="811">
        <v>41639</v>
      </c>
      <c r="F1114" s="703" t="s">
        <v>1286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48"/>
        <v>12</v>
      </c>
      <c r="C1115" s="811">
        <f t="shared" si="46"/>
        <v>41639</v>
      </c>
      <c r="D1115" s="811" t="s">
        <v>343</v>
      </c>
      <c r="E1115" s="811">
        <v>41639</v>
      </c>
      <c r="F1115" s="703" t="s">
        <v>1287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customHeight="1">
      <c r="A1116" s="204" t="str">
        <f>IF(B1116&lt;&gt;"",IF(AND(B1116&gt;=_TM1,B1116&lt;=_TM2,OR(TH!L1116="1111",TH!M1116="1111")),TH!D1116,""),"")</f>
        <v>C35</v>
      </c>
      <c r="B1116" s="36">
        <f t="shared" si="48"/>
        <v>12</v>
      </c>
      <c r="C1116" s="811">
        <f t="shared" si="46"/>
        <v>41639</v>
      </c>
      <c r="D1116" s="811" t="s">
        <v>1339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customHeight="1">
      <c r="A1117" s="204" t="str">
        <f>IF(B1117&lt;&gt;"",IF(AND(B1117&gt;=_TM1,B1117&lt;=_TM2,OR(TH!L1117="1111",TH!M1117="1111")),TH!D1117,""),"")</f>
        <v>T46</v>
      </c>
      <c r="B1117" s="36">
        <f t="shared" si="48"/>
        <v>12</v>
      </c>
      <c r="C1117" s="184">
        <f t="shared" si="46"/>
        <v>41639</v>
      </c>
      <c r="D1117" s="184" t="s">
        <v>1340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customHeight="1">
      <c r="A1118" s="204" t="str">
        <f>IF(B1118&lt;&gt;"",IF(AND(B1118&gt;=_TM1,B1118&lt;=_TM2,OR(TH!L1118="1111",TH!M1118="1111")),TH!D1118,""),"")</f>
        <v>C36</v>
      </c>
      <c r="B1118" s="36">
        <f t="shared" si="48"/>
        <v>12</v>
      </c>
      <c r="C1118" s="184">
        <f t="shared" si="46"/>
        <v>41639</v>
      </c>
      <c r="D1118" s="184" t="s">
        <v>1341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customHeight="1">
      <c r="A1119" s="204" t="str">
        <f>IF(B1119&lt;&gt;"",IF(AND(B1119&gt;=_TM1,B1119&lt;=_TM2,OR(TH!L1119="1111",TH!M1119="1111")),TH!D1119,""),"")</f>
        <v>C36</v>
      </c>
      <c r="B1119" s="36">
        <f t="shared" si="48"/>
        <v>12</v>
      </c>
      <c r="C1119" s="184">
        <f t="shared" si="46"/>
        <v>41639</v>
      </c>
      <c r="D1119" s="184" t="s">
        <v>1341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48"/>
        <v>12</v>
      </c>
      <c r="C1120" s="191">
        <f t="shared" si="46"/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customHeight="1">
      <c r="A1121" s="204" t="str">
        <f>IF(B1121&lt;&gt;"",IF(AND(B1121&gt;=_TM1,B1121&lt;=_TM2,OR(TH!L1121="1111",TH!M1121="1111")),TH!D1121,""),"")</f>
        <v/>
      </c>
      <c r="B1121" s="699">
        <f t="shared" ref="B1121:B1128" si="49">IF(C1121&lt;&gt;"",MONTH(C1121),"")</f>
        <v>1</v>
      </c>
      <c r="C1121" s="832">
        <f t="shared" ref="C1121:C1128" si="50">E1121</f>
        <v>41276</v>
      </c>
      <c r="D1121" s="832" t="s">
        <v>1282</v>
      </c>
      <c r="E1121" s="889">
        <v>41276</v>
      </c>
      <c r="F1121" s="890" t="s">
        <v>373</v>
      </c>
      <c r="G1121" s="833"/>
      <c r="H1121" s="836" t="s">
        <v>1283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customHeight="1">
      <c r="A1122" s="204" t="str">
        <f>IF(B1122&lt;&gt;"",IF(AND(B1122&gt;=_TM1,B1122&lt;=_TM2,OR(TH!L1122="1111",TH!M1122="1111")),TH!D1122,""),"")</f>
        <v/>
      </c>
      <c r="B1122" s="699">
        <f t="shared" si="49"/>
        <v>1</v>
      </c>
      <c r="C1122" s="832">
        <f t="shared" si="50"/>
        <v>41276</v>
      </c>
      <c r="D1122" s="832" t="s">
        <v>1282</v>
      </c>
      <c r="E1122" s="889">
        <v>41276</v>
      </c>
      <c r="F1122" s="890" t="s">
        <v>346</v>
      </c>
      <c r="G1122" s="833"/>
      <c r="H1122" s="836" t="s">
        <v>1283</v>
      </c>
      <c r="I1122" s="254">
        <v>24</v>
      </c>
      <c r="J1122" s="254">
        <v>42000</v>
      </c>
      <c r="K1122" s="700">
        <f t="shared" ref="K1122:K1129" si="51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customHeight="1">
      <c r="A1123" s="204" t="str">
        <f>IF(B1123&lt;&gt;"",IF(AND(B1123&gt;=_TM1,B1123&lt;=_TM2,OR(TH!L1123="1111",TH!M1123="1111")),TH!D1123,""),"")</f>
        <v/>
      </c>
      <c r="B1123" s="699">
        <f t="shared" si="49"/>
        <v>4</v>
      </c>
      <c r="C1123" s="832">
        <f t="shared" si="50"/>
        <v>41365</v>
      </c>
      <c r="D1123" s="832" t="s">
        <v>1282</v>
      </c>
      <c r="E1123" s="832">
        <v>41365</v>
      </c>
      <c r="F1123" s="890" t="s">
        <v>373</v>
      </c>
      <c r="G1123" s="833"/>
      <c r="H1123" s="836" t="s">
        <v>1283</v>
      </c>
      <c r="I1123" s="254">
        <v>25</v>
      </c>
      <c r="J1123" s="254">
        <v>25000</v>
      </c>
      <c r="K1123" s="700">
        <f t="shared" si="51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customHeight="1">
      <c r="A1124" s="204" t="str">
        <f>IF(B1124&lt;&gt;"",IF(AND(B1124&gt;=_TM1,B1124&lt;=_TM2,OR(TH!L1124="1111",TH!M1124="1111")),TH!D1124,""),"")</f>
        <v/>
      </c>
      <c r="B1124" s="699">
        <f t="shared" si="49"/>
        <v>4</v>
      </c>
      <c r="C1124" s="832">
        <f t="shared" si="50"/>
        <v>41365</v>
      </c>
      <c r="D1124" s="832" t="s">
        <v>1282</v>
      </c>
      <c r="E1124" s="832">
        <v>41365</v>
      </c>
      <c r="F1124" s="890" t="s">
        <v>346</v>
      </c>
      <c r="G1124" s="833"/>
      <c r="H1124" s="836" t="s">
        <v>1283</v>
      </c>
      <c r="I1124" s="254">
        <v>24</v>
      </c>
      <c r="J1124" s="254">
        <v>44000</v>
      </c>
      <c r="K1124" s="700">
        <f t="shared" si="51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customHeight="1">
      <c r="A1125" s="204" t="str">
        <f>IF(B1125&lt;&gt;"",IF(AND(B1125&gt;=_TM1,B1125&lt;=_TM2,OR(TH!L1125="1111",TH!M1125="1111")),TH!D1125,""),"")</f>
        <v/>
      </c>
      <c r="B1125" s="699">
        <f t="shared" si="49"/>
        <v>7</v>
      </c>
      <c r="C1125" s="832">
        <f t="shared" si="50"/>
        <v>41456</v>
      </c>
      <c r="D1125" s="832" t="s">
        <v>1282</v>
      </c>
      <c r="E1125" s="832">
        <v>41456</v>
      </c>
      <c r="F1125" s="890" t="s">
        <v>373</v>
      </c>
      <c r="G1125" s="833"/>
      <c r="H1125" s="836" t="s">
        <v>1283</v>
      </c>
      <c r="I1125" s="254">
        <v>25</v>
      </c>
      <c r="J1125" s="254">
        <v>25000</v>
      </c>
      <c r="K1125" s="700">
        <f t="shared" si="51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customHeight="1">
      <c r="A1126" s="204" t="str">
        <f>IF(B1126&lt;&gt;"",IF(AND(B1126&gt;=_TM1,B1126&lt;=_TM2,OR(TH!L1126="1111",TH!M1126="1111")),TH!D1126,""),"")</f>
        <v/>
      </c>
      <c r="B1126" s="699">
        <f t="shared" si="49"/>
        <v>7</v>
      </c>
      <c r="C1126" s="832">
        <f t="shared" si="50"/>
        <v>41456</v>
      </c>
      <c r="D1126" s="832" t="s">
        <v>1282</v>
      </c>
      <c r="E1126" s="832">
        <v>41456</v>
      </c>
      <c r="F1126" s="890" t="s">
        <v>346</v>
      </c>
      <c r="G1126" s="833"/>
      <c r="H1126" s="836" t="s">
        <v>1283</v>
      </c>
      <c r="I1126" s="254">
        <v>24</v>
      </c>
      <c r="J1126" s="254">
        <v>44000</v>
      </c>
      <c r="K1126" s="700">
        <f t="shared" si="51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customHeight="1">
      <c r="A1127" s="204" t="str">
        <f>IF(B1127&lt;&gt;"",IF(AND(B1127&gt;=_TM1,B1127&lt;=_TM2,OR(TH!L1127="1111",TH!M1127="1111")),TH!D1127,""),"")</f>
        <v/>
      </c>
      <c r="B1127" s="699">
        <f t="shared" si="49"/>
        <v>10</v>
      </c>
      <c r="C1127" s="832">
        <f t="shared" si="50"/>
        <v>41548</v>
      </c>
      <c r="D1127" s="832" t="s">
        <v>1282</v>
      </c>
      <c r="E1127" s="832">
        <v>41548</v>
      </c>
      <c r="F1127" s="890" t="s">
        <v>373</v>
      </c>
      <c r="G1127" s="833"/>
      <c r="H1127" s="836" t="s">
        <v>1283</v>
      </c>
      <c r="I1127" s="254">
        <v>25</v>
      </c>
      <c r="J1127" s="254">
        <v>25000</v>
      </c>
      <c r="K1127" s="700">
        <f t="shared" si="51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customHeight="1">
      <c r="A1128" s="204" t="str">
        <f>IF(B1128&lt;&gt;"",IF(AND(B1128&gt;=_TM1,B1128&lt;=_TM2,OR(TH!L1128="1111",TH!M1128="1111")),TH!D1128,""),"")</f>
        <v/>
      </c>
      <c r="B1128" s="699">
        <f t="shared" si="49"/>
        <v>10</v>
      </c>
      <c r="C1128" s="832">
        <f t="shared" si="50"/>
        <v>41548</v>
      </c>
      <c r="D1128" s="832" t="s">
        <v>1282</v>
      </c>
      <c r="E1128" s="832">
        <v>41548</v>
      </c>
      <c r="F1128" s="890" t="s">
        <v>346</v>
      </c>
      <c r="G1128" s="833"/>
      <c r="H1128" s="836" t="s">
        <v>1283</v>
      </c>
      <c r="I1128" s="254">
        <v>24</v>
      </c>
      <c r="J1128" s="254">
        <v>44000</v>
      </c>
      <c r="K1128" s="700">
        <f t="shared" si="51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customHeight="1">
      <c r="A1129" s="204" t="str">
        <f>IF(B1129&lt;&gt;"",IF(AND(B1129&gt;=_TM1,B1129&lt;=_TM2,OR(TH!L1129="1111",TH!M1129="1111")),TH!D1129,""),"")</f>
        <v/>
      </c>
      <c r="B1129" s="837">
        <f t="shared" ref="B1129:B1155" si="52">IF(C1129&lt;&gt;"",MONTH(C1129),"")</f>
        <v>1</v>
      </c>
      <c r="C1129" s="896">
        <f>E1129</f>
        <v>41275</v>
      </c>
      <c r="D1129" s="896" t="s">
        <v>1291</v>
      </c>
      <c r="E1129" s="897">
        <v>41275</v>
      </c>
      <c r="F1129" s="898" t="s">
        <v>1184</v>
      </c>
      <c r="G1129" s="898" t="s">
        <v>722</v>
      </c>
      <c r="H1129" s="899" t="s">
        <v>1283</v>
      </c>
      <c r="I1129" s="900">
        <v>250</v>
      </c>
      <c r="J1129" s="901">
        <v>13507</v>
      </c>
      <c r="K1129" s="834">
        <f t="shared" si="51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2"/>
        <v>1</v>
      </c>
      <c r="C1130" s="191">
        <f t="shared" ref="C1130:C1193" si="53">E1130</f>
        <v>41275</v>
      </c>
      <c r="D1130" s="191" t="s">
        <v>1291</v>
      </c>
      <c r="E1130" s="37">
        <v>41275</v>
      </c>
      <c r="F1130" s="297" t="s">
        <v>1184</v>
      </c>
      <c r="G1130" s="40" t="s">
        <v>722</v>
      </c>
      <c r="H1130" s="7" t="s">
        <v>1283</v>
      </c>
      <c r="I1130" s="305">
        <v>80</v>
      </c>
      <c r="J1130" s="752">
        <v>13507</v>
      </c>
      <c r="K1130" s="602">
        <f t="shared" ref="K1130:K1193" si="54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2"/>
        <v>1</v>
      </c>
      <c r="C1131" s="191">
        <f t="shared" si="53"/>
        <v>41279</v>
      </c>
      <c r="D1131" s="191" t="s">
        <v>1291</v>
      </c>
      <c r="E1131" s="37">
        <v>41279</v>
      </c>
      <c r="F1131" s="189" t="s">
        <v>1185</v>
      </c>
      <c r="G1131" s="40" t="s">
        <v>726</v>
      </c>
      <c r="H1131" s="7" t="s">
        <v>1283</v>
      </c>
      <c r="I1131" s="305">
        <v>510</v>
      </c>
      <c r="J1131" s="802">
        <v>8505</v>
      </c>
      <c r="K1131" s="602">
        <f t="shared" si="54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2"/>
        <v>1</v>
      </c>
      <c r="C1132" s="191">
        <f t="shared" si="53"/>
        <v>41279</v>
      </c>
      <c r="D1132" s="191" t="s">
        <v>1291</v>
      </c>
      <c r="E1132" s="37">
        <v>41279</v>
      </c>
      <c r="F1132" s="189" t="s">
        <v>1275</v>
      </c>
      <c r="G1132" s="40" t="s">
        <v>726</v>
      </c>
      <c r="H1132" s="7" t="s">
        <v>1283</v>
      </c>
      <c r="I1132" s="305">
        <v>100</v>
      </c>
      <c r="J1132" s="802">
        <v>10180</v>
      </c>
      <c r="K1132" s="602">
        <f t="shared" si="54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2"/>
        <v>1</v>
      </c>
      <c r="C1133" s="191">
        <f t="shared" si="53"/>
        <v>41281</v>
      </c>
      <c r="D1133" s="191" t="s">
        <v>1291</v>
      </c>
      <c r="E1133" s="37">
        <v>41281</v>
      </c>
      <c r="F1133" s="40" t="s">
        <v>1243</v>
      </c>
      <c r="G1133" s="40" t="s">
        <v>730</v>
      </c>
      <c r="H1133" s="7" t="s">
        <v>1283</v>
      </c>
      <c r="I1133" s="305">
        <v>280</v>
      </c>
      <c r="J1133" s="802">
        <v>22321</v>
      </c>
      <c r="K1133" s="602">
        <f t="shared" si="54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2"/>
        <v>1</v>
      </c>
      <c r="C1134" s="191">
        <f t="shared" si="53"/>
        <v>41282</v>
      </c>
      <c r="D1134" s="191" t="s">
        <v>1291</v>
      </c>
      <c r="E1134" s="37">
        <v>41282</v>
      </c>
      <c r="F1134" s="297" t="s">
        <v>1275</v>
      </c>
      <c r="G1134" s="40" t="s">
        <v>732</v>
      </c>
      <c r="H1134" s="7" t="s">
        <v>1283</v>
      </c>
      <c r="I1134" s="305">
        <v>100</v>
      </c>
      <c r="J1134" s="844">
        <v>10180</v>
      </c>
      <c r="K1134" s="602">
        <f t="shared" si="54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2"/>
        <v>1</v>
      </c>
      <c r="C1135" s="191">
        <f t="shared" si="53"/>
        <v>41282</v>
      </c>
      <c r="D1135" s="191" t="s">
        <v>1291</v>
      </c>
      <c r="E1135" s="37">
        <v>41282</v>
      </c>
      <c r="F1135" s="40" t="s">
        <v>1214</v>
      </c>
      <c r="G1135" s="40" t="s">
        <v>732</v>
      </c>
      <c r="H1135" s="7" t="s">
        <v>1283</v>
      </c>
      <c r="I1135" s="305">
        <v>100</v>
      </c>
      <c r="J1135" s="800">
        <v>12814</v>
      </c>
      <c r="K1135" s="602">
        <f t="shared" si="54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2"/>
        <v>1</v>
      </c>
      <c r="C1136" s="191">
        <f t="shared" si="53"/>
        <v>41282</v>
      </c>
      <c r="D1136" s="191" t="s">
        <v>1291</v>
      </c>
      <c r="E1136" s="37">
        <v>41282</v>
      </c>
      <c r="F1136" s="40" t="s">
        <v>1182</v>
      </c>
      <c r="G1136" s="40" t="s">
        <v>732</v>
      </c>
      <c r="H1136" s="7" t="s">
        <v>1283</v>
      </c>
      <c r="I1136" s="305">
        <v>5</v>
      </c>
      <c r="J1136" s="802">
        <v>10681.539156626506</v>
      </c>
      <c r="K1136" s="602">
        <f t="shared" si="54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2"/>
        <v>1</v>
      </c>
      <c r="C1137" s="191">
        <f t="shared" si="53"/>
        <v>41282</v>
      </c>
      <c r="D1137" s="191" t="s">
        <v>1291</v>
      </c>
      <c r="E1137" s="37">
        <v>41282</v>
      </c>
      <c r="F1137" s="449" t="s">
        <v>1182</v>
      </c>
      <c r="G1137" s="40" t="s">
        <v>732</v>
      </c>
      <c r="H1137" s="7" t="s">
        <v>1283</v>
      </c>
      <c r="I1137" s="305">
        <v>5</v>
      </c>
      <c r="J1137" s="802">
        <v>10681.539156626506</v>
      </c>
      <c r="K1137" s="602">
        <f t="shared" si="54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2"/>
        <v>1</v>
      </c>
      <c r="C1138" s="191">
        <f t="shared" si="53"/>
        <v>41282</v>
      </c>
      <c r="D1138" s="191" t="s">
        <v>1291</v>
      </c>
      <c r="E1138" s="37">
        <v>41282</v>
      </c>
      <c r="F1138" s="297" t="s">
        <v>1182</v>
      </c>
      <c r="G1138" s="40" t="s">
        <v>732</v>
      </c>
      <c r="H1138" s="7" t="s">
        <v>1283</v>
      </c>
      <c r="I1138" s="305">
        <v>5</v>
      </c>
      <c r="J1138" s="802">
        <v>10681.539156626506</v>
      </c>
      <c r="K1138" s="602">
        <f t="shared" si="54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2"/>
        <v>1</v>
      </c>
      <c r="C1139" s="191">
        <f t="shared" si="53"/>
        <v>41282</v>
      </c>
      <c r="D1139" s="191" t="s">
        <v>1291</v>
      </c>
      <c r="E1139" s="37">
        <v>41282</v>
      </c>
      <c r="F1139" s="40" t="s">
        <v>1182</v>
      </c>
      <c r="G1139" s="40" t="s">
        <v>732</v>
      </c>
      <c r="H1139" s="7" t="s">
        <v>1283</v>
      </c>
      <c r="I1139" s="305">
        <v>5</v>
      </c>
      <c r="J1139" s="802">
        <v>10681.539156626506</v>
      </c>
      <c r="K1139" s="602">
        <f t="shared" si="54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2"/>
        <v>1</v>
      </c>
      <c r="C1140" s="191">
        <f t="shared" si="53"/>
        <v>41282</v>
      </c>
      <c r="D1140" s="191" t="s">
        <v>1291</v>
      </c>
      <c r="E1140" s="37">
        <v>41282</v>
      </c>
      <c r="F1140" s="843" t="s">
        <v>1187</v>
      </c>
      <c r="G1140" s="40" t="s">
        <v>732</v>
      </c>
      <c r="H1140" s="7" t="s">
        <v>1283</v>
      </c>
      <c r="I1140" s="305">
        <v>30</v>
      </c>
      <c r="J1140" s="800">
        <v>15120</v>
      </c>
      <c r="K1140" s="602">
        <f t="shared" si="54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2"/>
        <v>1</v>
      </c>
      <c r="C1141" s="191">
        <f t="shared" si="53"/>
        <v>41285</v>
      </c>
      <c r="D1141" s="191" t="s">
        <v>1291</v>
      </c>
      <c r="E1141" s="37">
        <v>41285</v>
      </c>
      <c r="F1141" s="40" t="s">
        <v>1222</v>
      </c>
      <c r="G1141" s="40" t="s">
        <v>740</v>
      </c>
      <c r="H1141" s="7" t="s">
        <v>1283</v>
      </c>
      <c r="I1141" s="305">
        <v>420</v>
      </c>
      <c r="J1141" s="802">
        <v>10775</v>
      </c>
      <c r="K1141" s="602">
        <f t="shared" si="54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2"/>
        <v>1</v>
      </c>
      <c r="C1142" s="191">
        <f t="shared" si="53"/>
        <v>41287</v>
      </c>
      <c r="D1142" s="191" t="s">
        <v>1291</v>
      </c>
      <c r="E1142" s="37">
        <v>41287</v>
      </c>
      <c r="F1142" s="189" t="s">
        <v>1250</v>
      </c>
      <c r="G1142" s="40" t="s">
        <v>743</v>
      </c>
      <c r="H1142" s="7" t="s">
        <v>1283</v>
      </c>
      <c r="I1142" s="305">
        <v>275</v>
      </c>
      <c r="J1142" s="802">
        <v>23028</v>
      </c>
      <c r="K1142" s="602">
        <f t="shared" si="54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2"/>
        <v>1</v>
      </c>
      <c r="C1143" s="191">
        <f t="shared" si="53"/>
        <v>41289</v>
      </c>
      <c r="D1143" s="191" t="s">
        <v>1291</v>
      </c>
      <c r="E1143" s="37">
        <v>41289</v>
      </c>
      <c r="F1143" s="40" t="s">
        <v>1209</v>
      </c>
      <c r="G1143" s="40" t="s">
        <v>746</v>
      </c>
      <c r="H1143" s="7" t="s">
        <v>1283</v>
      </c>
      <c r="I1143" s="305">
        <v>120</v>
      </c>
      <c r="J1143" s="802">
        <v>23262</v>
      </c>
      <c r="K1143" s="602">
        <f t="shared" si="54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2"/>
        <v>1</v>
      </c>
      <c r="C1144" s="191">
        <f t="shared" si="53"/>
        <v>41289</v>
      </c>
      <c r="D1144" s="191" t="s">
        <v>1291</v>
      </c>
      <c r="E1144" s="37">
        <v>41289</v>
      </c>
      <c r="F1144" s="295" t="s">
        <v>681</v>
      </c>
      <c r="G1144" s="40" t="s">
        <v>748</v>
      </c>
      <c r="H1144" s="7" t="s">
        <v>1283</v>
      </c>
      <c r="I1144" s="305">
        <v>400</v>
      </c>
      <c r="J1144" s="800">
        <v>11197</v>
      </c>
      <c r="K1144" s="602">
        <f t="shared" si="54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52"/>
        <v>1</v>
      </c>
      <c r="C1145" s="191">
        <f t="shared" si="53"/>
        <v>41289</v>
      </c>
      <c r="D1145" s="191" t="s">
        <v>1291</v>
      </c>
      <c r="E1145" s="37">
        <v>41289</v>
      </c>
      <c r="F1145" s="40" t="s">
        <v>1200</v>
      </c>
      <c r="G1145" s="40" t="s">
        <v>748</v>
      </c>
      <c r="H1145" s="7" t="s">
        <v>1283</v>
      </c>
      <c r="I1145" s="305">
        <v>100</v>
      </c>
      <c r="J1145" s="802">
        <v>11889</v>
      </c>
      <c r="K1145" s="602">
        <f t="shared" si="54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52"/>
        <v>1</v>
      </c>
      <c r="C1146" s="191">
        <f t="shared" si="53"/>
        <v>41290</v>
      </c>
      <c r="D1146" s="191" t="s">
        <v>1291</v>
      </c>
      <c r="E1146" s="37">
        <v>41290</v>
      </c>
      <c r="F1146" s="189" t="s">
        <v>1201</v>
      </c>
      <c r="G1146" s="40" t="s">
        <v>751</v>
      </c>
      <c r="H1146" s="7" t="s">
        <v>1283</v>
      </c>
      <c r="I1146" s="305">
        <v>175</v>
      </c>
      <c r="J1146" s="802">
        <v>19888.768115942028</v>
      </c>
      <c r="K1146" s="602">
        <f t="shared" si="54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52"/>
        <v>1</v>
      </c>
      <c r="C1147" s="191">
        <f t="shared" si="53"/>
        <v>41290</v>
      </c>
      <c r="D1147" s="191" t="s">
        <v>1291</v>
      </c>
      <c r="E1147" s="37">
        <v>41290</v>
      </c>
      <c r="F1147" s="189" t="s">
        <v>1188</v>
      </c>
      <c r="G1147" s="40" t="s">
        <v>751</v>
      </c>
      <c r="H1147" s="7" t="s">
        <v>1283</v>
      </c>
      <c r="I1147" s="305">
        <v>100</v>
      </c>
      <c r="J1147" s="802">
        <v>6783</v>
      </c>
      <c r="K1147" s="602">
        <f t="shared" si="54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52"/>
        <v>1</v>
      </c>
      <c r="C1148" s="191">
        <f t="shared" si="53"/>
        <v>41290</v>
      </c>
      <c r="D1148" s="191" t="s">
        <v>1291</v>
      </c>
      <c r="E1148" s="37">
        <v>41290</v>
      </c>
      <c r="F1148" s="189" t="s">
        <v>1201</v>
      </c>
      <c r="G1148" s="40" t="s">
        <v>751</v>
      </c>
      <c r="H1148" s="7" t="s">
        <v>1283</v>
      </c>
      <c r="I1148" s="305">
        <v>280</v>
      </c>
      <c r="J1148" s="802">
        <v>19888.768115942028</v>
      </c>
      <c r="K1148" s="602">
        <f t="shared" si="54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52"/>
        <v>1</v>
      </c>
      <c r="C1149" s="191">
        <f t="shared" si="53"/>
        <v>41290</v>
      </c>
      <c r="D1149" s="191" t="s">
        <v>1291</v>
      </c>
      <c r="E1149" s="37">
        <v>41290</v>
      </c>
      <c r="F1149" s="189" t="s">
        <v>1218</v>
      </c>
      <c r="G1149" s="40" t="s">
        <v>751</v>
      </c>
      <c r="H1149" s="7" t="s">
        <v>1283</v>
      </c>
      <c r="I1149" s="305">
        <v>300</v>
      </c>
      <c r="J1149" s="802">
        <v>10302</v>
      </c>
      <c r="K1149" s="602">
        <f t="shared" si="54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52"/>
        <v>1</v>
      </c>
      <c r="C1150" s="191">
        <f t="shared" si="53"/>
        <v>41294</v>
      </c>
      <c r="D1150" s="191" t="s">
        <v>1291</v>
      </c>
      <c r="E1150" s="37">
        <v>41294</v>
      </c>
      <c r="F1150" s="192" t="s">
        <v>1222</v>
      </c>
      <c r="G1150" s="40" t="s">
        <v>756</v>
      </c>
      <c r="H1150" s="7" t="s">
        <v>1283</v>
      </c>
      <c r="I1150" s="305">
        <v>355</v>
      </c>
      <c r="J1150" s="844">
        <v>10775</v>
      </c>
      <c r="K1150" s="602">
        <f t="shared" si="54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52"/>
        <v>1</v>
      </c>
      <c r="C1151" s="191">
        <f t="shared" si="53"/>
        <v>41300</v>
      </c>
      <c r="D1151" s="191" t="s">
        <v>1291</v>
      </c>
      <c r="E1151" s="37">
        <v>41300</v>
      </c>
      <c r="F1151" s="189" t="s">
        <v>1222</v>
      </c>
      <c r="G1151" s="40" t="s">
        <v>757</v>
      </c>
      <c r="H1151" s="7" t="s">
        <v>1283</v>
      </c>
      <c r="I1151" s="305">
        <v>310</v>
      </c>
      <c r="J1151" s="800">
        <v>10775</v>
      </c>
      <c r="K1151" s="602">
        <f t="shared" si="54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52"/>
        <v>1</v>
      </c>
      <c r="C1152" s="191">
        <f t="shared" si="53"/>
        <v>41300</v>
      </c>
      <c r="D1152" s="191" t="s">
        <v>1291</v>
      </c>
      <c r="E1152" s="37">
        <v>41300</v>
      </c>
      <c r="F1152" s="297" t="s">
        <v>1249</v>
      </c>
      <c r="G1152" s="40" t="s">
        <v>757</v>
      </c>
      <c r="H1152" s="7" t="s">
        <v>1283</v>
      </c>
      <c r="I1152" s="305">
        <v>100</v>
      </c>
      <c r="J1152" s="802">
        <v>22809</v>
      </c>
      <c r="K1152" s="602">
        <f t="shared" si="54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52"/>
        <v>1</v>
      </c>
      <c r="C1153" s="191">
        <f t="shared" si="53"/>
        <v>41300</v>
      </c>
      <c r="D1153" s="191" t="s">
        <v>1291</v>
      </c>
      <c r="E1153" s="37">
        <v>41300</v>
      </c>
      <c r="F1153" s="189" t="s">
        <v>1201</v>
      </c>
      <c r="G1153" s="40" t="s">
        <v>759</v>
      </c>
      <c r="H1153" s="7" t="s">
        <v>1283</v>
      </c>
      <c r="I1153" s="305">
        <v>235</v>
      </c>
      <c r="J1153" s="822">
        <v>19888.768115942028</v>
      </c>
      <c r="K1153" s="602">
        <f t="shared" si="54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52"/>
        <v>1</v>
      </c>
      <c r="C1154" s="191">
        <f t="shared" si="53"/>
        <v>41300</v>
      </c>
      <c r="D1154" s="191" t="s">
        <v>1291</v>
      </c>
      <c r="E1154" s="37">
        <v>41300</v>
      </c>
      <c r="F1154" s="297" t="s">
        <v>1222</v>
      </c>
      <c r="G1154" s="40" t="s">
        <v>760</v>
      </c>
      <c r="H1154" s="7" t="s">
        <v>1283</v>
      </c>
      <c r="I1154" s="305">
        <v>555</v>
      </c>
      <c r="J1154" s="800">
        <v>10775</v>
      </c>
      <c r="K1154" s="602">
        <f t="shared" si="54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52"/>
        <v>1</v>
      </c>
      <c r="C1155" s="191">
        <f t="shared" si="53"/>
        <v>41302</v>
      </c>
      <c r="D1155" s="191" t="s">
        <v>1291</v>
      </c>
      <c r="E1155" s="37">
        <v>41302</v>
      </c>
      <c r="F1155" s="297" t="s">
        <v>1243</v>
      </c>
      <c r="G1155" s="40" t="s">
        <v>761</v>
      </c>
      <c r="H1155" s="7" t="s">
        <v>1283</v>
      </c>
      <c r="I1155" s="305">
        <v>470</v>
      </c>
      <c r="J1155" s="802">
        <v>22321</v>
      </c>
      <c r="K1155" s="602">
        <f t="shared" si="54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ref="B1156:B1219" si="55">IF(C1156&lt;&gt;"",MONTH(C1156),"")</f>
        <v>1</v>
      </c>
      <c r="C1156" s="191">
        <f t="shared" si="53"/>
        <v>41302</v>
      </c>
      <c r="D1156" s="191" t="s">
        <v>1291</v>
      </c>
      <c r="E1156" s="37">
        <v>41302</v>
      </c>
      <c r="F1156" s="297" t="s">
        <v>608</v>
      </c>
      <c r="G1156" s="40" t="s">
        <v>763</v>
      </c>
      <c r="H1156" s="7" t="s">
        <v>1283</v>
      </c>
      <c r="I1156" s="305">
        <v>474</v>
      </c>
      <c r="J1156" s="802">
        <v>19270</v>
      </c>
      <c r="K1156" s="602">
        <f t="shared" si="54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55"/>
        <v>2</v>
      </c>
      <c r="C1157" s="191">
        <f t="shared" si="53"/>
        <v>41325</v>
      </c>
      <c r="D1157" s="191" t="s">
        <v>1291</v>
      </c>
      <c r="E1157" s="37">
        <v>41325</v>
      </c>
      <c r="F1157" s="40" t="s">
        <v>1182</v>
      </c>
      <c r="G1157" s="40" t="s">
        <v>765</v>
      </c>
      <c r="H1157" s="7" t="s">
        <v>1283</v>
      </c>
      <c r="I1157" s="305">
        <v>312</v>
      </c>
      <c r="J1157" s="802">
        <v>10681.535256410256</v>
      </c>
      <c r="K1157" s="602">
        <f t="shared" si="54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55"/>
        <v>3</v>
      </c>
      <c r="C1158" s="191">
        <f t="shared" si="53"/>
        <v>41334</v>
      </c>
      <c r="D1158" s="191" t="s">
        <v>1291</v>
      </c>
      <c r="E1158" s="37">
        <v>41334</v>
      </c>
      <c r="F1158" s="297" t="s">
        <v>1216</v>
      </c>
      <c r="G1158" s="40" t="s">
        <v>767</v>
      </c>
      <c r="H1158" s="7" t="s">
        <v>1283</v>
      </c>
      <c r="I1158" s="305">
        <v>680</v>
      </c>
      <c r="J1158" s="802">
        <v>7204</v>
      </c>
      <c r="K1158" s="602">
        <f t="shared" si="54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55"/>
        <v>3</v>
      </c>
      <c r="C1159" s="191">
        <f t="shared" si="53"/>
        <v>41334</v>
      </c>
      <c r="D1159" s="191" t="s">
        <v>1291</v>
      </c>
      <c r="E1159" s="37">
        <v>41334</v>
      </c>
      <c r="F1159" s="297" t="s">
        <v>681</v>
      </c>
      <c r="G1159" s="40" t="s">
        <v>768</v>
      </c>
      <c r="H1159" s="7" t="s">
        <v>1283</v>
      </c>
      <c r="I1159" s="305">
        <v>600</v>
      </c>
      <c r="J1159" s="752">
        <v>11197</v>
      </c>
      <c r="K1159" s="602">
        <f t="shared" si="54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55"/>
        <v>3</v>
      </c>
      <c r="C1160" s="191">
        <f t="shared" si="53"/>
        <v>41334</v>
      </c>
      <c r="D1160" s="191" t="s">
        <v>1291</v>
      </c>
      <c r="E1160" s="37">
        <v>41334</v>
      </c>
      <c r="F1160" s="189" t="s">
        <v>1196</v>
      </c>
      <c r="G1160" s="40" t="s">
        <v>768</v>
      </c>
      <c r="H1160" s="7" t="s">
        <v>1283</v>
      </c>
      <c r="I1160" s="305">
        <v>140</v>
      </c>
      <c r="J1160" s="800">
        <v>11227</v>
      </c>
      <c r="K1160" s="602">
        <f t="shared" si="54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55"/>
        <v>3</v>
      </c>
      <c r="C1161" s="191">
        <f t="shared" si="53"/>
        <v>41334</v>
      </c>
      <c r="D1161" s="191" t="s">
        <v>1291</v>
      </c>
      <c r="E1161" s="37">
        <v>41334</v>
      </c>
      <c r="F1161" s="189" t="s">
        <v>1178</v>
      </c>
      <c r="G1161" s="604" t="s">
        <v>768</v>
      </c>
      <c r="H1161" s="7" t="s">
        <v>1283</v>
      </c>
      <c r="I1161" s="752">
        <v>670</v>
      </c>
      <c r="J1161" s="752">
        <v>7300</v>
      </c>
      <c r="K1161" s="602">
        <f t="shared" si="54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55"/>
        <v>3</v>
      </c>
      <c r="C1162" s="191">
        <f t="shared" si="53"/>
        <v>41342</v>
      </c>
      <c r="D1162" s="191" t="s">
        <v>1291</v>
      </c>
      <c r="E1162" s="191">
        <v>41342</v>
      </c>
      <c r="F1162" s="192" t="s">
        <v>1267</v>
      </c>
      <c r="G1162" s="485" t="s">
        <v>770</v>
      </c>
      <c r="H1162" s="7" t="s">
        <v>1283</v>
      </c>
      <c r="I1162" s="757">
        <v>150</v>
      </c>
      <c r="J1162" s="752">
        <v>20776</v>
      </c>
      <c r="K1162" s="602">
        <f t="shared" si="54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55"/>
        <v>3</v>
      </c>
      <c r="C1163" s="191">
        <f t="shared" si="53"/>
        <v>41342</v>
      </c>
      <c r="D1163" s="191" t="s">
        <v>1291</v>
      </c>
      <c r="E1163" s="191">
        <v>41342</v>
      </c>
      <c r="F1163" s="192" t="s">
        <v>1222</v>
      </c>
      <c r="G1163" s="485" t="s">
        <v>772</v>
      </c>
      <c r="H1163" s="7" t="s">
        <v>1283</v>
      </c>
      <c r="I1163" s="757">
        <v>260</v>
      </c>
      <c r="J1163" s="752">
        <v>10775</v>
      </c>
      <c r="K1163" s="602">
        <f t="shared" si="54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55"/>
        <v>3</v>
      </c>
      <c r="C1164" s="191">
        <f t="shared" si="53"/>
        <v>41342</v>
      </c>
      <c r="D1164" s="191" t="s">
        <v>1291</v>
      </c>
      <c r="E1164" s="191">
        <v>41342</v>
      </c>
      <c r="F1164" s="192" t="s">
        <v>1187</v>
      </c>
      <c r="G1164" s="485" t="s">
        <v>772</v>
      </c>
      <c r="H1164" s="7" t="s">
        <v>1283</v>
      </c>
      <c r="I1164" s="757">
        <v>150</v>
      </c>
      <c r="J1164" s="752">
        <v>15120</v>
      </c>
      <c r="K1164" s="602">
        <f t="shared" si="54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55"/>
        <v>3</v>
      </c>
      <c r="C1165" s="191">
        <f t="shared" si="53"/>
        <v>41343</v>
      </c>
      <c r="D1165" s="191" t="s">
        <v>1291</v>
      </c>
      <c r="E1165" s="191">
        <v>41343</v>
      </c>
      <c r="F1165" s="192" t="s">
        <v>1174</v>
      </c>
      <c r="G1165" s="485" t="s">
        <v>494</v>
      </c>
      <c r="H1165" s="7" t="s">
        <v>1283</v>
      </c>
      <c r="I1165" s="757">
        <v>517</v>
      </c>
      <c r="J1165" s="752">
        <v>19982</v>
      </c>
      <c r="K1165" s="602">
        <f t="shared" si="54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55"/>
        <v>3</v>
      </c>
      <c r="C1166" s="191">
        <f t="shared" si="53"/>
        <v>41343</v>
      </c>
      <c r="D1166" s="191" t="s">
        <v>1291</v>
      </c>
      <c r="E1166" s="37">
        <v>41343</v>
      </c>
      <c r="F1166" s="189" t="s">
        <v>1240</v>
      </c>
      <c r="G1166" s="604" t="s">
        <v>774</v>
      </c>
      <c r="H1166" s="7" t="s">
        <v>1283</v>
      </c>
      <c r="I1166" s="752">
        <v>250</v>
      </c>
      <c r="J1166" s="752">
        <v>19910.059505275905</v>
      </c>
      <c r="K1166" s="602">
        <f t="shared" si="54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55"/>
        <v>3</v>
      </c>
      <c r="C1167" s="191">
        <f t="shared" si="53"/>
        <v>41348</v>
      </c>
      <c r="D1167" s="191" t="s">
        <v>1291</v>
      </c>
      <c r="E1167" s="37">
        <v>41348</v>
      </c>
      <c r="F1167" s="189" t="s">
        <v>1250</v>
      </c>
      <c r="G1167" s="604" t="s">
        <v>777</v>
      </c>
      <c r="H1167" s="7" t="s">
        <v>1283</v>
      </c>
      <c r="I1167" s="752">
        <v>105</v>
      </c>
      <c r="J1167" s="752">
        <v>23028</v>
      </c>
      <c r="K1167" s="602">
        <f t="shared" si="54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55"/>
        <v>3</v>
      </c>
      <c r="C1168" s="191">
        <f t="shared" si="53"/>
        <v>41356</v>
      </c>
      <c r="D1168" s="191" t="s">
        <v>1291</v>
      </c>
      <c r="E1168" s="184">
        <v>41356</v>
      </c>
      <c r="F1168" s="192" t="s">
        <v>1171</v>
      </c>
      <c r="G1168" s="487" t="s">
        <v>779</v>
      </c>
      <c r="H1168" s="7" t="s">
        <v>1283</v>
      </c>
      <c r="I1168" s="752">
        <v>270</v>
      </c>
      <c r="J1168" s="752">
        <v>28350</v>
      </c>
      <c r="K1168" s="602">
        <f t="shared" si="54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55"/>
        <v>3</v>
      </c>
      <c r="C1169" s="191">
        <f t="shared" si="53"/>
        <v>41356</v>
      </c>
      <c r="D1169" s="191" t="s">
        <v>1291</v>
      </c>
      <c r="E1169" s="184">
        <v>41356</v>
      </c>
      <c r="F1169" s="192" t="s">
        <v>1196</v>
      </c>
      <c r="G1169" s="487" t="s">
        <v>779</v>
      </c>
      <c r="H1169" s="7" t="s">
        <v>1283</v>
      </c>
      <c r="I1169" s="752">
        <v>10</v>
      </c>
      <c r="J1169" s="752">
        <v>11227</v>
      </c>
      <c r="K1169" s="602">
        <f t="shared" si="54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55"/>
        <v>3</v>
      </c>
      <c r="C1170" s="191">
        <f t="shared" si="53"/>
        <v>41358</v>
      </c>
      <c r="D1170" s="191" t="s">
        <v>1291</v>
      </c>
      <c r="E1170" s="184">
        <v>41358</v>
      </c>
      <c r="F1170" s="831" t="s">
        <v>1250</v>
      </c>
      <c r="G1170" s="487" t="s">
        <v>780</v>
      </c>
      <c r="H1170" s="7" t="s">
        <v>1283</v>
      </c>
      <c r="I1170" s="752">
        <v>60</v>
      </c>
      <c r="J1170" s="256">
        <v>23028</v>
      </c>
      <c r="K1170" s="602">
        <f t="shared" si="54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55"/>
        <v>3</v>
      </c>
      <c r="C1171" s="191">
        <f t="shared" si="53"/>
        <v>41358</v>
      </c>
      <c r="D1171" s="191" t="s">
        <v>1291</v>
      </c>
      <c r="E1171" s="184">
        <v>41358</v>
      </c>
      <c r="F1171" s="192" t="s">
        <v>1240</v>
      </c>
      <c r="G1171" s="487" t="s">
        <v>781</v>
      </c>
      <c r="H1171" s="7" t="s">
        <v>1283</v>
      </c>
      <c r="I1171" s="752">
        <v>253</v>
      </c>
      <c r="J1171" s="844">
        <v>19910.059505275905</v>
      </c>
      <c r="K1171" s="602">
        <f t="shared" si="54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55"/>
        <v>3</v>
      </c>
      <c r="C1172" s="191">
        <f t="shared" si="53"/>
        <v>41358</v>
      </c>
      <c r="D1172" s="191" t="s">
        <v>1291</v>
      </c>
      <c r="E1172" s="37">
        <v>41358</v>
      </c>
      <c r="F1172" s="297" t="s">
        <v>1222</v>
      </c>
      <c r="G1172" s="40" t="s">
        <v>781</v>
      </c>
      <c r="H1172" s="7" t="s">
        <v>1283</v>
      </c>
      <c r="I1172" s="305">
        <v>995</v>
      </c>
      <c r="J1172" s="800">
        <v>10775</v>
      </c>
      <c r="K1172" s="602">
        <f t="shared" si="54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55"/>
        <v>3</v>
      </c>
      <c r="C1173" s="191">
        <f t="shared" si="53"/>
        <v>41358</v>
      </c>
      <c r="D1173" s="191" t="s">
        <v>1291</v>
      </c>
      <c r="E1173" s="191">
        <v>41358</v>
      </c>
      <c r="F1173" s="189" t="s">
        <v>1219</v>
      </c>
      <c r="G1173" s="604" t="s">
        <v>781</v>
      </c>
      <c r="H1173" s="7" t="s">
        <v>1283</v>
      </c>
      <c r="I1173" s="256">
        <v>100</v>
      </c>
      <c r="J1173" s="256">
        <v>11730</v>
      </c>
      <c r="K1173" s="602">
        <f t="shared" si="54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55"/>
        <v>3</v>
      </c>
      <c r="C1174" s="191">
        <f t="shared" si="53"/>
        <v>41358</v>
      </c>
      <c r="D1174" s="191" t="s">
        <v>1291</v>
      </c>
      <c r="E1174" s="191">
        <v>41358</v>
      </c>
      <c r="F1174" s="189" t="s">
        <v>1180</v>
      </c>
      <c r="G1174" s="604" t="s">
        <v>781</v>
      </c>
      <c r="H1174" s="7" t="s">
        <v>1283</v>
      </c>
      <c r="I1174" s="256">
        <v>100</v>
      </c>
      <c r="J1174" s="256">
        <v>6413</v>
      </c>
      <c r="K1174" s="602">
        <f t="shared" si="54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55"/>
        <v>3</v>
      </c>
      <c r="C1175" s="191">
        <f t="shared" si="53"/>
        <v>41358</v>
      </c>
      <c r="D1175" s="191" t="s">
        <v>1291</v>
      </c>
      <c r="E1175" s="37">
        <v>41358</v>
      </c>
      <c r="F1175" s="40" t="s">
        <v>1191</v>
      </c>
      <c r="G1175" s="40" t="s">
        <v>781</v>
      </c>
      <c r="H1175" s="7" t="s">
        <v>1283</v>
      </c>
      <c r="I1175" s="256">
        <v>500</v>
      </c>
      <c r="J1175" s="256">
        <v>9377</v>
      </c>
      <c r="K1175" s="602">
        <f t="shared" si="54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55"/>
        <v>3</v>
      </c>
      <c r="C1176" s="191">
        <f t="shared" si="53"/>
        <v>41360</v>
      </c>
      <c r="D1176" s="191" t="s">
        <v>1291</v>
      </c>
      <c r="E1176" s="37">
        <v>41360</v>
      </c>
      <c r="F1176" s="40" t="s">
        <v>1184</v>
      </c>
      <c r="G1176" s="40" t="s">
        <v>785</v>
      </c>
      <c r="H1176" s="7" t="s">
        <v>1283</v>
      </c>
      <c r="I1176" s="256">
        <v>360</v>
      </c>
      <c r="J1176" s="256">
        <v>13507</v>
      </c>
      <c r="K1176" s="602">
        <f t="shared" si="54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55"/>
        <v>3</v>
      </c>
      <c r="C1177" s="191">
        <f t="shared" si="53"/>
        <v>41360</v>
      </c>
      <c r="D1177" s="191" t="s">
        <v>1291</v>
      </c>
      <c r="E1177" s="37">
        <v>41360</v>
      </c>
      <c r="F1177" s="40" t="s">
        <v>1179</v>
      </c>
      <c r="G1177" s="40" t="s">
        <v>786</v>
      </c>
      <c r="H1177" s="7" t="s">
        <v>1283</v>
      </c>
      <c r="I1177" s="256">
        <v>600</v>
      </c>
      <c r="J1177" s="256">
        <v>9098</v>
      </c>
      <c r="K1177" s="602">
        <f t="shared" si="54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customHeight="1">
      <c r="A1178" s="204" t="str">
        <f>IF(B1178&lt;&gt;"",IF(AND(B1178&gt;=_TM1,B1178&lt;=_TM2,OR(TH!L1178="1111",TH!M1178="1111")),TH!D1178,""),"")</f>
        <v/>
      </c>
      <c r="B1178" s="837">
        <f t="shared" si="55"/>
        <v>3</v>
      </c>
      <c r="C1178" s="896">
        <f t="shared" si="53"/>
        <v>41364</v>
      </c>
      <c r="D1178" s="191" t="s">
        <v>1291</v>
      </c>
      <c r="E1178" s="896">
        <v>41364</v>
      </c>
      <c r="F1178" s="904" t="s">
        <v>709</v>
      </c>
      <c r="G1178" s="905" t="s">
        <v>787</v>
      </c>
      <c r="H1178" s="899" t="s">
        <v>1283</v>
      </c>
      <c r="I1178" s="906">
        <v>515</v>
      </c>
      <c r="J1178" s="906">
        <v>15000</v>
      </c>
      <c r="K1178" s="834">
        <f t="shared" si="54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55"/>
        <v>4</v>
      </c>
      <c r="C1179" s="191">
        <f t="shared" si="53"/>
        <v>41365</v>
      </c>
      <c r="D1179" s="191" t="s">
        <v>1291</v>
      </c>
      <c r="E1179" s="191">
        <v>41365</v>
      </c>
      <c r="F1179" s="297" t="s">
        <v>1226</v>
      </c>
      <c r="G1179" s="487" t="s">
        <v>789</v>
      </c>
      <c r="H1179" s="7" t="s">
        <v>1283</v>
      </c>
      <c r="I1179" s="256">
        <v>250</v>
      </c>
      <c r="J1179" s="256">
        <v>13999</v>
      </c>
      <c r="K1179" s="602">
        <f t="shared" si="54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55"/>
        <v>4</v>
      </c>
      <c r="C1180" s="191">
        <f t="shared" si="53"/>
        <v>41365</v>
      </c>
      <c r="D1180" s="191" t="s">
        <v>1291</v>
      </c>
      <c r="E1180" s="772">
        <v>41365</v>
      </c>
      <c r="F1180" s="297" t="s">
        <v>1169</v>
      </c>
      <c r="G1180" s="40" t="s">
        <v>790</v>
      </c>
      <c r="H1180" s="7" t="s">
        <v>1283</v>
      </c>
      <c r="I1180" s="256">
        <v>202</v>
      </c>
      <c r="J1180" s="256">
        <v>20992</v>
      </c>
      <c r="K1180" s="602">
        <f t="shared" si="54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55"/>
        <v>4</v>
      </c>
      <c r="C1181" s="191">
        <f t="shared" si="53"/>
        <v>41366</v>
      </c>
      <c r="D1181" s="191" t="s">
        <v>1291</v>
      </c>
      <c r="E1181" s="772">
        <v>41366</v>
      </c>
      <c r="F1181" s="40" t="s">
        <v>1245</v>
      </c>
      <c r="G1181" s="40" t="s">
        <v>577</v>
      </c>
      <c r="H1181" s="7" t="s">
        <v>1283</v>
      </c>
      <c r="I1181" s="256">
        <v>250</v>
      </c>
      <c r="J1181" s="256">
        <v>21023</v>
      </c>
      <c r="K1181" s="602">
        <f t="shared" si="54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55"/>
        <v>4</v>
      </c>
      <c r="C1182" s="191">
        <f t="shared" si="53"/>
        <v>41366</v>
      </c>
      <c r="D1182" s="191" t="s">
        <v>1291</v>
      </c>
      <c r="E1182" s="772">
        <v>41366</v>
      </c>
      <c r="F1182" s="40" t="s">
        <v>1173</v>
      </c>
      <c r="G1182" s="40" t="s">
        <v>794</v>
      </c>
      <c r="H1182" s="7" t="s">
        <v>1283</v>
      </c>
      <c r="I1182" s="813">
        <v>508</v>
      </c>
      <c r="J1182" s="256">
        <v>22663</v>
      </c>
      <c r="K1182" s="602">
        <f t="shared" si="54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55"/>
        <v>4</v>
      </c>
      <c r="C1183" s="191">
        <f t="shared" si="53"/>
        <v>41367</v>
      </c>
      <c r="D1183" s="191" t="s">
        <v>1291</v>
      </c>
      <c r="E1183" s="772">
        <v>41367</v>
      </c>
      <c r="F1183" s="189" t="s">
        <v>1173</v>
      </c>
      <c r="G1183" s="40" t="s">
        <v>796</v>
      </c>
      <c r="H1183" s="7" t="s">
        <v>1283</v>
      </c>
      <c r="I1183" s="813">
        <v>250</v>
      </c>
      <c r="J1183" s="256">
        <v>22663</v>
      </c>
      <c r="K1183" s="602">
        <f t="shared" si="54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55"/>
        <v>4</v>
      </c>
      <c r="C1184" s="191">
        <f t="shared" si="53"/>
        <v>41367</v>
      </c>
      <c r="D1184" s="191" t="s">
        <v>1291</v>
      </c>
      <c r="E1184" s="772">
        <v>41367</v>
      </c>
      <c r="F1184" s="189" t="s">
        <v>1173</v>
      </c>
      <c r="G1184" s="40" t="s">
        <v>796</v>
      </c>
      <c r="H1184" s="7" t="s">
        <v>1283</v>
      </c>
      <c r="I1184" s="813">
        <v>50</v>
      </c>
      <c r="J1184" s="256">
        <v>22663</v>
      </c>
      <c r="K1184" s="602">
        <f t="shared" si="54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55"/>
        <v>4</v>
      </c>
      <c r="C1185" s="191">
        <f t="shared" si="53"/>
        <v>41372</v>
      </c>
      <c r="D1185" s="191" t="s">
        <v>1291</v>
      </c>
      <c r="E1185" s="772">
        <v>41372</v>
      </c>
      <c r="F1185" s="297" t="s">
        <v>1239</v>
      </c>
      <c r="G1185" s="40" t="s">
        <v>797</v>
      </c>
      <c r="H1185" s="7" t="s">
        <v>1283</v>
      </c>
      <c r="I1185" s="256">
        <v>1000</v>
      </c>
      <c r="J1185" s="256">
        <v>17625</v>
      </c>
      <c r="K1185" s="602">
        <f t="shared" si="54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55"/>
        <v>4</v>
      </c>
      <c r="C1186" s="191">
        <f t="shared" si="53"/>
        <v>41372</v>
      </c>
      <c r="D1186" s="191" t="s">
        <v>1291</v>
      </c>
      <c r="E1186" s="772">
        <v>41372</v>
      </c>
      <c r="F1186" s="189" t="s">
        <v>1240</v>
      </c>
      <c r="G1186" s="40" t="s">
        <v>797</v>
      </c>
      <c r="H1186" s="7" t="s">
        <v>1283</v>
      </c>
      <c r="I1186" s="813">
        <v>691</v>
      </c>
      <c r="J1186" s="256">
        <v>19910.059520224833</v>
      </c>
      <c r="K1186" s="602">
        <f t="shared" si="54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55"/>
        <v>4</v>
      </c>
      <c r="C1187" s="191">
        <f t="shared" si="53"/>
        <v>41372</v>
      </c>
      <c r="D1187" s="191" t="s">
        <v>1291</v>
      </c>
      <c r="E1187" s="772">
        <v>41372</v>
      </c>
      <c r="F1187" s="189" t="s">
        <v>1205</v>
      </c>
      <c r="G1187" s="40" t="s">
        <v>798</v>
      </c>
      <c r="H1187" s="7" t="s">
        <v>1283</v>
      </c>
      <c r="I1187" s="813">
        <v>103</v>
      </c>
      <c r="J1187" s="256">
        <v>16278</v>
      </c>
      <c r="K1187" s="602">
        <f t="shared" si="54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55"/>
        <v>4</v>
      </c>
      <c r="C1188" s="191">
        <f t="shared" si="53"/>
        <v>41372</v>
      </c>
      <c r="D1188" s="191" t="s">
        <v>1291</v>
      </c>
      <c r="E1188" s="772">
        <v>41372</v>
      </c>
      <c r="F1188" s="40" t="s">
        <v>1189</v>
      </c>
      <c r="G1188" s="40" t="s">
        <v>798</v>
      </c>
      <c r="H1188" s="7" t="s">
        <v>1283</v>
      </c>
      <c r="I1188" s="256">
        <v>10</v>
      </c>
      <c r="J1188" s="256">
        <v>9324</v>
      </c>
      <c r="K1188" s="602">
        <f t="shared" si="54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55"/>
        <v>4</v>
      </c>
      <c r="C1189" s="191">
        <f t="shared" si="53"/>
        <v>41372</v>
      </c>
      <c r="D1189" s="191" t="s">
        <v>1291</v>
      </c>
      <c r="E1189" s="772">
        <v>41372</v>
      </c>
      <c r="F1189" s="189" t="s">
        <v>1268</v>
      </c>
      <c r="G1189" s="40" t="s">
        <v>798</v>
      </c>
      <c r="H1189" s="7" t="s">
        <v>1283</v>
      </c>
      <c r="I1189" s="256">
        <v>205</v>
      </c>
      <c r="J1189" s="256">
        <v>21119</v>
      </c>
      <c r="K1189" s="602">
        <f t="shared" si="54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55"/>
        <v>4</v>
      </c>
      <c r="C1190" s="191">
        <f t="shared" si="53"/>
        <v>41373</v>
      </c>
      <c r="D1190" s="191" t="s">
        <v>1291</v>
      </c>
      <c r="E1190" s="772">
        <v>41373</v>
      </c>
      <c r="F1190" s="40" t="s">
        <v>1251</v>
      </c>
      <c r="G1190" s="40" t="s">
        <v>800</v>
      </c>
      <c r="H1190" s="7" t="s">
        <v>1283</v>
      </c>
      <c r="I1190" s="256">
        <v>580</v>
      </c>
      <c r="J1190" s="256">
        <v>23149</v>
      </c>
      <c r="K1190" s="602">
        <f t="shared" si="54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55"/>
        <v>4</v>
      </c>
      <c r="C1191" s="191">
        <f t="shared" si="53"/>
        <v>41373</v>
      </c>
      <c r="D1191" s="191" t="s">
        <v>1291</v>
      </c>
      <c r="E1191" s="772">
        <v>41373</v>
      </c>
      <c r="F1191" s="189" t="s">
        <v>1173</v>
      </c>
      <c r="G1191" s="40" t="s">
        <v>800</v>
      </c>
      <c r="H1191" s="7" t="s">
        <v>1283</v>
      </c>
      <c r="I1191" s="256">
        <v>180</v>
      </c>
      <c r="J1191" s="256">
        <v>22663</v>
      </c>
      <c r="K1191" s="602">
        <f t="shared" si="54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55"/>
        <v>4</v>
      </c>
      <c r="C1192" s="191">
        <f t="shared" si="53"/>
        <v>41377</v>
      </c>
      <c r="D1192" s="191" t="s">
        <v>1291</v>
      </c>
      <c r="E1192" s="772">
        <v>41377</v>
      </c>
      <c r="F1192" s="189" t="s">
        <v>1240</v>
      </c>
      <c r="G1192" s="40" t="s">
        <v>801</v>
      </c>
      <c r="H1192" s="7" t="s">
        <v>1283</v>
      </c>
      <c r="I1192" s="256">
        <v>983</v>
      </c>
      <c r="J1192" s="256">
        <v>19910.059520224833</v>
      </c>
      <c r="K1192" s="602">
        <f t="shared" si="54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55"/>
        <v>4</v>
      </c>
      <c r="C1193" s="191">
        <f t="shared" si="53"/>
        <v>41377</v>
      </c>
      <c r="D1193" s="191" t="s">
        <v>1291</v>
      </c>
      <c r="E1193" s="772">
        <v>41377</v>
      </c>
      <c r="F1193" s="40" t="s">
        <v>1259</v>
      </c>
      <c r="G1193" s="40" t="s">
        <v>802</v>
      </c>
      <c r="H1193" s="7" t="s">
        <v>1283</v>
      </c>
      <c r="I1193" s="256">
        <v>250</v>
      </c>
      <c r="J1193" s="256">
        <v>22887</v>
      </c>
      <c r="K1193" s="602">
        <f t="shared" si="54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55"/>
        <v>4</v>
      </c>
      <c r="C1194" s="191">
        <f t="shared" ref="C1194:C1257" si="56">E1194</f>
        <v>41378</v>
      </c>
      <c r="D1194" s="191" t="s">
        <v>1291</v>
      </c>
      <c r="E1194" s="772">
        <v>41378</v>
      </c>
      <c r="F1194" s="189" t="s">
        <v>1207</v>
      </c>
      <c r="G1194" s="40" t="s">
        <v>482</v>
      </c>
      <c r="H1194" s="7" t="s">
        <v>1283</v>
      </c>
      <c r="I1194" s="256">
        <v>260</v>
      </c>
      <c r="J1194" s="256">
        <v>17722</v>
      </c>
      <c r="K1194" s="602">
        <f t="shared" ref="K1194:K1257" si="57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55"/>
        <v>4</v>
      </c>
      <c r="C1195" s="191">
        <f t="shared" si="56"/>
        <v>41384</v>
      </c>
      <c r="D1195" s="191" t="s">
        <v>1291</v>
      </c>
      <c r="E1195" s="772">
        <v>41384</v>
      </c>
      <c r="F1195" s="189" t="s">
        <v>1226</v>
      </c>
      <c r="G1195" s="40" t="s">
        <v>804</v>
      </c>
      <c r="H1195" s="7" t="s">
        <v>1283</v>
      </c>
      <c r="I1195" s="256">
        <v>260</v>
      </c>
      <c r="J1195" s="256">
        <v>13999</v>
      </c>
      <c r="K1195" s="602">
        <f t="shared" si="57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55"/>
        <v>4</v>
      </c>
      <c r="C1196" s="191">
        <f t="shared" si="56"/>
        <v>41384</v>
      </c>
      <c r="D1196" s="191" t="s">
        <v>1291</v>
      </c>
      <c r="E1196" s="184">
        <v>41384</v>
      </c>
      <c r="F1196" s="189" t="s">
        <v>1205</v>
      </c>
      <c r="G1196" s="604" t="s">
        <v>804</v>
      </c>
      <c r="H1196" s="7" t="s">
        <v>1283</v>
      </c>
      <c r="I1196" s="256">
        <v>257</v>
      </c>
      <c r="J1196" s="256">
        <v>16278</v>
      </c>
      <c r="K1196" s="602">
        <f t="shared" si="57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55"/>
        <v>4</v>
      </c>
      <c r="C1197" s="191">
        <f t="shared" si="56"/>
        <v>41385</v>
      </c>
      <c r="D1197" s="191" t="s">
        <v>1291</v>
      </c>
      <c r="E1197" s="184">
        <v>41385</v>
      </c>
      <c r="F1197" s="189" t="s">
        <v>1193</v>
      </c>
      <c r="G1197" s="604" t="s">
        <v>807</v>
      </c>
      <c r="H1197" s="7" t="s">
        <v>1283</v>
      </c>
      <c r="I1197" s="256">
        <v>100</v>
      </c>
      <c r="J1197" s="256">
        <v>15544</v>
      </c>
      <c r="K1197" s="602">
        <f t="shared" si="57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55"/>
        <v>4</v>
      </c>
      <c r="C1198" s="191">
        <f t="shared" si="56"/>
        <v>41385</v>
      </c>
      <c r="D1198" s="191" t="s">
        <v>1291</v>
      </c>
      <c r="E1198" s="184">
        <v>41385</v>
      </c>
      <c r="F1198" s="189" t="s">
        <v>1225</v>
      </c>
      <c r="G1198" s="604" t="s">
        <v>807</v>
      </c>
      <c r="H1198" s="7" t="s">
        <v>1283</v>
      </c>
      <c r="I1198" s="256">
        <v>99</v>
      </c>
      <c r="J1198" s="256">
        <v>13971</v>
      </c>
      <c r="K1198" s="602">
        <f t="shared" si="57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55"/>
        <v>4</v>
      </c>
      <c r="C1199" s="191">
        <f t="shared" si="56"/>
        <v>41385</v>
      </c>
      <c r="D1199" s="191" t="s">
        <v>1291</v>
      </c>
      <c r="E1199" s="184">
        <v>41385</v>
      </c>
      <c r="F1199" s="189" t="s">
        <v>1235</v>
      </c>
      <c r="G1199" s="604" t="s">
        <v>809</v>
      </c>
      <c r="H1199" s="7" t="s">
        <v>1283</v>
      </c>
      <c r="I1199" s="256">
        <v>64</v>
      </c>
      <c r="J1199" s="256">
        <v>15825</v>
      </c>
      <c r="K1199" s="602">
        <f t="shared" si="57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55"/>
        <v>4</v>
      </c>
      <c r="C1200" s="191">
        <f t="shared" si="56"/>
        <v>41385</v>
      </c>
      <c r="D1200" s="191" t="s">
        <v>1291</v>
      </c>
      <c r="E1200" s="184">
        <v>41385</v>
      </c>
      <c r="F1200" s="189" t="s">
        <v>1221</v>
      </c>
      <c r="G1200" s="604" t="s">
        <v>809</v>
      </c>
      <c r="H1200" s="7" t="s">
        <v>1283</v>
      </c>
      <c r="I1200" s="256">
        <v>70</v>
      </c>
      <c r="J1200" s="256">
        <v>12073.76551724138</v>
      </c>
      <c r="K1200" s="602">
        <f t="shared" si="57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55"/>
        <v>4</v>
      </c>
      <c r="C1201" s="191">
        <f t="shared" si="56"/>
        <v>41386</v>
      </c>
      <c r="D1201" s="191" t="s">
        <v>1291</v>
      </c>
      <c r="E1201" s="184">
        <v>41386</v>
      </c>
      <c r="F1201" s="189" t="s">
        <v>1240</v>
      </c>
      <c r="G1201" s="604" t="s">
        <v>811</v>
      </c>
      <c r="H1201" s="7" t="s">
        <v>1283</v>
      </c>
      <c r="I1201" s="256">
        <v>1020</v>
      </c>
      <c r="J1201" s="256">
        <v>19910.059520224833</v>
      </c>
      <c r="K1201" s="602">
        <f t="shared" si="57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55"/>
        <v>4</v>
      </c>
      <c r="C1202" s="191">
        <f t="shared" si="56"/>
        <v>41388</v>
      </c>
      <c r="D1202" s="191" t="s">
        <v>1291</v>
      </c>
      <c r="E1202" s="184">
        <v>41388</v>
      </c>
      <c r="F1202" s="189" t="s">
        <v>1198</v>
      </c>
      <c r="G1202" s="604" t="s">
        <v>813</v>
      </c>
      <c r="H1202" s="7" t="s">
        <v>1283</v>
      </c>
      <c r="I1202" s="256">
        <v>160</v>
      </c>
      <c r="J1202" s="256">
        <v>17716</v>
      </c>
      <c r="K1202" s="602">
        <f t="shared" si="57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55"/>
        <v>4</v>
      </c>
      <c r="C1203" s="191">
        <f t="shared" si="56"/>
        <v>41388</v>
      </c>
      <c r="D1203" s="191" t="s">
        <v>1291</v>
      </c>
      <c r="E1203" s="772">
        <v>41388</v>
      </c>
      <c r="F1203" s="189" t="s">
        <v>1226</v>
      </c>
      <c r="G1203" s="40" t="s">
        <v>813</v>
      </c>
      <c r="H1203" s="7" t="s">
        <v>1283</v>
      </c>
      <c r="I1203" s="256">
        <v>114</v>
      </c>
      <c r="J1203" s="256">
        <v>13999</v>
      </c>
      <c r="K1203" s="602">
        <f t="shared" si="57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91">
        <f t="shared" si="56"/>
        <v>41397</v>
      </c>
      <c r="D1204" s="191" t="s">
        <v>1291</v>
      </c>
      <c r="E1204" s="772">
        <v>41397</v>
      </c>
      <c r="F1204" s="189" t="s">
        <v>1246</v>
      </c>
      <c r="G1204" s="40" t="s">
        <v>816</v>
      </c>
      <c r="H1204" s="7" t="s">
        <v>1283</v>
      </c>
      <c r="I1204" s="256">
        <v>257</v>
      </c>
      <c r="J1204" s="256">
        <v>32321.481412639405</v>
      </c>
      <c r="K1204" s="602">
        <f t="shared" si="57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91">
        <f t="shared" si="56"/>
        <v>41397</v>
      </c>
      <c r="D1205" s="191" t="s">
        <v>1291</v>
      </c>
      <c r="E1205" s="772">
        <v>41397</v>
      </c>
      <c r="F1205" s="189" t="s">
        <v>1183</v>
      </c>
      <c r="G1205" s="40" t="s">
        <v>816</v>
      </c>
      <c r="H1205" s="7" t="s">
        <v>1283</v>
      </c>
      <c r="I1205" s="813">
        <v>11</v>
      </c>
      <c r="J1205" s="256">
        <v>14456</v>
      </c>
      <c r="K1205" s="602">
        <f t="shared" si="57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91">
        <f t="shared" si="56"/>
        <v>41398</v>
      </c>
      <c r="D1206" s="191" t="s">
        <v>1291</v>
      </c>
      <c r="E1206" s="772">
        <v>41398</v>
      </c>
      <c r="F1206" s="189" t="s">
        <v>1242</v>
      </c>
      <c r="G1206" s="40" t="s">
        <v>819</v>
      </c>
      <c r="H1206" s="7" t="s">
        <v>1283</v>
      </c>
      <c r="I1206" s="813">
        <v>250</v>
      </c>
      <c r="J1206" s="256">
        <v>14726</v>
      </c>
      <c r="K1206" s="602">
        <f t="shared" si="57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55"/>
        <v>5</v>
      </c>
      <c r="C1207" s="191">
        <f t="shared" si="56"/>
        <v>41406</v>
      </c>
      <c r="D1207" s="191" t="s">
        <v>1291</v>
      </c>
      <c r="E1207" s="772">
        <v>41406</v>
      </c>
      <c r="F1207" s="189" t="s">
        <v>1198</v>
      </c>
      <c r="G1207" s="40" t="s">
        <v>820</v>
      </c>
      <c r="H1207" s="7" t="s">
        <v>1283</v>
      </c>
      <c r="I1207" s="256">
        <v>60</v>
      </c>
      <c r="J1207" s="256">
        <v>17716</v>
      </c>
      <c r="K1207" s="602">
        <f t="shared" si="57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55"/>
        <v>5</v>
      </c>
      <c r="C1208" s="191">
        <f t="shared" si="56"/>
        <v>41406</v>
      </c>
      <c r="D1208" s="191" t="s">
        <v>1291</v>
      </c>
      <c r="E1208" s="772">
        <v>41406</v>
      </c>
      <c r="F1208" s="189" t="s">
        <v>1212</v>
      </c>
      <c r="G1208" s="40" t="s">
        <v>820</v>
      </c>
      <c r="H1208" s="7" t="s">
        <v>1283</v>
      </c>
      <c r="I1208" s="813">
        <v>50</v>
      </c>
      <c r="J1208" s="256">
        <v>21762</v>
      </c>
      <c r="K1208" s="602">
        <f t="shared" si="57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55"/>
        <v>5</v>
      </c>
      <c r="C1209" s="191">
        <f t="shared" si="56"/>
        <v>41406</v>
      </c>
      <c r="D1209" s="191" t="s">
        <v>1291</v>
      </c>
      <c r="E1209" s="772">
        <v>41406</v>
      </c>
      <c r="F1209" s="297" t="s">
        <v>1221</v>
      </c>
      <c r="G1209" s="40" t="s">
        <v>820</v>
      </c>
      <c r="H1209" s="7" t="s">
        <v>1283</v>
      </c>
      <c r="I1209" s="256">
        <v>110</v>
      </c>
      <c r="J1209" s="256">
        <v>12073.76551724138</v>
      </c>
      <c r="K1209" s="602">
        <f t="shared" si="57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55"/>
        <v>5</v>
      </c>
      <c r="C1210" s="191">
        <f t="shared" si="56"/>
        <v>41406</v>
      </c>
      <c r="D1210" s="191" t="s">
        <v>1291</v>
      </c>
      <c r="E1210" s="772">
        <v>41406</v>
      </c>
      <c r="F1210" s="40" t="s">
        <v>1226</v>
      </c>
      <c r="G1210" s="40" t="s">
        <v>820</v>
      </c>
      <c r="H1210" s="7" t="s">
        <v>1283</v>
      </c>
      <c r="I1210" s="256">
        <v>106</v>
      </c>
      <c r="J1210" s="256">
        <v>13999</v>
      </c>
      <c r="K1210" s="602">
        <f t="shared" si="57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55"/>
        <v>5</v>
      </c>
      <c r="C1211" s="191">
        <f t="shared" si="56"/>
        <v>41406</v>
      </c>
      <c r="D1211" s="191" t="s">
        <v>1291</v>
      </c>
      <c r="E1211" s="191">
        <v>41406</v>
      </c>
      <c r="F1211" s="192" t="s">
        <v>1170</v>
      </c>
      <c r="G1211" s="487" t="s">
        <v>821</v>
      </c>
      <c r="H1211" s="7" t="s">
        <v>1283</v>
      </c>
      <c r="I1211" s="258">
        <v>760</v>
      </c>
      <c r="J1211" s="258">
        <v>20815</v>
      </c>
      <c r="K1211" s="602">
        <f t="shared" si="57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55"/>
        <v>5</v>
      </c>
      <c r="C1212" s="191">
        <f t="shared" si="56"/>
        <v>41407</v>
      </c>
      <c r="D1212" s="191" t="s">
        <v>1291</v>
      </c>
      <c r="E1212" s="191">
        <v>41407</v>
      </c>
      <c r="F1212" s="192" t="s">
        <v>1251</v>
      </c>
      <c r="G1212" s="487" t="s">
        <v>823</v>
      </c>
      <c r="H1212" s="7" t="s">
        <v>1283</v>
      </c>
      <c r="I1212" s="258">
        <v>625</v>
      </c>
      <c r="J1212" s="258">
        <v>23149</v>
      </c>
      <c r="K1212" s="602">
        <f t="shared" si="57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55"/>
        <v>5</v>
      </c>
      <c r="C1213" s="191">
        <f t="shared" si="56"/>
        <v>41407</v>
      </c>
      <c r="D1213" s="191" t="s">
        <v>1291</v>
      </c>
      <c r="E1213" s="184">
        <v>41407</v>
      </c>
      <c r="F1213" s="189" t="s">
        <v>1226</v>
      </c>
      <c r="G1213" s="604" t="s">
        <v>824</v>
      </c>
      <c r="H1213" s="7" t="s">
        <v>1283</v>
      </c>
      <c r="I1213" s="256">
        <v>520</v>
      </c>
      <c r="J1213" s="256">
        <v>13999</v>
      </c>
      <c r="K1213" s="602">
        <f t="shared" si="57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55"/>
        <v>5</v>
      </c>
      <c r="C1214" s="191">
        <f t="shared" si="56"/>
        <v>41407</v>
      </c>
      <c r="D1214" s="191" t="s">
        <v>1291</v>
      </c>
      <c r="E1214" s="184">
        <v>41407</v>
      </c>
      <c r="F1214" s="189" t="s">
        <v>1235</v>
      </c>
      <c r="G1214" s="604" t="s">
        <v>826</v>
      </c>
      <c r="H1214" s="7" t="s">
        <v>1283</v>
      </c>
      <c r="I1214" s="256">
        <v>277</v>
      </c>
      <c r="J1214" s="256">
        <v>15825</v>
      </c>
      <c r="K1214" s="602">
        <f t="shared" si="57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55"/>
        <v>5</v>
      </c>
      <c r="C1215" s="191">
        <f t="shared" si="56"/>
        <v>41408</v>
      </c>
      <c r="D1215" s="191" t="s">
        <v>1291</v>
      </c>
      <c r="E1215" s="191">
        <v>41408</v>
      </c>
      <c r="F1215" s="192" t="s">
        <v>1235</v>
      </c>
      <c r="G1215" s="487" t="s">
        <v>828</v>
      </c>
      <c r="H1215" s="7" t="s">
        <v>1283</v>
      </c>
      <c r="I1215" s="256">
        <v>149</v>
      </c>
      <c r="J1215" s="256">
        <v>15825</v>
      </c>
      <c r="K1215" s="602">
        <f t="shared" si="57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55"/>
        <v>5</v>
      </c>
      <c r="C1216" s="191">
        <f t="shared" si="56"/>
        <v>41412</v>
      </c>
      <c r="D1216" s="191" t="s">
        <v>1291</v>
      </c>
      <c r="E1216" s="191">
        <v>41412</v>
      </c>
      <c r="F1216" s="192" t="s">
        <v>1270</v>
      </c>
      <c r="G1216" s="487" t="s">
        <v>830</v>
      </c>
      <c r="H1216" s="7" t="s">
        <v>1283</v>
      </c>
      <c r="I1216" s="256">
        <v>52</v>
      </c>
      <c r="J1216" s="256">
        <v>22853</v>
      </c>
      <c r="K1216" s="602">
        <f t="shared" si="57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55"/>
        <v>5</v>
      </c>
      <c r="C1217" s="191">
        <f t="shared" si="56"/>
        <v>41412</v>
      </c>
      <c r="D1217" s="191" t="s">
        <v>1291</v>
      </c>
      <c r="E1217" s="191">
        <v>41412</v>
      </c>
      <c r="F1217" s="192" t="s">
        <v>1225</v>
      </c>
      <c r="G1217" s="487" t="s">
        <v>830</v>
      </c>
      <c r="H1217" s="7" t="s">
        <v>1283</v>
      </c>
      <c r="I1217" s="256">
        <v>11</v>
      </c>
      <c r="J1217" s="256">
        <v>13971</v>
      </c>
      <c r="K1217" s="602">
        <f t="shared" si="57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55"/>
        <v>5</v>
      </c>
      <c r="C1218" s="191">
        <f t="shared" si="56"/>
        <v>41412</v>
      </c>
      <c r="D1218" s="191" t="s">
        <v>1291</v>
      </c>
      <c r="E1218" s="191">
        <v>41412</v>
      </c>
      <c r="F1218" s="192" t="s">
        <v>1238</v>
      </c>
      <c r="G1218" s="487" t="s">
        <v>830</v>
      </c>
      <c r="H1218" s="7" t="s">
        <v>1283</v>
      </c>
      <c r="I1218" s="256">
        <v>28</v>
      </c>
      <c r="J1218" s="256">
        <v>13619</v>
      </c>
      <c r="K1218" s="602">
        <f t="shared" si="57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55"/>
        <v>5</v>
      </c>
      <c r="C1219" s="191">
        <f t="shared" si="56"/>
        <v>41412</v>
      </c>
      <c r="D1219" s="191" t="s">
        <v>1291</v>
      </c>
      <c r="E1219" s="191">
        <v>41412</v>
      </c>
      <c r="F1219" s="192" t="s">
        <v>1230</v>
      </c>
      <c r="G1219" s="487" t="s">
        <v>830</v>
      </c>
      <c r="H1219" s="7" t="s">
        <v>1283</v>
      </c>
      <c r="I1219" s="259">
        <v>90</v>
      </c>
      <c r="J1219" s="259">
        <v>11150</v>
      </c>
      <c r="K1219" s="602">
        <f t="shared" si="57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ref="B1220:B1283" si="58">IF(C1220&lt;&gt;"",MONTH(C1220),"")</f>
        <v>5</v>
      </c>
      <c r="C1220" s="191">
        <f t="shared" si="56"/>
        <v>41412</v>
      </c>
      <c r="D1220" s="191" t="s">
        <v>1291</v>
      </c>
      <c r="E1220" s="191">
        <v>41412</v>
      </c>
      <c r="F1220" s="192" t="s">
        <v>1247</v>
      </c>
      <c r="G1220" s="487" t="s">
        <v>830</v>
      </c>
      <c r="H1220" s="7" t="s">
        <v>1283</v>
      </c>
      <c r="I1220" s="259">
        <v>100</v>
      </c>
      <c r="J1220" s="259">
        <v>15976</v>
      </c>
      <c r="K1220" s="602">
        <f t="shared" si="57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58"/>
        <v>5</v>
      </c>
      <c r="C1221" s="191">
        <f t="shared" si="56"/>
        <v>41415</v>
      </c>
      <c r="D1221" s="191" t="s">
        <v>1291</v>
      </c>
      <c r="E1221" s="191">
        <v>41415</v>
      </c>
      <c r="F1221" s="192" t="s">
        <v>1199</v>
      </c>
      <c r="G1221" s="487" t="s">
        <v>834</v>
      </c>
      <c r="H1221" s="7" t="s">
        <v>1283</v>
      </c>
      <c r="I1221" s="256">
        <v>470</v>
      </c>
      <c r="J1221" s="256">
        <v>11113</v>
      </c>
      <c r="K1221" s="602">
        <f t="shared" si="57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58"/>
        <v>6</v>
      </c>
      <c r="C1222" s="191">
        <f t="shared" si="56"/>
        <v>41426</v>
      </c>
      <c r="D1222" s="191" t="s">
        <v>1291</v>
      </c>
      <c r="E1222" s="191">
        <v>41426</v>
      </c>
      <c r="F1222" s="192" t="s">
        <v>1225</v>
      </c>
      <c r="G1222" s="487" t="s">
        <v>835</v>
      </c>
      <c r="H1222" s="7" t="s">
        <v>1283</v>
      </c>
      <c r="I1222" s="257">
        <v>296</v>
      </c>
      <c r="J1222" s="257">
        <v>13971</v>
      </c>
      <c r="K1222" s="602">
        <f t="shared" si="57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58"/>
        <v>6</v>
      </c>
      <c r="C1223" s="191">
        <f t="shared" si="56"/>
        <v>41426</v>
      </c>
      <c r="D1223" s="191" t="s">
        <v>1291</v>
      </c>
      <c r="E1223" s="191">
        <v>41426</v>
      </c>
      <c r="F1223" s="192" t="s">
        <v>1240</v>
      </c>
      <c r="G1223" s="487" t="s">
        <v>837</v>
      </c>
      <c r="H1223" s="7" t="s">
        <v>1283</v>
      </c>
      <c r="I1223" s="256">
        <v>425</v>
      </c>
      <c r="J1223" s="256">
        <v>19910.059499050549</v>
      </c>
      <c r="K1223" s="602">
        <f t="shared" si="57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58"/>
        <v>6</v>
      </c>
      <c r="C1224" s="191">
        <f t="shared" si="56"/>
        <v>41427</v>
      </c>
      <c r="D1224" s="191" t="s">
        <v>1291</v>
      </c>
      <c r="E1224" s="772">
        <v>41427</v>
      </c>
      <c r="F1224" s="40" t="s">
        <v>1240</v>
      </c>
      <c r="G1224" s="40" t="s">
        <v>839</v>
      </c>
      <c r="H1224" s="7" t="s">
        <v>1283</v>
      </c>
      <c r="I1224" s="256">
        <v>600</v>
      </c>
      <c r="J1224" s="256">
        <v>19910.059547477042</v>
      </c>
      <c r="K1224" s="602">
        <f t="shared" si="57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58"/>
        <v>6</v>
      </c>
      <c r="C1225" s="191">
        <f t="shared" si="56"/>
        <v>41427</v>
      </c>
      <c r="D1225" s="191" t="s">
        <v>1291</v>
      </c>
      <c r="E1225" s="772">
        <v>41427</v>
      </c>
      <c r="F1225" s="40" t="s">
        <v>1245</v>
      </c>
      <c r="G1225" s="40" t="s">
        <v>839</v>
      </c>
      <c r="H1225" s="7" t="s">
        <v>1283</v>
      </c>
      <c r="I1225" s="256">
        <v>698</v>
      </c>
      <c r="J1225" s="256">
        <v>21023</v>
      </c>
      <c r="K1225" s="602">
        <f t="shared" si="57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58"/>
        <v>6</v>
      </c>
      <c r="C1226" s="191">
        <f t="shared" si="56"/>
        <v>41429</v>
      </c>
      <c r="D1226" s="191" t="s">
        <v>1291</v>
      </c>
      <c r="E1226" s="772">
        <v>41429</v>
      </c>
      <c r="F1226" s="189" t="s">
        <v>1221</v>
      </c>
      <c r="G1226" s="40" t="s">
        <v>840</v>
      </c>
      <c r="H1226" s="7" t="s">
        <v>1283</v>
      </c>
      <c r="I1226" s="256">
        <v>110</v>
      </c>
      <c r="J1226" s="256">
        <v>12073.76551724138</v>
      </c>
      <c r="K1226" s="602">
        <f t="shared" si="57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58"/>
        <v>6</v>
      </c>
      <c r="C1227" s="191">
        <f t="shared" si="56"/>
        <v>41429</v>
      </c>
      <c r="D1227" s="191" t="s">
        <v>1291</v>
      </c>
      <c r="E1227" s="772">
        <v>41429</v>
      </c>
      <c r="F1227" s="40" t="s">
        <v>1227</v>
      </c>
      <c r="G1227" s="40" t="s">
        <v>840</v>
      </c>
      <c r="H1227" s="7" t="s">
        <v>1283</v>
      </c>
      <c r="I1227" s="256">
        <v>100</v>
      </c>
      <c r="J1227" s="256">
        <v>16665</v>
      </c>
      <c r="K1227" s="602">
        <f t="shared" si="57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58"/>
        <v>6</v>
      </c>
      <c r="C1228" s="191">
        <f t="shared" si="56"/>
        <v>41429</v>
      </c>
      <c r="D1228" s="191" t="s">
        <v>1291</v>
      </c>
      <c r="E1228" s="772">
        <v>41429</v>
      </c>
      <c r="F1228" s="189" t="s">
        <v>1245</v>
      </c>
      <c r="G1228" s="40" t="s">
        <v>840</v>
      </c>
      <c r="H1228" s="7" t="s">
        <v>1283</v>
      </c>
      <c r="I1228" s="256">
        <v>52</v>
      </c>
      <c r="J1228" s="256">
        <v>21023</v>
      </c>
      <c r="K1228" s="602">
        <f t="shared" si="57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58"/>
        <v>6</v>
      </c>
      <c r="C1229" s="191">
        <f t="shared" si="56"/>
        <v>41429</v>
      </c>
      <c r="D1229" s="191" t="s">
        <v>1291</v>
      </c>
      <c r="E1229" s="772">
        <v>41429</v>
      </c>
      <c r="F1229" s="40" t="s">
        <v>1240</v>
      </c>
      <c r="G1229" s="40" t="s">
        <v>840</v>
      </c>
      <c r="H1229" s="7" t="s">
        <v>1283</v>
      </c>
      <c r="I1229" s="256">
        <v>71</v>
      </c>
      <c r="J1229" s="256">
        <v>19910.059499050549</v>
      </c>
      <c r="K1229" s="602">
        <f t="shared" si="57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58"/>
        <v>6</v>
      </c>
      <c r="C1230" s="191">
        <f t="shared" si="56"/>
        <v>41429</v>
      </c>
      <c r="D1230" s="191" t="s">
        <v>1291</v>
      </c>
      <c r="E1230" s="772">
        <v>41429</v>
      </c>
      <c r="F1230" s="40" t="s">
        <v>1213</v>
      </c>
      <c r="G1230" s="40" t="s">
        <v>843</v>
      </c>
      <c r="H1230" s="7" t="s">
        <v>1283</v>
      </c>
      <c r="I1230" s="256">
        <v>100</v>
      </c>
      <c r="J1230" s="256">
        <v>12757</v>
      </c>
      <c r="K1230" s="602">
        <f t="shared" si="57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58"/>
        <v>6</v>
      </c>
      <c r="C1231" s="191">
        <f t="shared" si="56"/>
        <v>41429</v>
      </c>
      <c r="D1231" s="191" t="s">
        <v>1291</v>
      </c>
      <c r="E1231" s="772">
        <v>41429</v>
      </c>
      <c r="F1231" s="189" t="s">
        <v>1278</v>
      </c>
      <c r="G1231" s="40" t="s">
        <v>843</v>
      </c>
      <c r="H1231" s="7" t="s">
        <v>1283</v>
      </c>
      <c r="I1231" s="256">
        <v>120</v>
      </c>
      <c r="J1231" s="256">
        <v>14061</v>
      </c>
      <c r="K1231" s="602">
        <f t="shared" si="57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58"/>
        <v>6</v>
      </c>
      <c r="C1232" s="191">
        <f t="shared" si="56"/>
        <v>41429</v>
      </c>
      <c r="D1232" s="191" t="s">
        <v>1291</v>
      </c>
      <c r="E1232" s="772">
        <v>41429</v>
      </c>
      <c r="F1232" s="189" t="s">
        <v>1225</v>
      </c>
      <c r="G1232" s="40" t="s">
        <v>843</v>
      </c>
      <c r="H1232" s="7" t="s">
        <v>1283</v>
      </c>
      <c r="I1232" s="256">
        <v>74</v>
      </c>
      <c r="J1232" s="256">
        <v>13971</v>
      </c>
      <c r="K1232" s="602">
        <f t="shared" si="57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58"/>
        <v>6</v>
      </c>
      <c r="C1233" s="191">
        <f t="shared" si="56"/>
        <v>41429</v>
      </c>
      <c r="D1233" s="191" t="s">
        <v>1291</v>
      </c>
      <c r="E1233" s="772">
        <v>41429</v>
      </c>
      <c r="F1233" s="189" t="s">
        <v>1254</v>
      </c>
      <c r="G1233" s="40" t="s">
        <v>843</v>
      </c>
      <c r="H1233" s="7" t="s">
        <v>1283</v>
      </c>
      <c r="I1233" s="256">
        <v>104</v>
      </c>
      <c r="J1233" s="256">
        <v>19759</v>
      </c>
      <c r="K1233" s="602">
        <f t="shared" si="57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58"/>
        <v>6</v>
      </c>
      <c r="C1234" s="191">
        <f t="shared" si="56"/>
        <v>41432</v>
      </c>
      <c r="D1234" s="191" t="s">
        <v>1291</v>
      </c>
      <c r="E1234" s="37">
        <v>41432</v>
      </c>
      <c r="F1234" s="40" t="s">
        <v>1220</v>
      </c>
      <c r="G1234" s="40" t="s">
        <v>846</v>
      </c>
      <c r="H1234" s="7" t="s">
        <v>1283</v>
      </c>
      <c r="I1234" s="256">
        <v>204</v>
      </c>
      <c r="J1234" s="256">
        <v>17574</v>
      </c>
      <c r="K1234" s="602">
        <f t="shared" si="57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58"/>
        <v>6</v>
      </c>
      <c r="C1235" s="191">
        <f t="shared" si="56"/>
        <v>41433</v>
      </c>
      <c r="D1235" s="191" t="s">
        <v>1291</v>
      </c>
      <c r="E1235" s="37">
        <v>41433</v>
      </c>
      <c r="F1235" s="40" t="s">
        <v>1271</v>
      </c>
      <c r="G1235" s="40" t="s">
        <v>848</v>
      </c>
      <c r="H1235" s="7" t="s">
        <v>1283</v>
      </c>
      <c r="I1235" s="256">
        <v>100</v>
      </c>
      <c r="J1235" s="256">
        <v>5783</v>
      </c>
      <c r="K1235" s="602">
        <f t="shared" si="57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58"/>
        <v>6</v>
      </c>
      <c r="C1236" s="191">
        <f t="shared" si="56"/>
        <v>41433</v>
      </c>
      <c r="D1236" s="191" t="s">
        <v>1291</v>
      </c>
      <c r="E1236" s="37">
        <v>41433</v>
      </c>
      <c r="F1236" s="40" t="s">
        <v>1238</v>
      </c>
      <c r="G1236" s="40" t="s">
        <v>850</v>
      </c>
      <c r="H1236" s="7" t="s">
        <v>1283</v>
      </c>
      <c r="I1236" s="256">
        <v>222</v>
      </c>
      <c r="J1236" s="256">
        <v>13619</v>
      </c>
      <c r="K1236" s="602">
        <f t="shared" si="57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58"/>
        <v>6</v>
      </c>
      <c r="C1237" s="191">
        <f t="shared" si="56"/>
        <v>41440</v>
      </c>
      <c r="D1237" s="191" t="s">
        <v>1291</v>
      </c>
      <c r="E1237" s="37">
        <v>41440</v>
      </c>
      <c r="F1237" s="40" t="s">
        <v>1246</v>
      </c>
      <c r="G1237" s="40" t="s">
        <v>852</v>
      </c>
      <c r="H1237" s="7" t="s">
        <v>1283</v>
      </c>
      <c r="I1237" s="256">
        <v>247</v>
      </c>
      <c r="J1237" s="256">
        <v>32321.481412639405</v>
      </c>
      <c r="K1237" s="602">
        <f t="shared" si="57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58"/>
        <v>6</v>
      </c>
      <c r="C1238" s="191">
        <f t="shared" si="56"/>
        <v>41441</v>
      </c>
      <c r="D1238" s="191" t="s">
        <v>1291</v>
      </c>
      <c r="E1238" s="37">
        <v>41441</v>
      </c>
      <c r="F1238" s="40" t="s">
        <v>1251</v>
      </c>
      <c r="G1238" s="40" t="s">
        <v>853</v>
      </c>
      <c r="H1238" s="7" t="s">
        <v>1283</v>
      </c>
      <c r="I1238" s="256">
        <v>402</v>
      </c>
      <c r="J1238" s="256">
        <v>23149</v>
      </c>
      <c r="K1238" s="602">
        <f t="shared" si="57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58"/>
        <v>6</v>
      </c>
      <c r="C1239" s="191">
        <f t="shared" si="56"/>
        <v>41442</v>
      </c>
      <c r="D1239" s="191" t="s">
        <v>1291</v>
      </c>
      <c r="E1239" s="37">
        <v>41442</v>
      </c>
      <c r="F1239" s="192" t="s">
        <v>1246</v>
      </c>
      <c r="G1239" s="40" t="s">
        <v>854</v>
      </c>
      <c r="H1239" s="7" t="s">
        <v>1283</v>
      </c>
      <c r="I1239" s="256">
        <v>248</v>
      </c>
      <c r="J1239" s="256">
        <v>32321.481412639405</v>
      </c>
      <c r="K1239" s="602">
        <f t="shared" si="57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58"/>
        <v>6</v>
      </c>
      <c r="C1240" s="191">
        <f t="shared" si="56"/>
        <v>41442</v>
      </c>
      <c r="D1240" s="191" t="s">
        <v>1291</v>
      </c>
      <c r="E1240" s="37">
        <v>41442</v>
      </c>
      <c r="F1240" s="192" t="s">
        <v>1220</v>
      </c>
      <c r="G1240" s="40" t="s">
        <v>854</v>
      </c>
      <c r="H1240" s="7" t="s">
        <v>1283</v>
      </c>
      <c r="I1240" s="256">
        <v>46</v>
      </c>
      <c r="J1240" s="256">
        <v>17574</v>
      </c>
      <c r="K1240" s="602">
        <f t="shared" si="57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58"/>
        <v>6</v>
      </c>
      <c r="C1241" s="191">
        <f t="shared" si="56"/>
        <v>41442</v>
      </c>
      <c r="D1241" s="191" t="s">
        <v>1291</v>
      </c>
      <c r="E1241" s="37">
        <v>41442</v>
      </c>
      <c r="F1241" s="192" t="s">
        <v>1181</v>
      </c>
      <c r="G1241" s="40" t="s">
        <v>855</v>
      </c>
      <c r="H1241" s="7" t="s">
        <v>1283</v>
      </c>
      <c r="I1241" s="256">
        <v>120</v>
      </c>
      <c r="J1241" s="256">
        <v>10287</v>
      </c>
      <c r="K1241" s="602">
        <f t="shared" si="57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58"/>
        <v>6</v>
      </c>
      <c r="C1242" s="191">
        <f t="shared" si="56"/>
        <v>41442</v>
      </c>
      <c r="D1242" s="191" t="s">
        <v>1291</v>
      </c>
      <c r="E1242" s="37">
        <v>41442</v>
      </c>
      <c r="F1242" s="40" t="s">
        <v>1190</v>
      </c>
      <c r="G1242" s="40" t="s">
        <v>855</v>
      </c>
      <c r="H1242" s="7" t="s">
        <v>1283</v>
      </c>
      <c r="I1242" s="256">
        <v>200</v>
      </c>
      <c r="J1242" s="256">
        <v>12563</v>
      </c>
      <c r="K1242" s="602">
        <f t="shared" si="57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58"/>
        <v>6</v>
      </c>
      <c r="C1243" s="191">
        <f t="shared" si="56"/>
        <v>41442</v>
      </c>
      <c r="D1243" s="191" t="s">
        <v>1291</v>
      </c>
      <c r="E1243" s="37">
        <v>41442</v>
      </c>
      <c r="F1243" s="40" t="s">
        <v>1253</v>
      </c>
      <c r="G1243" s="40" t="s">
        <v>856</v>
      </c>
      <c r="H1243" s="7" t="s">
        <v>1283</v>
      </c>
      <c r="I1243" s="256">
        <v>112</v>
      </c>
      <c r="J1243" s="256">
        <v>18818</v>
      </c>
      <c r="K1243" s="602">
        <f t="shared" si="57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58"/>
        <v>6</v>
      </c>
      <c r="C1244" s="191">
        <f t="shared" si="56"/>
        <v>41442</v>
      </c>
      <c r="D1244" s="191" t="s">
        <v>1291</v>
      </c>
      <c r="E1244" s="37">
        <v>41442</v>
      </c>
      <c r="F1244" s="40" t="s">
        <v>1270</v>
      </c>
      <c r="G1244" s="40" t="s">
        <v>856</v>
      </c>
      <c r="H1244" s="7" t="s">
        <v>1283</v>
      </c>
      <c r="I1244" s="256">
        <v>52</v>
      </c>
      <c r="J1244" s="256">
        <v>22853</v>
      </c>
      <c r="K1244" s="602">
        <f t="shared" si="57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58"/>
        <v>6</v>
      </c>
      <c r="C1245" s="191">
        <f t="shared" si="56"/>
        <v>41442</v>
      </c>
      <c r="D1245" s="191" t="s">
        <v>1291</v>
      </c>
      <c r="E1245" s="37">
        <v>41442</v>
      </c>
      <c r="F1245" s="40" t="s">
        <v>1186</v>
      </c>
      <c r="G1245" s="40" t="s">
        <v>856</v>
      </c>
      <c r="H1245" s="7" t="s">
        <v>1283</v>
      </c>
      <c r="I1245" s="256">
        <v>150</v>
      </c>
      <c r="J1245" s="256">
        <v>14094</v>
      </c>
      <c r="K1245" s="602">
        <f t="shared" si="57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58"/>
        <v>6</v>
      </c>
      <c r="C1246" s="191">
        <f t="shared" si="56"/>
        <v>41443</v>
      </c>
      <c r="D1246" s="191" t="s">
        <v>1291</v>
      </c>
      <c r="E1246" s="37">
        <v>41443</v>
      </c>
      <c r="F1246" s="40" t="s">
        <v>1168</v>
      </c>
      <c r="G1246" s="40" t="s">
        <v>857</v>
      </c>
      <c r="H1246" s="7" t="s">
        <v>1283</v>
      </c>
      <c r="I1246" s="256">
        <v>209</v>
      </c>
      <c r="J1246" s="256">
        <v>18314</v>
      </c>
      <c r="K1246" s="602">
        <f t="shared" si="57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58"/>
        <v>6</v>
      </c>
      <c r="C1247" s="191">
        <f t="shared" si="56"/>
        <v>41448</v>
      </c>
      <c r="D1247" s="191" t="s">
        <v>1291</v>
      </c>
      <c r="E1247" s="37">
        <v>41448</v>
      </c>
      <c r="F1247" s="192" t="s">
        <v>1192</v>
      </c>
      <c r="G1247" s="40" t="s">
        <v>858</v>
      </c>
      <c r="H1247" s="7" t="s">
        <v>1283</v>
      </c>
      <c r="I1247" s="256">
        <v>500</v>
      </c>
      <c r="J1247" s="256">
        <v>9828</v>
      </c>
      <c r="K1247" s="602">
        <f t="shared" si="57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58"/>
        <v>6</v>
      </c>
      <c r="C1248" s="191">
        <f t="shared" si="56"/>
        <v>41448</v>
      </c>
      <c r="D1248" s="191" t="s">
        <v>1291</v>
      </c>
      <c r="E1248" s="37">
        <v>41448</v>
      </c>
      <c r="F1248" s="192" t="s">
        <v>1233</v>
      </c>
      <c r="G1248" s="40" t="s">
        <v>860</v>
      </c>
      <c r="H1248" s="7" t="s">
        <v>1283</v>
      </c>
      <c r="I1248" s="256">
        <v>1480</v>
      </c>
      <c r="J1248" s="256">
        <v>18306</v>
      </c>
      <c r="K1248" s="602">
        <f t="shared" si="57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58"/>
        <v>6</v>
      </c>
      <c r="C1249" s="191">
        <f t="shared" si="56"/>
        <v>41449</v>
      </c>
      <c r="D1249" s="191" t="s">
        <v>1291</v>
      </c>
      <c r="E1249" s="37">
        <v>41449</v>
      </c>
      <c r="F1249" s="192" t="s">
        <v>1240</v>
      </c>
      <c r="G1249" s="40" t="s">
        <v>861</v>
      </c>
      <c r="H1249" s="7" t="s">
        <v>1283</v>
      </c>
      <c r="I1249" s="256">
        <v>770</v>
      </c>
      <c r="J1249" s="256">
        <v>19910.059520224833</v>
      </c>
      <c r="K1249" s="602">
        <f t="shared" si="57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customHeight="1">
      <c r="A1250" s="204" t="str">
        <f>IF(B1250&lt;&gt;"",IF(AND(B1250&gt;=_TM1,B1250&lt;=_TM2,OR(TH!L1250="1111",TH!M1250="1111")),TH!D1250,""),"")</f>
        <v/>
      </c>
      <c r="B1250" s="837">
        <f t="shared" si="58"/>
        <v>7</v>
      </c>
      <c r="C1250" s="896">
        <f t="shared" si="56"/>
        <v>41457</v>
      </c>
      <c r="D1250" s="191" t="s">
        <v>1291</v>
      </c>
      <c r="E1250" s="903">
        <v>41457</v>
      </c>
      <c r="F1250" s="907" t="s">
        <v>1255</v>
      </c>
      <c r="G1250" s="908" t="s">
        <v>862</v>
      </c>
      <c r="H1250" s="899" t="s">
        <v>1283</v>
      </c>
      <c r="I1250" s="906">
        <v>150</v>
      </c>
      <c r="J1250" s="906">
        <v>20992</v>
      </c>
      <c r="K1250" s="834">
        <f t="shared" si="57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58"/>
        <v>7</v>
      </c>
      <c r="C1251" s="191">
        <f t="shared" si="56"/>
        <v>41457</v>
      </c>
      <c r="D1251" s="191" t="s">
        <v>1291</v>
      </c>
      <c r="E1251" s="191">
        <v>41457</v>
      </c>
      <c r="F1251" s="192" t="s">
        <v>1210</v>
      </c>
      <c r="G1251" s="487" t="s">
        <v>862</v>
      </c>
      <c r="H1251" s="7" t="s">
        <v>1283</v>
      </c>
      <c r="I1251" s="256">
        <v>130</v>
      </c>
      <c r="J1251" s="256">
        <v>23477</v>
      </c>
      <c r="K1251" s="602">
        <f t="shared" si="57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58"/>
        <v>7</v>
      </c>
      <c r="C1252" s="191">
        <f t="shared" si="56"/>
        <v>41460</v>
      </c>
      <c r="D1252" s="191" t="s">
        <v>1291</v>
      </c>
      <c r="E1252" s="191">
        <v>41460</v>
      </c>
      <c r="F1252" s="192" t="s">
        <v>1240</v>
      </c>
      <c r="G1252" s="487" t="s">
        <v>866</v>
      </c>
      <c r="H1252" s="7" t="s">
        <v>1283</v>
      </c>
      <c r="I1252" s="256">
        <v>144</v>
      </c>
      <c r="J1252" s="256">
        <v>19910.059393752887</v>
      </c>
      <c r="K1252" s="602">
        <f t="shared" si="57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58"/>
        <v>7</v>
      </c>
      <c r="C1253" s="191">
        <f t="shared" si="56"/>
        <v>41460</v>
      </c>
      <c r="D1253" s="191" t="s">
        <v>1291</v>
      </c>
      <c r="E1253" s="191">
        <v>41460</v>
      </c>
      <c r="F1253" s="192" t="s">
        <v>1240</v>
      </c>
      <c r="G1253" s="487" t="s">
        <v>866</v>
      </c>
      <c r="H1253" s="7" t="s">
        <v>1283</v>
      </c>
      <c r="I1253" s="256">
        <v>115</v>
      </c>
      <c r="J1253" s="256">
        <v>19910.059393752887</v>
      </c>
      <c r="K1253" s="602">
        <f t="shared" si="57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58"/>
        <v>7</v>
      </c>
      <c r="C1254" s="191">
        <f t="shared" si="56"/>
        <v>41460</v>
      </c>
      <c r="D1254" s="191" t="s">
        <v>1291</v>
      </c>
      <c r="E1254" s="191">
        <v>41460</v>
      </c>
      <c r="F1254" s="192" t="s">
        <v>697</v>
      </c>
      <c r="G1254" s="487" t="s">
        <v>868</v>
      </c>
      <c r="H1254" s="7" t="s">
        <v>1283</v>
      </c>
      <c r="I1254" s="256">
        <v>300</v>
      </c>
      <c r="J1254" s="256">
        <v>9425</v>
      </c>
      <c r="K1254" s="602">
        <f t="shared" si="57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58"/>
        <v>7</v>
      </c>
      <c r="C1255" s="191">
        <f t="shared" si="56"/>
        <v>41460</v>
      </c>
      <c r="D1255" s="191" t="s">
        <v>1291</v>
      </c>
      <c r="E1255" s="191">
        <v>41460</v>
      </c>
      <c r="F1255" s="192" t="s">
        <v>1215</v>
      </c>
      <c r="G1255" s="487" t="s">
        <v>868</v>
      </c>
      <c r="H1255" s="7" t="s">
        <v>1283</v>
      </c>
      <c r="I1255" s="256">
        <v>134</v>
      </c>
      <c r="J1255" s="256">
        <v>17376</v>
      </c>
      <c r="K1255" s="602">
        <f t="shared" si="57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58"/>
        <v>7</v>
      </c>
      <c r="C1256" s="191">
        <f t="shared" si="56"/>
        <v>41460</v>
      </c>
      <c r="D1256" s="191" t="s">
        <v>1291</v>
      </c>
      <c r="E1256" s="191">
        <v>41460</v>
      </c>
      <c r="F1256" s="192" t="s">
        <v>1171</v>
      </c>
      <c r="G1256" s="487" t="s">
        <v>868</v>
      </c>
      <c r="H1256" s="7" t="s">
        <v>1283</v>
      </c>
      <c r="I1256" s="257">
        <v>230</v>
      </c>
      <c r="J1256" s="257">
        <v>28350</v>
      </c>
      <c r="K1256" s="602">
        <f t="shared" si="57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58"/>
        <v>7</v>
      </c>
      <c r="C1257" s="191">
        <f t="shared" si="56"/>
        <v>41460</v>
      </c>
      <c r="D1257" s="191" t="s">
        <v>1291</v>
      </c>
      <c r="E1257" s="191">
        <v>41460</v>
      </c>
      <c r="F1257" s="192" t="s">
        <v>1172</v>
      </c>
      <c r="G1257" s="487" t="s">
        <v>868</v>
      </c>
      <c r="H1257" s="7" t="s">
        <v>1283</v>
      </c>
      <c r="I1257" s="256">
        <v>218</v>
      </c>
      <c r="J1257" s="256">
        <v>20910</v>
      </c>
      <c r="K1257" s="602">
        <f t="shared" si="57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58"/>
        <v>7</v>
      </c>
      <c r="C1258" s="191">
        <f t="shared" ref="C1258:C1321" si="59">E1258</f>
        <v>41472</v>
      </c>
      <c r="D1258" s="191" t="s">
        <v>1291</v>
      </c>
      <c r="E1258" s="191">
        <v>41472</v>
      </c>
      <c r="F1258" s="192" t="s">
        <v>1251</v>
      </c>
      <c r="G1258" s="487" t="s">
        <v>871</v>
      </c>
      <c r="H1258" s="7" t="s">
        <v>1283</v>
      </c>
      <c r="I1258" s="256">
        <v>343</v>
      </c>
      <c r="J1258" s="256">
        <v>23149</v>
      </c>
      <c r="K1258" s="602">
        <f t="shared" ref="K1258:K1321" si="60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58"/>
        <v>7</v>
      </c>
      <c r="C1259" s="191">
        <f t="shared" si="59"/>
        <v>41472</v>
      </c>
      <c r="D1259" s="191" t="s">
        <v>1291</v>
      </c>
      <c r="E1259" s="191">
        <v>41472</v>
      </c>
      <c r="F1259" s="192" t="s">
        <v>1233</v>
      </c>
      <c r="G1259" s="487" t="s">
        <v>872</v>
      </c>
      <c r="H1259" s="7" t="s">
        <v>1283</v>
      </c>
      <c r="I1259" s="256">
        <v>375</v>
      </c>
      <c r="J1259" s="256">
        <v>18306</v>
      </c>
      <c r="K1259" s="602">
        <f t="shared" si="60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58"/>
        <v>7</v>
      </c>
      <c r="C1260" s="191">
        <f t="shared" si="59"/>
        <v>41474</v>
      </c>
      <c r="D1260" s="191" t="s">
        <v>1291</v>
      </c>
      <c r="E1260" s="772">
        <v>41474</v>
      </c>
      <c r="F1260" s="189" t="s">
        <v>698</v>
      </c>
      <c r="G1260" s="40" t="s">
        <v>873</v>
      </c>
      <c r="H1260" s="7" t="s">
        <v>1283</v>
      </c>
      <c r="I1260" s="256">
        <v>334</v>
      </c>
      <c r="J1260" s="256">
        <v>16963</v>
      </c>
      <c r="K1260" s="602">
        <f t="shared" si="60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58"/>
        <v>7</v>
      </c>
      <c r="C1261" s="191">
        <f t="shared" si="59"/>
        <v>41474</v>
      </c>
      <c r="D1261" s="191" t="s">
        <v>1291</v>
      </c>
      <c r="E1261" s="772">
        <v>41474</v>
      </c>
      <c r="F1261" s="189" t="s">
        <v>1240</v>
      </c>
      <c r="G1261" s="40" t="s">
        <v>873</v>
      </c>
      <c r="H1261" s="7" t="s">
        <v>1283</v>
      </c>
      <c r="I1261" s="256">
        <v>500</v>
      </c>
      <c r="J1261" s="256">
        <v>19910.059213884633</v>
      </c>
      <c r="K1261" s="602">
        <f t="shared" si="60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58"/>
        <v>7</v>
      </c>
      <c r="C1262" s="191">
        <f t="shared" si="59"/>
        <v>41474</v>
      </c>
      <c r="D1262" s="191" t="s">
        <v>1291</v>
      </c>
      <c r="E1262" s="772">
        <v>41474</v>
      </c>
      <c r="F1262" s="189" t="s">
        <v>636</v>
      </c>
      <c r="G1262" s="40" t="s">
        <v>876</v>
      </c>
      <c r="H1262" s="7" t="s">
        <v>1283</v>
      </c>
      <c r="I1262" s="256">
        <v>50</v>
      </c>
      <c r="J1262" s="256">
        <v>36234</v>
      </c>
      <c r="K1262" s="602">
        <f t="shared" si="60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58"/>
        <v>7</v>
      </c>
      <c r="C1263" s="191">
        <f t="shared" si="59"/>
        <v>41474</v>
      </c>
      <c r="D1263" s="191" t="s">
        <v>1291</v>
      </c>
      <c r="E1263" s="772">
        <v>41474</v>
      </c>
      <c r="F1263" s="297" t="s">
        <v>1264</v>
      </c>
      <c r="G1263" s="40" t="s">
        <v>876</v>
      </c>
      <c r="H1263" s="7" t="s">
        <v>1283</v>
      </c>
      <c r="I1263" s="256">
        <v>50</v>
      </c>
      <c r="J1263" s="256">
        <v>39995</v>
      </c>
      <c r="K1263" s="602">
        <f t="shared" si="60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58"/>
        <v>7</v>
      </c>
      <c r="C1264" s="191">
        <f t="shared" si="59"/>
        <v>41474</v>
      </c>
      <c r="D1264" s="191" t="s">
        <v>1291</v>
      </c>
      <c r="E1264" s="772">
        <v>41474</v>
      </c>
      <c r="F1264" s="189" t="s">
        <v>606</v>
      </c>
      <c r="G1264" s="40" t="s">
        <v>876</v>
      </c>
      <c r="H1264" s="7" t="s">
        <v>1283</v>
      </c>
      <c r="I1264" s="256">
        <v>25</v>
      </c>
      <c r="J1264" s="256">
        <v>38966</v>
      </c>
      <c r="K1264" s="602">
        <f t="shared" si="60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58"/>
        <v>7</v>
      </c>
      <c r="C1265" s="191">
        <f t="shared" si="59"/>
        <v>41474</v>
      </c>
      <c r="D1265" s="191" t="s">
        <v>1291</v>
      </c>
      <c r="E1265" s="772">
        <v>41474</v>
      </c>
      <c r="F1265" s="297" t="s">
        <v>606</v>
      </c>
      <c r="G1265" s="40" t="s">
        <v>876</v>
      </c>
      <c r="H1265" s="7" t="s">
        <v>1283</v>
      </c>
      <c r="I1265" s="256">
        <v>27</v>
      </c>
      <c r="J1265" s="256">
        <v>38966</v>
      </c>
      <c r="K1265" s="602">
        <f t="shared" si="60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58"/>
        <v>7</v>
      </c>
      <c r="C1266" s="191">
        <f t="shared" si="59"/>
        <v>41474</v>
      </c>
      <c r="D1266" s="191" t="s">
        <v>1291</v>
      </c>
      <c r="E1266" s="37">
        <v>41474</v>
      </c>
      <c r="F1266" s="40" t="s">
        <v>606</v>
      </c>
      <c r="G1266" s="40" t="s">
        <v>876</v>
      </c>
      <c r="H1266" s="7" t="s">
        <v>1283</v>
      </c>
      <c r="I1266" s="256">
        <v>28</v>
      </c>
      <c r="J1266" s="256">
        <v>38966</v>
      </c>
      <c r="K1266" s="602">
        <f t="shared" si="60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58"/>
        <v>7</v>
      </c>
      <c r="C1267" s="191">
        <f t="shared" si="59"/>
        <v>41474</v>
      </c>
      <c r="D1267" s="191" t="s">
        <v>1291</v>
      </c>
      <c r="E1267" s="37">
        <v>41474</v>
      </c>
      <c r="F1267" s="40" t="s">
        <v>606</v>
      </c>
      <c r="G1267" s="40" t="s">
        <v>876</v>
      </c>
      <c r="H1267" s="7" t="s">
        <v>1283</v>
      </c>
      <c r="I1267" s="256">
        <v>30</v>
      </c>
      <c r="J1267" s="256">
        <v>38966</v>
      </c>
      <c r="K1267" s="602">
        <f t="shared" si="60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58"/>
        <v>7</v>
      </c>
      <c r="C1268" s="191">
        <f t="shared" si="59"/>
        <v>41476</v>
      </c>
      <c r="D1268" s="191" t="s">
        <v>1291</v>
      </c>
      <c r="E1268" s="37">
        <v>41476</v>
      </c>
      <c r="F1268" s="40" t="s">
        <v>1277</v>
      </c>
      <c r="G1268" s="40" t="s">
        <v>884</v>
      </c>
      <c r="H1268" s="7" t="s">
        <v>1283</v>
      </c>
      <c r="I1268" s="256">
        <v>130</v>
      </c>
      <c r="J1268" s="256">
        <v>13381</v>
      </c>
      <c r="K1268" s="602">
        <f t="shared" si="60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58"/>
        <v>7</v>
      </c>
      <c r="C1269" s="191">
        <f t="shared" si="59"/>
        <v>41476</v>
      </c>
      <c r="D1269" s="191" t="s">
        <v>1291</v>
      </c>
      <c r="E1269" s="37">
        <v>41476</v>
      </c>
      <c r="F1269" s="40" t="s">
        <v>615</v>
      </c>
      <c r="G1269" s="40" t="s">
        <v>884</v>
      </c>
      <c r="H1269" s="7" t="s">
        <v>1283</v>
      </c>
      <c r="I1269" s="256">
        <v>101</v>
      </c>
      <c r="J1269" s="256">
        <v>9324</v>
      </c>
      <c r="K1269" s="602">
        <f t="shared" si="60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58"/>
        <v>7</v>
      </c>
      <c r="C1270" s="191">
        <f t="shared" si="59"/>
        <v>41476</v>
      </c>
      <c r="D1270" s="191" t="s">
        <v>1291</v>
      </c>
      <c r="E1270" s="37">
        <v>41476</v>
      </c>
      <c r="F1270" s="40" t="s">
        <v>1233</v>
      </c>
      <c r="G1270" s="40" t="s">
        <v>884</v>
      </c>
      <c r="H1270" s="7" t="s">
        <v>1283</v>
      </c>
      <c r="I1270" s="256">
        <v>49</v>
      </c>
      <c r="J1270" s="256">
        <v>18306</v>
      </c>
      <c r="K1270" s="602">
        <f t="shared" si="60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58"/>
        <v>7</v>
      </c>
      <c r="C1271" s="191">
        <f t="shared" si="59"/>
        <v>41477</v>
      </c>
      <c r="D1271" s="191" t="s">
        <v>1291</v>
      </c>
      <c r="E1271" s="37">
        <v>41477</v>
      </c>
      <c r="F1271" s="40" t="s">
        <v>1251</v>
      </c>
      <c r="G1271" s="40" t="s">
        <v>886</v>
      </c>
      <c r="H1271" s="7" t="s">
        <v>1283</v>
      </c>
      <c r="I1271" s="256">
        <v>50</v>
      </c>
      <c r="J1271" s="256">
        <v>23149</v>
      </c>
      <c r="K1271" s="602">
        <f t="shared" si="60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58"/>
        <v>7</v>
      </c>
      <c r="C1272" s="191">
        <f t="shared" si="59"/>
        <v>41477</v>
      </c>
      <c r="D1272" s="191" t="s">
        <v>1291</v>
      </c>
      <c r="E1272" s="37">
        <v>41477</v>
      </c>
      <c r="F1272" s="40" t="s">
        <v>656</v>
      </c>
      <c r="G1272" s="40" t="s">
        <v>886</v>
      </c>
      <c r="H1272" s="7" t="s">
        <v>1283</v>
      </c>
      <c r="I1272" s="256">
        <v>250</v>
      </c>
      <c r="J1272" s="256">
        <v>13832</v>
      </c>
      <c r="K1272" s="602">
        <f t="shared" si="60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58"/>
        <v>7</v>
      </c>
      <c r="C1273" s="191">
        <f t="shared" si="59"/>
        <v>41477</v>
      </c>
      <c r="D1273" s="191" t="s">
        <v>1291</v>
      </c>
      <c r="E1273" s="37">
        <v>41477</v>
      </c>
      <c r="F1273" s="40" t="s">
        <v>1255</v>
      </c>
      <c r="G1273" s="40" t="s">
        <v>886</v>
      </c>
      <c r="H1273" s="7" t="s">
        <v>1283</v>
      </c>
      <c r="I1273" s="256">
        <v>150</v>
      </c>
      <c r="J1273" s="256">
        <v>20992</v>
      </c>
      <c r="K1273" s="602">
        <f t="shared" si="60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58"/>
        <v>7</v>
      </c>
      <c r="C1274" s="191">
        <f t="shared" si="59"/>
        <v>41477</v>
      </c>
      <c r="D1274" s="191" t="s">
        <v>1291</v>
      </c>
      <c r="E1274" s="37">
        <v>41477</v>
      </c>
      <c r="F1274" s="40" t="s">
        <v>677</v>
      </c>
      <c r="G1274" s="40" t="s">
        <v>886</v>
      </c>
      <c r="H1274" s="7" t="s">
        <v>1283</v>
      </c>
      <c r="I1274" s="256">
        <v>500</v>
      </c>
      <c r="J1274" s="256">
        <v>11722</v>
      </c>
      <c r="K1274" s="602">
        <f t="shared" si="60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58"/>
        <v>7</v>
      </c>
      <c r="C1275" s="191">
        <f t="shared" si="59"/>
        <v>41478</v>
      </c>
      <c r="D1275" s="191" t="s">
        <v>1291</v>
      </c>
      <c r="E1275" s="37">
        <v>41478</v>
      </c>
      <c r="F1275" s="40" t="s">
        <v>713</v>
      </c>
      <c r="G1275" s="40" t="s">
        <v>888</v>
      </c>
      <c r="H1275" s="7" t="s">
        <v>1283</v>
      </c>
      <c r="I1275" s="256">
        <v>780</v>
      </c>
      <c r="J1275" s="256">
        <v>20635.247863247863</v>
      </c>
      <c r="K1275" s="602">
        <f t="shared" si="60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58"/>
        <v>7</v>
      </c>
      <c r="C1276" s="191">
        <f t="shared" si="59"/>
        <v>41481</v>
      </c>
      <c r="D1276" s="191" t="s">
        <v>1291</v>
      </c>
      <c r="E1276" s="37">
        <v>41481</v>
      </c>
      <c r="F1276" s="40" t="s">
        <v>650</v>
      </c>
      <c r="G1276" s="40" t="s">
        <v>889</v>
      </c>
      <c r="H1276" s="7" t="s">
        <v>1283</v>
      </c>
      <c r="I1276" s="256">
        <v>500</v>
      </c>
      <c r="J1276" s="256">
        <v>8462.418420401089</v>
      </c>
      <c r="K1276" s="602">
        <f t="shared" si="60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58"/>
        <v>7</v>
      </c>
      <c r="C1277" s="191">
        <f t="shared" si="59"/>
        <v>41484</v>
      </c>
      <c r="D1277" s="191" t="s">
        <v>1291</v>
      </c>
      <c r="E1277" s="37">
        <v>41484</v>
      </c>
      <c r="F1277" s="40" t="s">
        <v>1166</v>
      </c>
      <c r="G1277" s="40" t="s">
        <v>890</v>
      </c>
      <c r="H1277" s="7" t="s">
        <v>1283</v>
      </c>
      <c r="I1277" s="256">
        <v>100</v>
      </c>
      <c r="J1277" s="256">
        <v>11780</v>
      </c>
      <c r="K1277" s="602">
        <f t="shared" si="60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58"/>
        <v>7</v>
      </c>
      <c r="C1278" s="191">
        <f t="shared" si="59"/>
        <v>41484</v>
      </c>
      <c r="D1278" s="191" t="s">
        <v>1291</v>
      </c>
      <c r="E1278" s="37">
        <v>41484</v>
      </c>
      <c r="F1278" s="40" t="s">
        <v>1240</v>
      </c>
      <c r="G1278" s="40" t="s">
        <v>891</v>
      </c>
      <c r="H1278" s="7" t="s">
        <v>1283</v>
      </c>
      <c r="I1278" s="256">
        <v>200</v>
      </c>
      <c r="J1278" s="256">
        <v>19910.059393752887</v>
      </c>
      <c r="K1278" s="602">
        <f t="shared" si="60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58"/>
        <v>7</v>
      </c>
      <c r="C1279" s="191">
        <f t="shared" si="59"/>
        <v>41485</v>
      </c>
      <c r="D1279" s="191" t="s">
        <v>1291</v>
      </c>
      <c r="E1279" s="37">
        <v>41485</v>
      </c>
      <c r="F1279" s="40" t="s">
        <v>1206</v>
      </c>
      <c r="G1279" s="40" t="s">
        <v>892</v>
      </c>
      <c r="H1279" s="7" t="s">
        <v>1283</v>
      </c>
      <c r="I1279" s="256">
        <v>200</v>
      </c>
      <c r="J1279" s="256">
        <v>18402</v>
      </c>
      <c r="K1279" s="602">
        <f t="shared" si="60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58"/>
        <v>7</v>
      </c>
      <c r="C1280" s="191">
        <f t="shared" si="59"/>
        <v>41485</v>
      </c>
      <c r="D1280" s="191" t="s">
        <v>1291</v>
      </c>
      <c r="E1280" s="37">
        <v>41485</v>
      </c>
      <c r="F1280" s="40" t="s">
        <v>1240</v>
      </c>
      <c r="G1280" s="40" t="s">
        <v>893</v>
      </c>
      <c r="H1280" s="7" t="s">
        <v>1283</v>
      </c>
      <c r="I1280" s="256">
        <v>469</v>
      </c>
      <c r="J1280" s="256">
        <v>19910.059351276741</v>
      </c>
      <c r="K1280" s="602">
        <f t="shared" si="60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58"/>
        <v>7</v>
      </c>
      <c r="C1281" s="191">
        <f t="shared" si="59"/>
        <v>41486</v>
      </c>
      <c r="D1281" s="191" t="s">
        <v>1291</v>
      </c>
      <c r="E1281" s="37">
        <v>41486</v>
      </c>
      <c r="F1281" s="40" t="s">
        <v>1240</v>
      </c>
      <c r="G1281" s="40" t="s">
        <v>895</v>
      </c>
      <c r="H1281" s="7" t="s">
        <v>1283</v>
      </c>
      <c r="I1281" s="256">
        <v>468</v>
      </c>
      <c r="J1281" s="256">
        <v>19910.059351276741</v>
      </c>
      <c r="K1281" s="602">
        <f t="shared" si="60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58"/>
        <v>8</v>
      </c>
      <c r="C1282" s="191">
        <f t="shared" si="59"/>
        <v>41489</v>
      </c>
      <c r="D1282" s="191" t="s">
        <v>1291</v>
      </c>
      <c r="E1282" s="191">
        <v>41489</v>
      </c>
      <c r="F1282" s="192" t="s">
        <v>1240</v>
      </c>
      <c r="G1282" s="487" t="s">
        <v>896</v>
      </c>
      <c r="H1282" s="7" t="s">
        <v>1283</v>
      </c>
      <c r="I1282" s="256">
        <v>472</v>
      </c>
      <c r="J1282" s="256">
        <v>19910.059351276741</v>
      </c>
      <c r="K1282" s="602">
        <f t="shared" si="60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58"/>
        <v>8</v>
      </c>
      <c r="C1283" s="191">
        <f t="shared" si="59"/>
        <v>41489</v>
      </c>
      <c r="D1283" s="191" t="s">
        <v>1291</v>
      </c>
      <c r="E1283" s="191">
        <v>41489</v>
      </c>
      <c r="F1283" s="192" t="s">
        <v>677</v>
      </c>
      <c r="G1283" s="487" t="s">
        <v>898</v>
      </c>
      <c r="H1283" s="7" t="s">
        <v>1283</v>
      </c>
      <c r="I1283" s="256">
        <v>505</v>
      </c>
      <c r="J1283" s="256">
        <v>11722</v>
      </c>
      <c r="K1283" s="602">
        <f t="shared" si="60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ref="B1284:B1347" si="61">IF(C1284&lt;&gt;"",MONTH(C1284),"")</f>
        <v>8</v>
      </c>
      <c r="C1284" s="191">
        <f t="shared" si="59"/>
        <v>41489</v>
      </c>
      <c r="D1284" s="191" t="s">
        <v>1291</v>
      </c>
      <c r="E1284" s="772">
        <v>41489</v>
      </c>
      <c r="F1284" s="297" t="s">
        <v>1211</v>
      </c>
      <c r="G1284" s="40" t="s">
        <v>898</v>
      </c>
      <c r="H1284" s="7" t="s">
        <v>1283</v>
      </c>
      <c r="I1284" s="256">
        <v>200</v>
      </c>
      <c r="J1284" s="256">
        <v>15618</v>
      </c>
      <c r="K1284" s="602">
        <f t="shared" si="60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61"/>
        <v>8</v>
      </c>
      <c r="C1285" s="191">
        <f t="shared" si="59"/>
        <v>41489</v>
      </c>
      <c r="D1285" s="191" t="s">
        <v>1291</v>
      </c>
      <c r="E1285" s="772">
        <v>41489</v>
      </c>
      <c r="F1285" s="40" t="s">
        <v>1232</v>
      </c>
      <c r="G1285" s="40" t="s">
        <v>899</v>
      </c>
      <c r="H1285" s="7" t="s">
        <v>1283</v>
      </c>
      <c r="I1285" s="256">
        <v>350</v>
      </c>
      <c r="J1285" s="256">
        <v>15665</v>
      </c>
      <c r="K1285" s="602">
        <f t="shared" si="60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61"/>
        <v>8</v>
      </c>
      <c r="C1286" s="191">
        <f t="shared" si="59"/>
        <v>41489</v>
      </c>
      <c r="D1286" s="191" t="s">
        <v>1291</v>
      </c>
      <c r="E1286" s="772">
        <v>41489</v>
      </c>
      <c r="F1286" s="189" t="s">
        <v>1224</v>
      </c>
      <c r="G1286" s="40" t="s">
        <v>899</v>
      </c>
      <c r="H1286" s="7" t="s">
        <v>1283</v>
      </c>
      <c r="I1286" s="256">
        <v>340</v>
      </c>
      <c r="J1286" s="256">
        <v>15889</v>
      </c>
      <c r="K1286" s="602">
        <f t="shared" si="60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61"/>
        <v>8</v>
      </c>
      <c r="C1287" s="191">
        <f t="shared" si="59"/>
        <v>41492</v>
      </c>
      <c r="D1287" s="191" t="s">
        <v>1291</v>
      </c>
      <c r="E1287" s="772">
        <v>41492</v>
      </c>
      <c r="F1287" s="189" t="s">
        <v>650</v>
      </c>
      <c r="G1287" s="40" t="s">
        <v>900</v>
      </c>
      <c r="H1287" s="7" t="s">
        <v>1283</v>
      </c>
      <c r="I1287" s="256">
        <v>1000</v>
      </c>
      <c r="J1287" s="256">
        <v>8462.418420401089</v>
      </c>
      <c r="K1287" s="602">
        <f t="shared" si="60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61"/>
        <v>8</v>
      </c>
      <c r="C1288" s="191">
        <f t="shared" si="59"/>
        <v>41492</v>
      </c>
      <c r="D1288" s="191" t="s">
        <v>1291</v>
      </c>
      <c r="E1288" s="772">
        <v>41492</v>
      </c>
      <c r="F1288" s="40" t="s">
        <v>1240</v>
      </c>
      <c r="G1288" s="40" t="s">
        <v>901</v>
      </c>
      <c r="H1288" s="7" t="s">
        <v>1283</v>
      </c>
      <c r="I1288" s="256">
        <v>455</v>
      </c>
      <c r="J1288" s="256">
        <v>19910.059351276741</v>
      </c>
      <c r="K1288" s="602">
        <f t="shared" si="60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61"/>
        <v>8</v>
      </c>
      <c r="C1289" s="191">
        <f t="shared" si="59"/>
        <v>41493</v>
      </c>
      <c r="D1289" s="191" t="s">
        <v>1291</v>
      </c>
      <c r="E1289" s="772">
        <v>41493</v>
      </c>
      <c r="F1289" s="189" t="s">
        <v>600</v>
      </c>
      <c r="G1289" s="40" t="s">
        <v>902</v>
      </c>
      <c r="H1289" s="7" t="s">
        <v>1283</v>
      </c>
      <c r="I1289" s="256">
        <v>512</v>
      </c>
      <c r="J1289" s="256">
        <v>21888</v>
      </c>
      <c r="K1289" s="602">
        <f t="shared" si="60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61"/>
        <v>8</v>
      </c>
      <c r="C1290" s="191">
        <f t="shared" si="59"/>
        <v>41493</v>
      </c>
      <c r="D1290" s="191" t="s">
        <v>1291</v>
      </c>
      <c r="E1290" s="772">
        <v>41493</v>
      </c>
      <c r="F1290" s="40" t="s">
        <v>1276</v>
      </c>
      <c r="G1290" s="40" t="s">
        <v>904</v>
      </c>
      <c r="H1290" s="7" t="s">
        <v>1283</v>
      </c>
      <c r="I1290" s="256">
        <v>250</v>
      </c>
      <c r="J1290" s="256">
        <v>9676</v>
      </c>
      <c r="K1290" s="602">
        <f t="shared" si="60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61"/>
        <v>8</v>
      </c>
      <c r="C1291" s="191">
        <f t="shared" si="59"/>
        <v>41493</v>
      </c>
      <c r="D1291" s="191" t="s">
        <v>1291</v>
      </c>
      <c r="E1291" s="772">
        <v>41493</v>
      </c>
      <c r="F1291" s="189" t="s">
        <v>1208</v>
      </c>
      <c r="G1291" s="40" t="s">
        <v>904</v>
      </c>
      <c r="H1291" s="7" t="s">
        <v>1283</v>
      </c>
      <c r="I1291" s="256">
        <v>135</v>
      </c>
      <c r="J1291" s="256">
        <v>19041</v>
      </c>
      <c r="K1291" s="602">
        <f t="shared" si="60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61"/>
        <v>8</v>
      </c>
      <c r="C1292" s="191">
        <f t="shared" si="59"/>
        <v>41495</v>
      </c>
      <c r="D1292" s="191" t="s">
        <v>1291</v>
      </c>
      <c r="E1292" s="191">
        <v>41495</v>
      </c>
      <c r="F1292" s="192" t="s">
        <v>1177</v>
      </c>
      <c r="G1292" s="487" t="s">
        <v>906</v>
      </c>
      <c r="H1292" s="7" t="s">
        <v>1283</v>
      </c>
      <c r="I1292" s="256">
        <v>381</v>
      </c>
      <c r="J1292" s="256">
        <v>19699</v>
      </c>
      <c r="K1292" s="602">
        <f t="shared" si="60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61"/>
        <v>8</v>
      </c>
      <c r="C1293" s="191">
        <f t="shared" si="59"/>
        <v>41496</v>
      </c>
      <c r="D1293" s="191" t="s">
        <v>1291</v>
      </c>
      <c r="E1293" s="191">
        <v>41496</v>
      </c>
      <c r="F1293" s="192" t="s">
        <v>1260</v>
      </c>
      <c r="G1293" s="487" t="s">
        <v>907</v>
      </c>
      <c r="H1293" s="7" t="s">
        <v>1283</v>
      </c>
      <c r="I1293" s="256">
        <v>100</v>
      </c>
      <c r="J1293" s="256">
        <v>16985</v>
      </c>
      <c r="K1293" s="602">
        <f t="shared" si="60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61"/>
        <v>8</v>
      </c>
      <c r="C1294" s="191">
        <f t="shared" si="59"/>
        <v>41496</v>
      </c>
      <c r="D1294" s="191" t="s">
        <v>1291</v>
      </c>
      <c r="E1294" s="191">
        <v>41496</v>
      </c>
      <c r="F1294" s="192" t="s">
        <v>1194</v>
      </c>
      <c r="G1294" s="487" t="s">
        <v>907</v>
      </c>
      <c r="H1294" s="7" t="s">
        <v>1283</v>
      </c>
      <c r="I1294" s="256">
        <v>260</v>
      </c>
      <c r="J1294" s="256">
        <v>11157</v>
      </c>
      <c r="K1294" s="602">
        <f t="shared" si="60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61"/>
        <v>8</v>
      </c>
      <c r="C1295" s="191">
        <f t="shared" si="59"/>
        <v>41496</v>
      </c>
      <c r="D1295" s="191" t="s">
        <v>1291</v>
      </c>
      <c r="E1295" s="191">
        <v>41496</v>
      </c>
      <c r="F1295" s="192" t="s">
        <v>1234</v>
      </c>
      <c r="G1295" s="487" t="s">
        <v>907</v>
      </c>
      <c r="H1295" s="7" t="s">
        <v>1283</v>
      </c>
      <c r="I1295" s="256">
        <v>260</v>
      </c>
      <c r="J1295" s="256">
        <v>12620</v>
      </c>
      <c r="K1295" s="602">
        <f t="shared" si="60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61"/>
        <v>8</v>
      </c>
      <c r="C1296" s="191">
        <f t="shared" si="59"/>
        <v>41497</v>
      </c>
      <c r="D1296" s="191" t="s">
        <v>1291</v>
      </c>
      <c r="E1296" s="191">
        <v>41497</v>
      </c>
      <c r="F1296" s="192" t="s">
        <v>650</v>
      </c>
      <c r="G1296" s="487" t="s">
        <v>909</v>
      </c>
      <c r="H1296" s="7" t="s">
        <v>1283</v>
      </c>
      <c r="I1296" s="256">
        <v>85</v>
      </c>
      <c r="J1296" s="256">
        <v>8462.4198895027621</v>
      </c>
      <c r="K1296" s="602">
        <f t="shared" si="60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61"/>
        <v>8</v>
      </c>
      <c r="C1297" s="191">
        <f t="shared" si="59"/>
        <v>41499</v>
      </c>
      <c r="D1297" s="191" t="s">
        <v>1291</v>
      </c>
      <c r="E1297" s="191">
        <v>41499</v>
      </c>
      <c r="F1297" s="189" t="s">
        <v>1241</v>
      </c>
      <c r="G1297" s="487" t="s">
        <v>910</v>
      </c>
      <c r="H1297" s="7" t="s">
        <v>1283</v>
      </c>
      <c r="I1297" s="256">
        <v>103</v>
      </c>
      <c r="J1297" s="256">
        <v>23725</v>
      </c>
      <c r="K1297" s="602">
        <f t="shared" si="60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61"/>
        <v>8</v>
      </c>
      <c r="C1298" s="191">
        <f t="shared" si="59"/>
        <v>41499</v>
      </c>
      <c r="D1298" s="191" t="s">
        <v>1291</v>
      </c>
      <c r="E1298" s="191">
        <v>41499</v>
      </c>
      <c r="F1298" s="192" t="s">
        <v>1240</v>
      </c>
      <c r="G1298" s="487" t="s">
        <v>911</v>
      </c>
      <c r="H1298" s="7" t="s">
        <v>1283</v>
      </c>
      <c r="I1298" s="256">
        <v>285</v>
      </c>
      <c r="J1298" s="256">
        <v>19910.059393752887</v>
      </c>
      <c r="K1298" s="602">
        <f t="shared" si="60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61"/>
        <v>8</v>
      </c>
      <c r="C1299" s="191">
        <f t="shared" si="59"/>
        <v>41502</v>
      </c>
      <c r="D1299" s="191" t="s">
        <v>1291</v>
      </c>
      <c r="E1299" s="191">
        <v>41502</v>
      </c>
      <c r="F1299" s="192" t="s">
        <v>1240</v>
      </c>
      <c r="G1299" s="487" t="s">
        <v>912</v>
      </c>
      <c r="H1299" s="7" t="s">
        <v>1283</v>
      </c>
      <c r="I1299" s="256">
        <v>505</v>
      </c>
      <c r="J1299" s="256">
        <v>19910.059393752887</v>
      </c>
      <c r="K1299" s="602">
        <f t="shared" si="60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61"/>
        <v>8</v>
      </c>
      <c r="C1300" s="191">
        <f t="shared" si="59"/>
        <v>41503</v>
      </c>
      <c r="D1300" s="191" t="s">
        <v>1291</v>
      </c>
      <c r="E1300" s="191">
        <v>41503</v>
      </c>
      <c r="F1300" s="192" t="s">
        <v>592</v>
      </c>
      <c r="G1300" s="487" t="s">
        <v>913</v>
      </c>
      <c r="H1300" s="7" t="s">
        <v>1283</v>
      </c>
      <c r="I1300" s="256">
        <v>1015</v>
      </c>
      <c r="J1300" s="256">
        <v>8744.995073891625</v>
      </c>
      <c r="K1300" s="602">
        <f t="shared" si="60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61"/>
        <v>8</v>
      </c>
      <c r="C1301" s="191">
        <f t="shared" si="59"/>
        <v>41503</v>
      </c>
      <c r="D1301" s="191" t="s">
        <v>1291</v>
      </c>
      <c r="E1301" s="772">
        <v>41503</v>
      </c>
      <c r="F1301" s="189" t="s">
        <v>1222</v>
      </c>
      <c r="G1301" s="40" t="s">
        <v>915</v>
      </c>
      <c r="H1301" s="7" t="s">
        <v>1283</v>
      </c>
      <c r="I1301" s="256">
        <v>705</v>
      </c>
      <c r="J1301" s="256">
        <v>10775</v>
      </c>
      <c r="K1301" s="602">
        <f t="shared" si="60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61"/>
        <v>8</v>
      </c>
      <c r="C1302" s="191">
        <f t="shared" si="59"/>
        <v>41503</v>
      </c>
      <c r="D1302" s="191" t="s">
        <v>1291</v>
      </c>
      <c r="E1302" s="772">
        <v>41503</v>
      </c>
      <c r="F1302" s="40" t="s">
        <v>1240</v>
      </c>
      <c r="G1302" s="40" t="s">
        <v>916</v>
      </c>
      <c r="H1302" s="7" t="s">
        <v>1283</v>
      </c>
      <c r="I1302" s="256">
        <v>534</v>
      </c>
      <c r="J1302" s="256">
        <v>19910.059351276741</v>
      </c>
      <c r="K1302" s="602">
        <f t="shared" si="60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61"/>
        <v>8</v>
      </c>
      <c r="C1303" s="191">
        <f t="shared" si="59"/>
        <v>41504</v>
      </c>
      <c r="D1303" s="191" t="s">
        <v>1291</v>
      </c>
      <c r="E1303" s="772">
        <v>41504</v>
      </c>
      <c r="F1303" s="189" t="s">
        <v>1244</v>
      </c>
      <c r="G1303" s="40" t="s">
        <v>917</v>
      </c>
      <c r="H1303" s="7" t="s">
        <v>1283</v>
      </c>
      <c r="I1303" s="813">
        <v>100</v>
      </c>
      <c r="J1303" s="256">
        <v>22601</v>
      </c>
      <c r="K1303" s="602">
        <f t="shared" si="60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61"/>
        <v>8</v>
      </c>
      <c r="C1304" s="191">
        <f t="shared" si="59"/>
        <v>41508</v>
      </c>
      <c r="D1304" s="191" t="s">
        <v>1291</v>
      </c>
      <c r="E1304" s="772">
        <v>41508</v>
      </c>
      <c r="F1304" s="40" t="s">
        <v>650</v>
      </c>
      <c r="G1304" s="40" t="s">
        <v>919</v>
      </c>
      <c r="H1304" s="7" t="s">
        <v>1283</v>
      </c>
      <c r="I1304" s="256">
        <v>52</v>
      </c>
      <c r="J1304" s="256">
        <v>8462.4198895027621</v>
      </c>
      <c r="K1304" s="602">
        <f t="shared" si="60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61"/>
        <v>8</v>
      </c>
      <c r="C1305" s="191">
        <f t="shared" si="59"/>
        <v>41508</v>
      </c>
      <c r="D1305" s="191" t="s">
        <v>1291</v>
      </c>
      <c r="E1305" s="772">
        <v>41508</v>
      </c>
      <c r="F1305" s="189" t="s">
        <v>1274</v>
      </c>
      <c r="G1305" s="40" t="s">
        <v>919</v>
      </c>
      <c r="H1305" s="7" t="s">
        <v>1283</v>
      </c>
      <c r="I1305" s="813">
        <v>630</v>
      </c>
      <c r="J1305" s="256">
        <v>10708</v>
      </c>
      <c r="K1305" s="602">
        <f t="shared" si="60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61"/>
        <v>8</v>
      </c>
      <c r="C1306" s="191">
        <f t="shared" si="59"/>
        <v>41508</v>
      </c>
      <c r="D1306" s="191" t="s">
        <v>1291</v>
      </c>
      <c r="E1306" s="772">
        <v>41508</v>
      </c>
      <c r="F1306" s="189" t="s">
        <v>1272</v>
      </c>
      <c r="G1306" s="40" t="s">
        <v>919</v>
      </c>
      <c r="H1306" s="7" t="s">
        <v>1283</v>
      </c>
      <c r="I1306" s="813">
        <v>150</v>
      </c>
      <c r="J1306" s="256">
        <v>9523.2000000000007</v>
      </c>
      <c r="K1306" s="602">
        <f t="shared" si="60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61"/>
        <v>8</v>
      </c>
      <c r="C1307" s="191">
        <f t="shared" si="59"/>
        <v>41508</v>
      </c>
      <c r="D1307" s="191" t="s">
        <v>1291</v>
      </c>
      <c r="E1307" s="772">
        <v>41508</v>
      </c>
      <c r="F1307" s="297" t="s">
        <v>1252</v>
      </c>
      <c r="G1307" s="40" t="s">
        <v>919</v>
      </c>
      <c r="H1307" s="7" t="s">
        <v>1283</v>
      </c>
      <c r="I1307" s="256">
        <v>32</v>
      </c>
      <c r="J1307" s="256">
        <v>23102</v>
      </c>
      <c r="K1307" s="602">
        <f t="shared" si="60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61"/>
        <v>8</v>
      </c>
      <c r="C1308" s="191">
        <f t="shared" si="59"/>
        <v>41509</v>
      </c>
      <c r="D1308" s="191" t="s">
        <v>1291</v>
      </c>
      <c r="E1308" s="772">
        <v>41509</v>
      </c>
      <c r="F1308" s="40" t="s">
        <v>1265</v>
      </c>
      <c r="G1308" s="40" t="s">
        <v>921</v>
      </c>
      <c r="H1308" s="7" t="s">
        <v>1283</v>
      </c>
      <c r="I1308" s="256">
        <v>240</v>
      </c>
      <c r="J1308" s="256">
        <v>21089</v>
      </c>
      <c r="K1308" s="602">
        <f t="shared" si="60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61"/>
        <v>8</v>
      </c>
      <c r="C1309" s="191">
        <f t="shared" si="59"/>
        <v>41509</v>
      </c>
      <c r="D1309" s="191" t="s">
        <v>1291</v>
      </c>
      <c r="E1309" s="37">
        <v>41509</v>
      </c>
      <c r="F1309" s="40" t="s">
        <v>1229</v>
      </c>
      <c r="G1309" s="40" t="s">
        <v>921</v>
      </c>
      <c r="H1309" s="7" t="s">
        <v>1283</v>
      </c>
      <c r="I1309" s="256">
        <v>391</v>
      </c>
      <c r="J1309" s="256">
        <v>22301</v>
      </c>
      <c r="K1309" s="602">
        <f t="shared" si="60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61"/>
        <v>8</v>
      </c>
      <c r="C1310" s="191">
        <f t="shared" si="59"/>
        <v>41509</v>
      </c>
      <c r="D1310" s="191" t="s">
        <v>1291</v>
      </c>
      <c r="E1310" s="37">
        <v>41509</v>
      </c>
      <c r="F1310" s="192" t="s">
        <v>1269</v>
      </c>
      <c r="G1310" s="40" t="s">
        <v>1113</v>
      </c>
      <c r="H1310" s="7" t="s">
        <v>1283</v>
      </c>
      <c r="I1310" s="256">
        <v>215</v>
      </c>
      <c r="J1310" s="256">
        <v>22361</v>
      </c>
      <c r="K1310" s="602">
        <f t="shared" si="60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61"/>
        <v>8</v>
      </c>
      <c r="C1311" s="191">
        <f t="shared" si="59"/>
        <v>41509</v>
      </c>
      <c r="D1311" s="191" t="s">
        <v>1291</v>
      </c>
      <c r="E1311" s="37">
        <v>41509</v>
      </c>
      <c r="F1311" s="40" t="s">
        <v>614</v>
      </c>
      <c r="G1311" s="40" t="s">
        <v>1113</v>
      </c>
      <c r="H1311" s="7" t="s">
        <v>1283</v>
      </c>
      <c r="I1311" s="256">
        <v>106</v>
      </c>
      <c r="J1311" s="256">
        <v>10886</v>
      </c>
      <c r="K1311" s="602">
        <f t="shared" si="60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61"/>
        <v>8</v>
      </c>
      <c r="C1312" s="191">
        <f t="shared" si="59"/>
        <v>41513</v>
      </c>
      <c r="D1312" s="191" t="s">
        <v>1291</v>
      </c>
      <c r="E1312" s="37">
        <v>41513</v>
      </c>
      <c r="F1312" s="40" t="s">
        <v>1279</v>
      </c>
      <c r="G1312" s="40" t="s">
        <v>1114</v>
      </c>
      <c r="H1312" s="7" t="s">
        <v>1283</v>
      </c>
      <c r="I1312" s="256">
        <v>400</v>
      </c>
      <c r="J1312" s="256">
        <v>10863</v>
      </c>
      <c r="K1312" s="602">
        <f t="shared" si="60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61"/>
        <v>8</v>
      </c>
      <c r="C1313" s="191">
        <f t="shared" si="59"/>
        <v>41513</v>
      </c>
      <c r="D1313" s="191" t="s">
        <v>1291</v>
      </c>
      <c r="E1313" s="37">
        <v>41513</v>
      </c>
      <c r="F1313" s="192" t="s">
        <v>1290</v>
      </c>
      <c r="G1313" s="40" t="s">
        <v>1114</v>
      </c>
      <c r="H1313" s="7" t="s">
        <v>1283</v>
      </c>
      <c r="I1313" s="256">
        <v>210</v>
      </c>
      <c r="J1313" s="256">
        <v>13125</v>
      </c>
      <c r="K1313" s="602">
        <f t="shared" si="60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61"/>
        <v>8</v>
      </c>
      <c r="C1314" s="191">
        <f t="shared" si="59"/>
        <v>41513</v>
      </c>
      <c r="D1314" s="191" t="s">
        <v>1291</v>
      </c>
      <c r="E1314" s="37">
        <v>41513</v>
      </c>
      <c r="F1314" s="189" t="s">
        <v>1233</v>
      </c>
      <c r="G1314" s="40" t="s">
        <v>1114</v>
      </c>
      <c r="H1314" s="7" t="s">
        <v>1283</v>
      </c>
      <c r="I1314" s="256">
        <v>52</v>
      </c>
      <c r="J1314" s="256">
        <v>18306</v>
      </c>
      <c r="K1314" s="602">
        <f t="shared" si="60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61"/>
        <v>8</v>
      </c>
      <c r="C1315" s="191">
        <f t="shared" si="59"/>
        <v>41509</v>
      </c>
      <c r="D1315" s="191" t="s">
        <v>1291</v>
      </c>
      <c r="E1315" s="37">
        <v>41509</v>
      </c>
      <c r="F1315" s="40" t="s">
        <v>1229</v>
      </c>
      <c r="G1315" s="40" t="s">
        <v>1115</v>
      </c>
      <c r="H1315" s="7" t="s">
        <v>1283</v>
      </c>
      <c r="I1315" s="256">
        <v>468</v>
      </c>
      <c r="J1315" s="256">
        <v>22301</v>
      </c>
      <c r="K1315" s="602">
        <f t="shared" si="60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61"/>
        <v>8</v>
      </c>
      <c r="C1316" s="191">
        <f t="shared" si="59"/>
        <v>41509</v>
      </c>
      <c r="D1316" s="191" t="s">
        <v>1291</v>
      </c>
      <c r="E1316" s="37">
        <v>41509</v>
      </c>
      <c r="F1316" s="40" t="s">
        <v>591</v>
      </c>
      <c r="G1316" s="40" t="s">
        <v>1115</v>
      </c>
      <c r="H1316" s="7" t="s">
        <v>1283</v>
      </c>
      <c r="I1316" s="256">
        <v>186</v>
      </c>
      <c r="J1316" s="256">
        <v>29568</v>
      </c>
      <c r="K1316" s="602">
        <f t="shared" si="60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61"/>
        <v>9</v>
      </c>
      <c r="C1317" s="191">
        <f t="shared" si="59"/>
        <v>41519</v>
      </c>
      <c r="D1317" s="191" t="s">
        <v>1291</v>
      </c>
      <c r="E1317" s="37">
        <v>41519</v>
      </c>
      <c r="F1317" s="40" t="s">
        <v>1229</v>
      </c>
      <c r="G1317" s="40" t="s">
        <v>1116</v>
      </c>
      <c r="H1317" s="7" t="s">
        <v>1283</v>
      </c>
      <c r="I1317" s="256">
        <v>450</v>
      </c>
      <c r="J1317" s="256">
        <v>22301</v>
      </c>
      <c r="K1317" s="602">
        <f t="shared" si="60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61"/>
        <v>9</v>
      </c>
      <c r="C1318" s="191">
        <f t="shared" si="59"/>
        <v>41520</v>
      </c>
      <c r="D1318" s="191" t="s">
        <v>1291</v>
      </c>
      <c r="E1318" s="37">
        <v>41520</v>
      </c>
      <c r="F1318" s="192" t="s">
        <v>635</v>
      </c>
      <c r="G1318" s="40" t="s">
        <v>1117</v>
      </c>
      <c r="H1318" s="7" t="s">
        <v>1283</v>
      </c>
      <c r="I1318" s="256">
        <v>505</v>
      </c>
      <c r="J1318" s="256">
        <v>13465</v>
      </c>
      <c r="K1318" s="602">
        <f t="shared" si="60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61"/>
        <v>9</v>
      </c>
      <c r="C1319" s="191">
        <f t="shared" si="59"/>
        <v>41520</v>
      </c>
      <c r="D1319" s="191" t="s">
        <v>1291</v>
      </c>
      <c r="E1319" s="37">
        <v>41520</v>
      </c>
      <c r="F1319" s="40" t="s">
        <v>677</v>
      </c>
      <c r="G1319" s="40" t="s">
        <v>1117</v>
      </c>
      <c r="H1319" s="7" t="s">
        <v>1283</v>
      </c>
      <c r="I1319" s="256">
        <v>500</v>
      </c>
      <c r="J1319" s="256">
        <v>11722</v>
      </c>
      <c r="K1319" s="602">
        <f t="shared" si="60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61"/>
        <v>9</v>
      </c>
      <c r="C1320" s="191">
        <f t="shared" si="59"/>
        <v>41523</v>
      </c>
      <c r="D1320" s="191" t="s">
        <v>1291</v>
      </c>
      <c r="E1320" s="37">
        <v>41523</v>
      </c>
      <c r="F1320" s="40" t="s">
        <v>713</v>
      </c>
      <c r="G1320" s="40" t="s">
        <v>1120</v>
      </c>
      <c r="H1320" s="7" t="s">
        <v>1283</v>
      </c>
      <c r="I1320" s="256">
        <v>270</v>
      </c>
      <c r="J1320" s="256">
        <v>20635.247863247863</v>
      </c>
      <c r="K1320" s="602">
        <f t="shared" si="60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61"/>
        <v>9</v>
      </c>
      <c r="C1321" s="191">
        <f t="shared" si="59"/>
        <v>41523</v>
      </c>
      <c r="D1321" s="191" t="s">
        <v>1291</v>
      </c>
      <c r="E1321" s="37">
        <v>41523</v>
      </c>
      <c r="F1321" s="192" t="s">
        <v>1240</v>
      </c>
      <c r="G1321" s="40" t="s">
        <v>1121</v>
      </c>
      <c r="H1321" s="7" t="s">
        <v>1283</v>
      </c>
      <c r="I1321" s="256">
        <v>505</v>
      </c>
      <c r="J1321" s="256">
        <v>19910.059393752887</v>
      </c>
      <c r="K1321" s="602">
        <f t="shared" si="60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61"/>
        <v>9</v>
      </c>
      <c r="C1322" s="191">
        <f t="shared" ref="C1322:C1385" si="62">E1322</f>
        <v>41523</v>
      </c>
      <c r="D1322" s="191" t="s">
        <v>1291</v>
      </c>
      <c r="E1322" s="37">
        <v>41523</v>
      </c>
      <c r="F1322" s="189" t="s">
        <v>1229</v>
      </c>
      <c r="G1322" s="40" t="s">
        <v>1122</v>
      </c>
      <c r="H1322" s="7" t="s">
        <v>1283</v>
      </c>
      <c r="I1322" s="256">
        <v>468</v>
      </c>
      <c r="J1322" s="256">
        <v>22301</v>
      </c>
      <c r="K1322" s="602">
        <f t="shared" ref="K1322:K1385" si="63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61"/>
        <v>9</v>
      </c>
      <c r="C1323" s="191">
        <f t="shared" si="62"/>
        <v>41523</v>
      </c>
      <c r="D1323" s="191" t="s">
        <v>1291</v>
      </c>
      <c r="E1323" s="37">
        <v>41523</v>
      </c>
      <c r="F1323" s="40" t="s">
        <v>1248</v>
      </c>
      <c r="G1323" s="40" t="s">
        <v>1122</v>
      </c>
      <c r="H1323" s="7" t="s">
        <v>1283</v>
      </c>
      <c r="I1323" s="256">
        <v>150</v>
      </c>
      <c r="J1323" s="256">
        <v>27900</v>
      </c>
      <c r="K1323" s="602">
        <f t="shared" si="63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61"/>
        <v>9</v>
      </c>
      <c r="C1324" s="191">
        <f t="shared" si="62"/>
        <v>41523</v>
      </c>
      <c r="D1324" s="191" t="s">
        <v>1291</v>
      </c>
      <c r="E1324" s="37">
        <v>41523</v>
      </c>
      <c r="F1324" s="40" t="s">
        <v>1229</v>
      </c>
      <c r="G1324" s="40" t="s">
        <v>922</v>
      </c>
      <c r="H1324" s="7" t="s">
        <v>1283</v>
      </c>
      <c r="I1324" s="256">
        <v>440</v>
      </c>
      <c r="J1324" s="256">
        <v>22301</v>
      </c>
      <c r="K1324" s="602">
        <f t="shared" si="63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61"/>
        <v>9</v>
      </c>
      <c r="C1325" s="191">
        <f t="shared" si="62"/>
        <v>41525</v>
      </c>
      <c r="D1325" s="191" t="s">
        <v>1291</v>
      </c>
      <c r="E1325" s="794">
        <v>41525</v>
      </c>
      <c r="F1325" s="192" t="s">
        <v>1279</v>
      </c>
      <c r="G1325" s="487" t="s">
        <v>924</v>
      </c>
      <c r="H1325" s="7" t="s">
        <v>1283</v>
      </c>
      <c r="I1325" s="257">
        <v>100</v>
      </c>
      <c r="J1325" s="257">
        <v>10863</v>
      </c>
      <c r="K1325" s="602">
        <f t="shared" si="63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61"/>
        <v>9</v>
      </c>
      <c r="C1326" s="191">
        <f t="shared" si="62"/>
        <v>41525</v>
      </c>
      <c r="D1326" s="191" t="s">
        <v>1291</v>
      </c>
      <c r="E1326" s="794">
        <v>41525</v>
      </c>
      <c r="F1326" s="189" t="s">
        <v>1290</v>
      </c>
      <c r="G1326" s="487" t="s">
        <v>924</v>
      </c>
      <c r="H1326" s="7" t="s">
        <v>1283</v>
      </c>
      <c r="I1326" s="256">
        <v>102</v>
      </c>
      <c r="J1326" s="256">
        <v>13125</v>
      </c>
      <c r="K1326" s="602">
        <f t="shared" si="63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61"/>
        <v>9</v>
      </c>
      <c r="C1327" s="191">
        <f t="shared" si="62"/>
        <v>41530</v>
      </c>
      <c r="D1327" s="191" t="s">
        <v>1291</v>
      </c>
      <c r="E1327" s="794">
        <v>41530</v>
      </c>
      <c r="F1327" s="189" t="s">
        <v>650</v>
      </c>
      <c r="G1327" s="487" t="s">
        <v>927</v>
      </c>
      <c r="H1327" s="7" t="s">
        <v>1283</v>
      </c>
      <c r="I1327" s="256">
        <v>992</v>
      </c>
      <c r="J1327" s="256">
        <v>8462.418420401089</v>
      </c>
      <c r="K1327" s="602">
        <f t="shared" si="63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61"/>
        <v>9</v>
      </c>
      <c r="C1328" s="191">
        <f t="shared" si="62"/>
        <v>41532</v>
      </c>
      <c r="D1328" s="191" t="s">
        <v>1291</v>
      </c>
      <c r="E1328" s="191">
        <v>41532</v>
      </c>
      <c r="F1328" s="192" t="s">
        <v>1240</v>
      </c>
      <c r="G1328" s="487" t="s">
        <v>928</v>
      </c>
      <c r="H1328" s="7" t="s">
        <v>1283</v>
      </c>
      <c r="I1328" s="256">
        <v>496</v>
      </c>
      <c r="J1328" s="256">
        <v>19910.059393752887</v>
      </c>
      <c r="K1328" s="602">
        <f t="shared" si="63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61"/>
        <v>9</v>
      </c>
      <c r="C1329" s="191">
        <f t="shared" si="62"/>
        <v>41533</v>
      </c>
      <c r="D1329" s="191" t="s">
        <v>1291</v>
      </c>
      <c r="E1329" s="191">
        <v>41533</v>
      </c>
      <c r="F1329" s="192" t="s">
        <v>1166</v>
      </c>
      <c r="G1329" s="487" t="s">
        <v>930</v>
      </c>
      <c r="H1329" s="7" t="s">
        <v>1283</v>
      </c>
      <c r="I1329" s="256">
        <v>50</v>
      </c>
      <c r="J1329" s="256">
        <v>11780</v>
      </c>
      <c r="K1329" s="602">
        <f t="shared" si="63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61"/>
        <v>9</v>
      </c>
      <c r="C1330" s="191">
        <f t="shared" si="62"/>
        <v>41534</v>
      </c>
      <c r="D1330" s="191" t="s">
        <v>1291</v>
      </c>
      <c r="E1330" s="191">
        <v>41534</v>
      </c>
      <c r="F1330" s="192" t="s">
        <v>1236</v>
      </c>
      <c r="G1330" s="487" t="s">
        <v>931</v>
      </c>
      <c r="H1330" s="7" t="s">
        <v>1283</v>
      </c>
      <c r="I1330" s="256">
        <v>150</v>
      </c>
      <c r="J1330" s="256">
        <v>22800</v>
      </c>
      <c r="K1330" s="602">
        <f t="shared" si="63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61"/>
        <v>9</v>
      </c>
      <c r="C1331" s="191">
        <f t="shared" si="62"/>
        <v>41535</v>
      </c>
      <c r="D1331" s="191" t="s">
        <v>1291</v>
      </c>
      <c r="E1331" s="191">
        <v>41535</v>
      </c>
      <c r="F1331" s="192" t="s">
        <v>1240</v>
      </c>
      <c r="G1331" s="487" t="s">
        <v>932</v>
      </c>
      <c r="H1331" s="7" t="s">
        <v>1283</v>
      </c>
      <c r="I1331" s="256">
        <v>331</v>
      </c>
      <c r="J1331" s="256">
        <v>19910.059393752887</v>
      </c>
      <c r="K1331" s="602">
        <f t="shared" si="63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61"/>
        <v>9</v>
      </c>
      <c r="C1332" s="191">
        <f t="shared" si="62"/>
        <v>41537</v>
      </c>
      <c r="D1332" s="191" t="s">
        <v>1291</v>
      </c>
      <c r="E1332" s="191">
        <v>41537</v>
      </c>
      <c r="F1332" s="192" t="s">
        <v>1234</v>
      </c>
      <c r="G1332" s="487" t="s">
        <v>1123</v>
      </c>
      <c r="H1332" s="7" t="s">
        <v>1283</v>
      </c>
      <c r="I1332" s="256">
        <v>240</v>
      </c>
      <c r="J1332" s="256">
        <v>12620</v>
      </c>
      <c r="K1332" s="602">
        <f t="shared" si="63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61"/>
        <v>9</v>
      </c>
      <c r="C1333" s="191">
        <f t="shared" si="62"/>
        <v>41537</v>
      </c>
      <c r="D1333" s="191" t="s">
        <v>1291</v>
      </c>
      <c r="E1333" s="191">
        <v>41537</v>
      </c>
      <c r="F1333" s="192" t="s">
        <v>1194</v>
      </c>
      <c r="G1333" s="487" t="s">
        <v>1123</v>
      </c>
      <c r="H1333" s="7" t="s">
        <v>1283</v>
      </c>
      <c r="I1333" s="256">
        <v>210</v>
      </c>
      <c r="J1333" s="256">
        <v>11157</v>
      </c>
      <c r="K1333" s="602">
        <f t="shared" si="63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61"/>
        <v>9</v>
      </c>
      <c r="C1334" s="191">
        <f t="shared" si="62"/>
        <v>41537</v>
      </c>
      <c r="D1334" s="191" t="s">
        <v>1291</v>
      </c>
      <c r="E1334" s="191">
        <v>41537</v>
      </c>
      <c r="F1334" s="192" t="s">
        <v>1228</v>
      </c>
      <c r="G1334" s="487" t="s">
        <v>1123</v>
      </c>
      <c r="H1334" s="7" t="s">
        <v>1283</v>
      </c>
      <c r="I1334" s="256">
        <v>109</v>
      </c>
      <c r="J1334" s="256">
        <v>11873</v>
      </c>
      <c r="K1334" s="602">
        <f t="shared" si="63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61"/>
        <v>9</v>
      </c>
      <c r="C1335" s="191">
        <f t="shared" si="62"/>
        <v>41537</v>
      </c>
      <c r="D1335" s="191" t="s">
        <v>1291</v>
      </c>
      <c r="E1335" s="191">
        <v>41537</v>
      </c>
      <c r="F1335" s="192" t="s">
        <v>1175</v>
      </c>
      <c r="G1335" s="487" t="s">
        <v>1123</v>
      </c>
      <c r="H1335" s="7" t="s">
        <v>1283</v>
      </c>
      <c r="I1335" s="256">
        <v>60</v>
      </c>
      <c r="J1335" s="256">
        <v>26179</v>
      </c>
      <c r="K1335" s="602">
        <f t="shared" si="63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61"/>
        <v>9</v>
      </c>
      <c r="C1336" s="191">
        <f t="shared" si="62"/>
        <v>41537</v>
      </c>
      <c r="D1336" s="191" t="s">
        <v>1291</v>
      </c>
      <c r="E1336" s="191">
        <v>41537</v>
      </c>
      <c r="F1336" s="192" t="s">
        <v>688</v>
      </c>
      <c r="G1336" s="487" t="s">
        <v>933</v>
      </c>
      <c r="H1336" s="7" t="s">
        <v>1283</v>
      </c>
      <c r="I1336" s="256">
        <v>424</v>
      </c>
      <c r="J1336" s="256">
        <v>16000</v>
      </c>
      <c r="K1336" s="602">
        <f t="shared" si="63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61"/>
        <v>9</v>
      </c>
      <c r="C1337" s="191">
        <f t="shared" si="62"/>
        <v>41537</v>
      </c>
      <c r="D1337" s="191" t="s">
        <v>1291</v>
      </c>
      <c r="E1337" s="191">
        <v>41537</v>
      </c>
      <c r="F1337" s="192" t="s">
        <v>677</v>
      </c>
      <c r="G1337" s="487" t="s">
        <v>934</v>
      </c>
      <c r="H1337" s="7" t="s">
        <v>1283</v>
      </c>
      <c r="I1337" s="256">
        <v>495</v>
      </c>
      <c r="J1337" s="256">
        <v>11722</v>
      </c>
      <c r="K1337" s="602">
        <f t="shared" si="63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61"/>
        <v>9</v>
      </c>
      <c r="C1338" s="191">
        <f t="shared" si="62"/>
        <v>41539</v>
      </c>
      <c r="D1338" s="191" t="s">
        <v>1291</v>
      </c>
      <c r="E1338" s="191">
        <v>41539</v>
      </c>
      <c r="F1338" s="192" t="s">
        <v>1240</v>
      </c>
      <c r="G1338" s="487" t="s">
        <v>935</v>
      </c>
      <c r="H1338" s="7" t="s">
        <v>1283</v>
      </c>
      <c r="I1338" s="256">
        <v>450</v>
      </c>
      <c r="J1338" s="256">
        <v>19910.059351276741</v>
      </c>
      <c r="K1338" s="602">
        <f t="shared" si="63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61"/>
        <v>9</v>
      </c>
      <c r="C1339" s="191">
        <f t="shared" si="62"/>
        <v>41540</v>
      </c>
      <c r="D1339" s="191" t="s">
        <v>1291</v>
      </c>
      <c r="E1339" s="191">
        <v>41540</v>
      </c>
      <c r="F1339" s="192" t="s">
        <v>591</v>
      </c>
      <c r="G1339" s="487" t="s">
        <v>936</v>
      </c>
      <c r="H1339" s="7" t="s">
        <v>1283</v>
      </c>
      <c r="I1339" s="256">
        <v>314</v>
      </c>
      <c r="J1339" s="256">
        <v>29568</v>
      </c>
      <c r="K1339" s="602">
        <f t="shared" si="63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61"/>
        <v>9</v>
      </c>
      <c r="C1340" s="191">
        <f t="shared" si="62"/>
        <v>41544</v>
      </c>
      <c r="D1340" s="191" t="s">
        <v>1291</v>
      </c>
      <c r="E1340" s="191">
        <v>41544</v>
      </c>
      <c r="F1340" s="192" t="s">
        <v>650</v>
      </c>
      <c r="G1340" s="487" t="s">
        <v>937</v>
      </c>
      <c r="H1340" s="7" t="s">
        <v>1283</v>
      </c>
      <c r="I1340" s="256">
        <v>1004</v>
      </c>
      <c r="J1340" s="256">
        <v>8462.418420401089</v>
      </c>
      <c r="K1340" s="602">
        <f t="shared" si="63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61"/>
        <v>9</v>
      </c>
      <c r="C1341" s="191">
        <f t="shared" si="62"/>
        <v>41544</v>
      </c>
      <c r="D1341" s="191" t="s">
        <v>1291</v>
      </c>
      <c r="E1341" s="191">
        <v>41544</v>
      </c>
      <c r="F1341" s="192" t="s">
        <v>1229</v>
      </c>
      <c r="G1341" s="487" t="s">
        <v>939</v>
      </c>
      <c r="H1341" s="7" t="s">
        <v>1283</v>
      </c>
      <c r="I1341" s="256">
        <v>420</v>
      </c>
      <c r="J1341" s="256">
        <v>22301</v>
      </c>
      <c r="K1341" s="602">
        <f t="shared" si="63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61"/>
        <v>9</v>
      </c>
      <c r="C1342" s="191">
        <f t="shared" si="62"/>
        <v>41544</v>
      </c>
      <c r="D1342" s="191" t="s">
        <v>1291</v>
      </c>
      <c r="E1342" s="191">
        <v>41544</v>
      </c>
      <c r="F1342" s="192" t="s">
        <v>591</v>
      </c>
      <c r="G1342" s="487" t="s">
        <v>939</v>
      </c>
      <c r="H1342" s="7" t="s">
        <v>1283</v>
      </c>
      <c r="I1342" s="256">
        <v>172</v>
      </c>
      <c r="J1342" s="256">
        <v>29568</v>
      </c>
      <c r="K1342" s="602">
        <f t="shared" si="63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61"/>
        <v>9</v>
      </c>
      <c r="C1343" s="191">
        <f t="shared" si="62"/>
        <v>41544</v>
      </c>
      <c r="D1343" s="191" t="s">
        <v>1291</v>
      </c>
      <c r="E1343" s="191">
        <v>41544</v>
      </c>
      <c r="F1343" s="192" t="s">
        <v>1252</v>
      </c>
      <c r="G1343" s="487" t="s">
        <v>942</v>
      </c>
      <c r="H1343" s="7" t="s">
        <v>1283</v>
      </c>
      <c r="I1343" s="256">
        <v>168</v>
      </c>
      <c r="J1343" s="256">
        <v>23102</v>
      </c>
      <c r="K1343" s="602">
        <f t="shared" si="63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61"/>
        <v>9</v>
      </c>
      <c r="C1344" s="191">
        <f t="shared" si="62"/>
        <v>41544</v>
      </c>
      <c r="D1344" s="191" t="s">
        <v>1291</v>
      </c>
      <c r="E1344" s="191">
        <v>41544</v>
      </c>
      <c r="F1344" s="192" t="s">
        <v>702</v>
      </c>
      <c r="G1344" s="487" t="s">
        <v>942</v>
      </c>
      <c r="H1344" s="7" t="s">
        <v>1283</v>
      </c>
      <c r="I1344" s="256">
        <v>125</v>
      </c>
      <c r="J1344" s="256">
        <v>14112</v>
      </c>
      <c r="K1344" s="602">
        <f t="shared" si="63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61"/>
        <v>9</v>
      </c>
      <c r="C1345" s="191">
        <f t="shared" si="62"/>
        <v>41544</v>
      </c>
      <c r="D1345" s="191" t="s">
        <v>1291</v>
      </c>
      <c r="E1345" s="191">
        <v>41544</v>
      </c>
      <c r="F1345" s="192" t="s">
        <v>702</v>
      </c>
      <c r="G1345" s="487" t="s">
        <v>942</v>
      </c>
      <c r="H1345" s="7" t="s">
        <v>1283</v>
      </c>
      <c r="I1345" s="256">
        <v>125</v>
      </c>
      <c r="J1345" s="256">
        <v>14112</v>
      </c>
      <c r="K1345" s="602">
        <f t="shared" si="63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61"/>
        <v>9</v>
      </c>
      <c r="C1346" s="191">
        <f t="shared" si="62"/>
        <v>41544</v>
      </c>
      <c r="D1346" s="191" t="s">
        <v>1291</v>
      </c>
      <c r="E1346" s="37">
        <v>41544</v>
      </c>
      <c r="F1346" s="40" t="s">
        <v>1195</v>
      </c>
      <c r="G1346" s="40" t="s">
        <v>942</v>
      </c>
      <c r="H1346" s="7" t="s">
        <v>1283</v>
      </c>
      <c r="I1346" s="256">
        <v>105</v>
      </c>
      <c r="J1346" s="256">
        <v>17259</v>
      </c>
      <c r="K1346" s="602">
        <f t="shared" si="63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61"/>
        <v>9</v>
      </c>
      <c r="C1347" s="191">
        <f t="shared" si="62"/>
        <v>41544</v>
      </c>
      <c r="D1347" s="191" t="s">
        <v>1291</v>
      </c>
      <c r="E1347" s="37">
        <v>41544</v>
      </c>
      <c r="F1347" s="40" t="s">
        <v>713</v>
      </c>
      <c r="G1347" s="40" t="s">
        <v>945</v>
      </c>
      <c r="H1347" s="7" t="s">
        <v>1283</v>
      </c>
      <c r="I1347" s="256">
        <v>705</v>
      </c>
      <c r="J1347" s="256">
        <v>20635.247863247863</v>
      </c>
      <c r="K1347" s="602">
        <f t="shared" si="63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customHeight="1">
      <c r="A1348" s="204" t="str">
        <f>IF(B1348&lt;&gt;"",IF(AND(B1348&gt;=_TM1,B1348&lt;=_TM2,OR(TH!L1348="1111",TH!M1348="1111")),TH!D1348,""),"")</f>
        <v/>
      </c>
      <c r="B1348" s="837">
        <f t="shared" ref="B1348:B1411" si="64">IF(C1348&lt;&gt;"",MONTH(C1348),"")</f>
        <v>9</v>
      </c>
      <c r="C1348" s="896">
        <f t="shared" si="62"/>
        <v>41545</v>
      </c>
      <c r="D1348" s="191" t="s">
        <v>1291</v>
      </c>
      <c r="E1348" s="897">
        <v>41545</v>
      </c>
      <c r="F1348" s="898" t="s">
        <v>688</v>
      </c>
      <c r="G1348" s="898" t="s">
        <v>946</v>
      </c>
      <c r="H1348" s="899" t="s">
        <v>1283</v>
      </c>
      <c r="I1348" s="906">
        <v>64</v>
      </c>
      <c r="J1348" s="906">
        <v>16000</v>
      </c>
      <c r="K1348" s="834">
        <f t="shared" si="63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64"/>
        <v>9</v>
      </c>
      <c r="C1349" s="191">
        <f t="shared" si="62"/>
        <v>41545</v>
      </c>
      <c r="D1349" s="191" t="s">
        <v>1291</v>
      </c>
      <c r="E1349" s="37">
        <v>41545</v>
      </c>
      <c r="F1349" s="40" t="s">
        <v>630</v>
      </c>
      <c r="G1349" s="40" t="s">
        <v>946</v>
      </c>
      <c r="H1349" s="7" t="s">
        <v>1283</v>
      </c>
      <c r="I1349" s="256">
        <v>98</v>
      </c>
      <c r="J1349" s="256">
        <v>14784</v>
      </c>
      <c r="K1349" s="602">
        <f t="shared" si="63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64"/>
        <v>9</v>
      </c>
      <c r="C1350" s="191">
        <f t="shared" si="62"/>
        <v>41545</v>
      </c>
      <c r="D1350" s="191" t="s">
        <v>1291</v>
      </c>
      <c r="E1350" s="37">
        <v>41545</v>
      </c>
      <c r="F1350" s="40" t="s">
        <v>611</v>
      </c>
      <c r="G1350" s="40" t="s">
        <v>947</v>
      </c>
      <c r="H1350" s="7" t="s">
        <v>1283</v>
      </c>
      <c r="I1350" s="256">
        <v>682</v>
      </c>
      <c r="J1350" s="256">
        <v>8461</v>
      </c>
      <c r="K1350" s="602">
        <f t="shared" si="63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64"/>
        <v>9</v>
      </c>
      <c r="C1351" s="191">
        <f t="shared" si="62"/>
        <v>41545</v>
      </c>
      <c r="D1351" s="191" t="s">
        <v>1291</v>
      </c>
      <c r="E1351" s="37">
        <v>41545</v>
      </c>
      <c r="F1351" s="40" t="s">
        <v>674</v>
      </c>
      <c r="G1351" s="40" t="s">
        <v>947</v>
      </c>
      <c r="H1351" s="7" t="s">
        <v>1283</v>
      </c>
      <c r="I1351" s="256">
        <v>575</v>
      </c>
      <c r="J1351" s="256">
        <v>9577</v>
      </c>
      <c r="K1351" s="602">
        <f t="shared" si="63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64"/>
        <v>9</v>
      </c>
      <c r="C1352" s="191">
        <f t="shared" si="62"/>
        <v>41545</v>
      </c>
      <c r="D1352" s="191" t="s">
        <v>1291</v>
      </c>
      <c r="E1352" s="37">
        <v>41545</v>
      </c>
      <c r="F1352" s="192" t="s">
        <v>688</v>
      </c>
      <c r="G1352" s="40" t="s">
        <v>948</v>
      </c>
      <c r="H1352" s="7" t="s">
        <v>1283</v>
      </c>
      <c r="I1352" s="256">
        <v>240</v>
      </c>
      <c r="J1352" s="256">
        <v>16000</v>
      </c>
      <c r="K1352" s="602">
        <f t="shared" si="63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64"/>
        <v>9</v>
      </c>
      <c r="C1353" s="191">
        <f t="shared" si="62"/>
        <v>41546</v>
      </c>
      <c r="D1353" s="191" t="s">
        <v>1291</v>
      </c>
      <c r="E1353" s="37">
        <v>41546</v>
      </c>
      <c r="F1353" s="40" t="s">
        <v>644</v>
      </c>
      <c r="G1353" s="40" t="s">
        <v>949</v>
      </c>
      <c r="H1353" s="7" t="s">
        <v>1283</v>
      </c>
      <c r="I1353" s="256">
        <v>500</v>
      </c>
      <c r="J1353" s="256">
        <v>19312</v>
      </c>
      <c r="K1353" s="602">
        <f t="shared" si="63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64"/>
        <v>9</v>
      </c>
      <c r="C1354" s="191">
        <f t="shared" si="62"/>
        <v>41547</v>
      </c>
      <c r="D1354" s="191" t="s">
        <v>1291</v>
      </c>
      <c r="E1354" s="37">
        <v>41547</v>
      </c>
      <c r="F1354" s="40" t="s">
        <v>1203</v>
      </c>
      <c r="G1354" s="40" t="s">
        <v>951</v>
      </c>
      <c r="H1354" s="7" t="s">
        <v>1283</v>
      </c>
      <c r="I1354" s="256">
        <v>100</v>
      </c>
      <c r="J1354" s="256">
        <v>17876</v>
      </c>
      <c r="K1354" s="602">
        <f t="shared" si="63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64"/>
        <v>9</v>
      </c>
      <c r="C1355" s="191">
        <f t="shared" si="62"/>
        <v>41547</v>
      </c>
      <c r="D1355" s="191" t="s">
        <v>1291</v>
      </c>
      <c r="E1355" s="37">
        <v>41547</v>
      </c>
      <c r="F1355" s="40" t="s">
        <v>1231</v>
      </c>
      <c r="G1355" s="40" t="s">
        <v>951</v>
      </c>
      <c r="H1355" s="7" t="s">
        <v>1283</v>
      </c>
      <c r="I1355" s="256">
        <v>150</v>
      </c>
      <c r="J1355" s="256">
        <v>12635</v>
      </c>
      <c r="K1355" s="602">
        <f t="shared" si="63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64"/>
        <v>10</v>
      </c>
      <c r="C1356" s="191">
        <f t="shared" si="62"/>
        <v>41549</v>
      </c>
      <c r="D1356" s="191" t="s">
        <v>1291</v>
      </c>
      <c r="E1356" s="37">
        <v>41549</v>
      </c>
      <c r="F1356" s="40" t="s">
        <v>628</v>
      </c>
      <c r="G1356" s="40" t="s">
        <v>953</v>
      </c>
      <c r="H1356" s="7" t="s">
        <v>1283</v>
      </c>
      <c r="I1356" s="256">
        <v>37</v>
      </c>
      <c r="J1356" s="256">
        <v>8385</v>
      </c>
      <c r="K1356" s="602">
        <f t="shared" si="63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64"/>
        <v>10</v>
      </c>
      <c r="C1357" s="191">
        <f t="shared" si="62"/>
        <v>41549</v>
      </c>
      <c r="D1357" s="191" t="s">
        <v>1291</v>
      </c>
      <c r="E1357" s="37">
        <v>41549</v>
      </c>
      <c r="F1357" s="40" t="s">
        <v>716</v>
      </c>
      <c r="G1357" s="40" t="s">
        <v>953</v>
      </c>
      <c r="H1357" s="7" t="s">
        <v>1283</v>
      </c>
      <c r="I1357" s="256">
        <v>410</v>
      </c>
      <c r="J1357" s="256">
        <v>21907.443037974685</v>
      </c>
      <c r="K1357" s="602">
        <f t="shared" si="63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64"/>
        <v>10</v>
      </c>
      <c r="C1358" s="191">
        <f t="shared" si="62"/>
        <v>41549</v>
      </c>
      <c r="D1358" s="191" t="s">
        <v>1291</v>
      </c>
      <c r="E1358" s="37">
        <v>41549</v>
      </c>
      <c r="F1358" s="40" t="s">
        <v>719</v>
      </c>
      <c r="G1358" s="40" t="s">
        <v>954</v>
      </c>
      <c r="H1358" s="7" t="s">
        <v>1283</v>
      </c>
      <c r="I1358" s="256">
        <v>1130</v>
      </c>
      <c r="J1358" s="256">
        <v>11149</v>
      </c>
      <c r="K1358" s="602">
        <f t="shared" si="63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64"/>
        <v>10</v>
      </c>
      <c r="C1359" s="191">
        <f t="shared" si="62"/>
        <v>41552</v>
      </c>
      <c r="D1359" s="191" t="s">
        <v>1291</v>
      </c>
      <c r="E1359" s="37">
        <v>41552</v>
      </c>
      <c r="F1359" s="192" t="s">
        <v>679</v>
      </c>
      <c r="G1359" s="40" t="s">
        <v>955</v>
      </c>
      <c r="H1359" s="7" t="s">
        <v>1283</v>
      </c>
      <c r="I1359" s="256">
        <v>520</v>
      </c>
      <c r="J1359" s="256">
        <v>18709</v>
      </c>
      <c r="K1359" s="602">
        <f t="shared" si="63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64"/>
        <v>10</v>
      </c>
      <c r="C1360" s="191">
        <f t="shared" si="62"/>
        <v>41554</v>
      </c>
      <c r="D1360" s="191" t="s">
        <v>1291</v>
      </c>
      <c r="E1360" s="37">
        <v>41554</v>
      </c>
      <c r="F1360" s="192" t="s">
        <v>634</v>
      </c>
      <c r="G1360" s="40" t="s">
        <v>956</v>
      </c>
      <c r="H1360" s="7" t="s">
        <v>1283</v>
      </c>
      <c r="I1360" s="256">
        <v>152</v>
      </c>
      <c r="J1360" s="256">
        <v>11126</v>
      </c>
      <c r="K1360" s="602">
        <f t="shared" si="63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64"/>
        <v>10</v>
      </c>
      <c r="C1361" s="191">
        <f t="shared" si="62"/>
        <v>41560</v>
      </c>
      <c r="D1361" s="191" t="s">
        <v>1291</v>
      </c>
      <c r="E1361" s="37">
        <v>41560</v>
      </c>
      <c r="F1361" s="40" t="s">
        <v>685</v>
      </c>
      <c r="G1361" s="40" t="s">
        <v>957</v>
      </c>
      <c r="H1361" s="7" t="s">
        <v>1283</v>
      </c>
      <c r="I1361" s="256">
        <v>1000</v>
      </c>
      <c r="J1361" s="256">
        <v>8500</v>
      </c>
      <c r="K1361" s="602">
        <f t="shared" si="63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64"/>
        <v>10</v>
      </c>
      <c r="C1362" s="191">
        <f t="shared" si="62"/>
        <v>41560</v>
      </c>
      <c r="D1362" s="191" t="s">
        <v>1291</v>
      </c>
      <c r="E1362" s="37">
        <v>41560</v>
      </c>
      <c r="F1362" s="40" t="s">
        <v>719</v>
      </c>
      <c r="G1362" s="40" t="s">
        <v>958</v>
      </c>
      <c r="H1362" s="7" t="s">
        <v>1283</v>
      </c>
      <c r="I1362" s="256">
        <v>490</v>
      </c>
      <c r="J1362" s="256">
        <v>11149</v>
      </c>
      <c r="K1362" s="602">
        <f t="shared" si="63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64"/>
        <v>10</v>
      </c>
      <c r="C1363" s="191">
        <f t="shared" si="62"/>
        <v>41560</v>
      </c>
      <c r="D1363" s="191" t="s">
        <v>1291</v>
      </c>
      <c r="E1363" s="37">
        <v>41560</v>
      </c>
      <c r="F1363" s="40" t="s">
        <v>703</v>
      </c>
      <c r="G1363" s="40" t="s">
        <v>959</v>
      </c>
      <c r="H1363" s="7" t="s">
        <v>1283</v>
      </c>
      <c r="I1363" s="256">
        <v>1000</v>
      </c>
      <c r="J1363" s="256">
        <v>16800</v>
      </c>
      <c r="K1363" s="602">
        <f t="shared" si="63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64"/>
        <v>10</v>
      </c>
      <c r="C1364" s="191">
        <f t="shared" si="62"/>
        <v>41562</v>
      </c>
      <c r="D1364" s="191" t="s">
        <v>1291</v>
      </c>
      <c r="E1364" s="37">
        <v>41562</v>
      </c>
      <c r="F1364" s="40" t="s">
        <v>688</v>
      </c>
      <c r="G1364" s="40" t="s">
        <v>960</v>
      </c>
      <c r="H1364" s="7" t="s">
        <v>1283</v>
      </c>
      <c r="I1364" s="256">
        <v>106</v>
      </c>
      <c r="J1364" s="256">
        <v>16000</v>
      </c>
      <c r="K1364" s="602">
        <f t="shared" si="63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64"/>
        <v>10</v>
      </c>
      <c r="C1365" s="191">
        <f t="shared" si="62"/>
        <v>41563</v>
      </c>
      <c r="D1365" s="191" t="s">
        <v>1291</v>
      </c>
      <c r="E1365" s="37">
        <v>41563</v>
      </c>
      <c r="F1365" s="40" t="s">
        <v>598</v>
      </c>
      <c r="G1365" s="40" t="s">
        <v>961</v>
      </c>
      <c r="H1365" s="7" t="s">
        <v>1283</v>
      </c>
      <c r="I1365" s="256">
        <v>244</v>
      </c>
      <c r="J1365" s="256">
        <v>17722</v>
      </c>
      <c r="K1365" s="602">
        <f t="shared" si="63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64"/>
        <v>10</v>
      </c>
      <c r="C1366" s="191">
        <f t="shared" si="62"/>
        <v>41563</v>
      </c>
      <c r="D1366" s="191" t="s">
        <v>1291</v>
      </c>
      <c r="E1366" s="37">
        <v>41563</v>
      </c>
      <c r="F1366" s="40" t="s">
        <v>694</v>
      </c>
      <c r="G1366" s="40" t="s">
        <v>961</v>
      </c>
      <c r="H1366" s="7" t="s">
        <v>1283</v>
      </c>
      <c r="I1366" s="256">
        <v>230</v>
      </c>
      <c r="J1366" s="256">
        <v>6656</v>
      </c>
      <c r="K1366" s="602">
        <f t="shared" si="63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64"/>
        <v>10</v>
      </c>
      <c r="C1367" s="191">
        <f t="shared" si="62"/>
        <v>41565</v>
      </c>
      <c r="D1367" s="191" t="s">
        <v>1291</v>
      </c>
      <c r="E1367" s="37">
        <v>41565</v>
      </c>
      <c r="F1367" s="40" t="s">
        <v>646</v>
      </c>
      <c r="G1367" s="40" t="s">
        <v>963</v>
      </c>
      <c r="H1367" s="7" t="s">
        <v>1283</v>
      </c>
      <c r="I1367" s="256">
        <v>530</v>
      </c>
      <c r="J1367" s="256">
        <v>7400</v>
      </c>
      <c r="K1367" s="602">
        <f t="shared" si="63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64"/>
        <v>10</v>
      </c>
      <c r="C1368" s="191">
        <f t="shared" si="62"/>
        <v>41565</v>
      </c>
      <c r="D1368" s="191" t="s">
        <v>1291</v>
      </c>
      <c r="E1368" s="37">
        <v>41565</v>
      </c>
      <c r="F1368" s="192" t="s">
        <v>612</v>
      </c>
      <c r="G1368" s="40" t="s">
        <v>965</v>
      </c>
      <c r="H1368" s="7" t="s">
        <v>1283</v>
      </c>
      <c r="I1368" s="256">
        <v>27</v>
      </c>
      <c r="J1368" s="256">
        <v>7274</v>
      </c>
      <c r="K1368" s="602">
        <f t="shared" si="63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64"/>
        <v>10</v>
      </c>
      <c r="C1369" s="191">
        <f t="shared" si="62"/>
        <v>41565</v>
      </c>
      <c r="D1369" s="191" t="s">
        <v>1291</v>
      </c>
      <c r="E1369" s="37">
        <v>41565</v>
      </c>
      <c r="F1369" s="40" t="s">
        <v>1228</v>
      </c>
      <c r="G1369" s="40" t="s">
        <v>965</v>
      </c>
      <c r="H1369" s="7" t="s">
        <v>1283</v>
      </c>
      <c r="I1369" s="256">
        <v>20</v>
      </c>
      <c r="J1369" s="256">
        <v>11873</v>
      </c>
      <c r="K1369" s="602">
        <f t="shared" si="63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64"/>
        <v>10</v>
      </c>
      <c r="C1370" s="191">
        <f t="shared" si="62"/>
        <v>41565</v>
      </c>
      <c r="D1370" s="191" t="s">
        <v>1291</v>
      </c>
      <c r="E1370" s="37">
        <v>41565</v>
      </c>
      <c r="F1370" s="40" t="s">
        <v>612</v>
      </c>
      <c r="G1370" s="40" t="s">
        <v>965</v>
      </c>
      <c r="H1370" s="7" t="s">
        <v>1283</v>
      </c>
      <c r="I1370" s="256">
        <v>40</v>
      </c>
      <c r="J1370" s="256">
        <v>7274</v>
      </c>
      <c r="K1370" s="602">
        <f t="shared" si="63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64"/>
        <v>10</v>
      </c>
      <c r="C1371" s="191">
        <f t="shared" si="62"/>
        <v>41565</v>
      </c>
      <c r="D1371" s="191" t="s">
        <v>1291</v>
      </c>
      <c r="E1371" s="37">
        <v>41565</v>
      </c>
      <c r="F1371" s="40" t="s">
        <v>611</v>
      </c>
      <c r="G1371" s="40" t="s">
        <v>965</v>
      </c>
      <c r="H1371" s="7" t="s">
        <v>1283</v>
      </c>
      <c r="I1371" s="256">
        <v>30</v>
      </c>
      <c r="J1371" s="256">
        <v>8461</v>
      </c>
      <c r="K1371" s="602">
        <f t="shared" si="63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64"/>
        <v>10</v>
      </c>
      <c r="C1372" s="191">
        <f t="shared" si="62"/>
        <v>41565</v>
      </c>
      <c r="D1372" s="191" t="s">
        <v>1291</v>
      </c>
      <c r="E1372" s="37">
        <v>41565</v>
      </c>
      <c r="F1372" s="40" t="s">
        <v>634</v>
      </c>
      <c r="G1372" s="40" t="s">
        <v>965</v>
      </c>
      <c r="H1372" s="7" t="s">
        <v>1283</v>
      </c>
      <c r="I1372" s="256">
        <v>40</v>
      </c>
      <c r="J1372" s="256">
        <v>11126</v>
      </c>
      <c r="K1372" s="602">
        <f t="shared" si="63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64"/>
        <v>10</v>
      </c>
      <c r="C1373" s="191">
        <f t="shared" si="62"/>
        <v>41565</v>
      </c>
      <c r="D1373" s="191" t="s">
        <v>1291</v>
      </c>
      <c r="E1373" s="37">
        <v>41565</v>
      </c>
      <c r="F1373" s="40" t="s">
        <v>1217</v>
      </c>
      <c r="G1373" s="40" t="s">
        <v>965</v>
      </c>
      <c r="H1373" s="7" t="s">
        <v>1283</v>
      </c>
      <c r="I1373" s="256">
        <v>100</v>
      </c>
      <c r="J1373" s="256">
        <v>4429</v>
      </c>
      <c r="K1373" s="602">
        <f t="shared" si="63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64"/>
        <v>10</v>
      </c>
      <c r="C1374" s="191">
        <f t="shared" si="62"/>
        <v>41565</v>
      </c>
      <c r="D1374" s="191" t="s">
        <v>1291</v>
      </c>
      <c r="E1374" s="37">
        <v>41565</v>
      </c>
      <c r="F1374" s="40" t="s">
        <v>1240</v>
      </c>
      <c r="G1374" s="40" t="s">
        <v>970</v>
      </c>
      <c r="H1374" s="7" t="s">
        <v>1283</v>
      </c>
      <c r="I1374" s="256">
        <v>15</v>
      </c>
      <c r="J1374" s="256">
        <v>19910.04</v>
      </c>
      <c r="K1374" s="602">
        <f t="shared" si="63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64"/>
        <v>10</v>
      </c>
      <c r="C1375" s="191">
        <f t="shared" si="62"/>
        <v>41565</v>
      </c>
      <c r="D1375" s="191" t="s">
        <v>1291</v>
      </c>
      <c r="E1375" s="37">
        <v>41565</v>
      </c>
      <c r="F1375" s="192" t="s">
        <v>612</v>
      </c>
      <c r="G1375" s="40" t="s">
        <v>970</v>
      </c>
      <c r="H1375" s="7" t="s">
        <v>1283</v>
      </c>
      <c r="I1375" s="256">
        <v>30</v>
      </c>
      <c r="J1375" s="256">
        <v>7274</v>
      </c>
      <c r="K1375" s="602">
        <f t="shared" si="63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64"/>
        <v>10</v>
      </c>
      <c r="C1376" s="191">
        <f t="shared" si="62"/>
        <v>41565</v>
      </c>
      <c r="D1376" s="191" t="s">
        <v>1291</v>
      </c>
      <c r="E1376" s="37">
        <v>41565</v>
      </c>
      <c r="F1376" s="192" t="s">
        <v>1217</v>
      </c>
      <c r="G1376" s="40" t="s">
        <v>970</v>
      </c>
      <c r="H1376" s="7" t="s">
        <v>1283</v>
      </c>
      <c r="I1376" s="256">
        <v>100</v>
      </c>
      <c r="J1376" s="256">
        <v>4429</v>
      </c>
      <c r="K1376" s="602">
        <f t="shared" si="63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64"/>
        <v>10</v>
      </c>
      <c r="C1377" s="191">
        <f t="shared" si="62"/>
        <v>41565</v>
      </c>
      <c r="D1377" s="191" t="s">
        <v>1291</v>
      </c>
      <c r="E1377" s="37">
        <v>41565</v>
      </c>
      <c r="F1377" s="40" t="s">
        <v>628</v>
      </c>
      <c r="G1377" s="40" t="s">
        <v>970</v>
      </c>
      <c r="H1377" s="7" t="s">
        <v>1283</v>
      </c>
      <c r="I1377" s="256">
        <v>15</v>
      </c>
      <c r="J1377" s="256">
        <v>8385</v>
      </c>
      <c r="K1377" s="602">
        <f t="shared" si="63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64"/>
        <v>10</v>
      </c>
      <c r="C1378" s="191">
        <f t="shared" si="62"/>
        <v>41565</v>
      </c>
      <c r="D1378" s="191" t="s">
        <v>1291</v>
      </c>
      <c r="E1378" s="37">
        <v>41565</v>
      </c>
      <c r="F1378" s="40" t="s">
        <v>656</v>
      </c>
      <c r="G1378" s="40" t="s">
        <v>970</v>
      </c>
      <c r="H1378" s="7" t="s">
        <v>1283</v>
      </c>
      <c r="I1378" s="256">
        <v>15</v>
      </c>
      <c r="J1378" s="256">
        <v>13832</v>
      </c>
      <c r="K1378" s="602">
        <f t="shared" si="63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64"/>
        <v>10</v>
      </c>
      <c r="C1379" s="191">
        <f t="shared" si="62"/>
        <v>41565</v>
      </c>
      <c r="D1379" s="191" t="s">
        <v>1291</v>
      </c>
      <c r="E1379" s="191">
        <v>41565</v>
      </c>
      <c r="F1379" s="192" t="s">
        <v>628</v>
      </c>
      <c r="G1379" s="487" t="s">
        <v>970</v>
      </c>
      <c r="H1379" s="7" t="s">
        <v>1283</v>
      </c>
      <c r="I1379" s="256">
        <v>8</v>
      </c>
      <c r="J1379" s="256">
        <v>8385</v>
      </c>
      <c r="K1379" s="602">
        <f t="shared" si="63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64"/>
        <v>10</v>
      </c>
      <c r="C1380" s="191">
        <f t="shared" si="62"/>
        <v>41565</v>
      </c>
      <c r="D1380" s="191" t="s">
        <v>1291</v>
      </c>
      <c r="E1380" s="191">
        <v>41565</v>
      </c>
      <c r="F1380" s="192" t="s">
        <v>1240</v>
      </c>
      <c r="G1380" s="487" t="s">
        <v>970</v>
      </c>
      <c r="H1380" s="7" t="s">
        <v>1283</v>
      </c>
      <c r="I1380" s="256">
        <v>5</v>
      </c>
      <c r="J1380" s="256">
        <v>19910.05909888824</v>
      </c>
      <c r="K1380" s="602">
        <f t="shared" si="63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64"/>
        <v>10</v>
      </c>
      <c r="C1381" s="191">
        <f t="shared" si="62"/>
        <v>41565</v>
      </c>
      <c r="D1381" s="191" t="s">
        <v>1291</v>
      </c>
      <c r="E1381" s="191">
        <v>41565</v>
      </c>
      <c r="F1381" s="192" t="s">
        <v>674</v>
      </c>
      <c r="G1381" s="487" t="s">
        <v>970</v>
      </c>
      <c r="H1381" s="7" t="s">
        <v>1283</v>
      </c>
      <c r="I1381" s="257">
        <v>15</v>
      </c>
      <c r="J1381" s="257">
        <v>9577</v>
      </c>
      <c r="K1381" s="602">
        <f t="shared" si="63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64"/>
        <v>10</v>
      </c>
      <c r="C1382" s="191">
        <f t="shared" si="62"/>
        <v>41565</v>
      </c>
      <c r="D1382" s="191" t="s">
        <v>1291</v>
      </c>
      <c r="E1382" s="191">
        <v>41565</v>
      </c>
      <c r="F1382" s="192" t="s">
        <v>679</v>
      </c>
      <c r="G1382" s="487" t="s">
        <v>979</v>
      </c>
      <c r="H1382" s="7" t="s">
        <v>1283</v>
      </c>
      <c r="I1382" s="256">
        <v>20</v>
      </c>
      <c r="J1382" s="256">
        <v>18709</v>
      </c>
      <c r="K1382" s="602">
        <f t="shared" si="63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64"/>
        <v>10</v>
      </c>
      <c r="C1383" s="191">
        <f t="shared" si="62"/>
        <v>41565</v>
      </c>
      <c r="D1383" s="191" t="s">
        <v>1291</v>
      </c>
      <c r="E1383" s="191">
        <v>41565</v>
      </c>
      <c r="F1383" s="192" t="s">
        <v>674</v>
      </c>
      <c r="G1383" s="487" t="s">
        <v>981</v>
      </c>
      <c r="H1383" s="7" t="s">
        <v>1283</v>
      </c>
      <c r="I1383" s="256">
        <v>60</v>
      </c>
      <c r="J1383" s="256">
        <v>9577</v>
      </c>
      <c r="K1383" s="602">
        <f t="shared" si="63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64"/>
        <v>10</v>
      </c>
      <c r="C1384" s="191">
        <f t="shared" si="62"/>
        <v>41565</v>
      </c>
      <c r="D1384" s="191" t="s">
        <v>1291</v>
      </c>
      <c r="E1384" s="191">
        <v>41565</v>
      </c>
      <c r="F1384" s="192" t="s">
        <v>670</v>
      </c>
      <c r="G1384" s="487" t="s">
        <v>983</v>
      </c>
      <c r="H1384" s="7" t="s">
        <v>1283</v>
      </c>
      <c r="I1384" s="256">
        <v>51</v>
      </c>
      <c r="J1384" s="256">
        <v>10801</v>
      </c>
      <c r="K1384" s="602">
        <f t="shared" si="63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64"/>
        <v>10</v>
      </c>
      <c r="C1385" s="191">
        <f t="shared" si="62"/>
        <v>41565</v>
      </c>
      <c r="D1385" s="191" t="s">
        <v>1291</v>
      </c>
      <c r="E1385" s="191">
        <v>41565</v>
      </c>
      <c r="F1385" s="192" t="s">
        <v>612</v>
      </c>
      <c r="G1385" s="487" t="s">
        <v>984</v>
      </c>
      <c r="H1385" s="7" t="s">
        <v>1283</v>
      </c>
      <c r="I1385" s="256">
        <v>33</v>
      </c>
      <c r="J1385" s="256">
        <v>7274</v>
      </c>
      <c r="K1385" s="602">
        <f t="shared" si="63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64"/>
        <v>10</v>
      </c>
      <c r="C1386" s="191">
        <f t="shared" ref="C1386:C1449" si="65">E1386</f>
        <v>41565</v>
      </c>
      <c r="D1386" s="191" t="s">
        <v>1291</v>
      </c>
      <c r="E1386" s="191">
        <v>41565</v>
      </c>
      <c r="F1386" s="192" t="s">
        <v>639</v>
      </c>
      <c r="G1386" s="487" t="s">
        <v>642</v>
      </c>
      <c r="H1386" s="7" t="s">
        <v>1283</v>
      </c>
      <c r="I1386" s="256">
        <v>12</v>
      </c>
      <c r="J1386" s="256">
        <v>20420</v>
      </c>
      <c r="K1386" s="602">
        <f t="shared" ref="K1386:K1449" si="66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64"/>
        <v>10</v>
      </c>
      <c r="C1387" s="191">
        <f t="shared" si="65"/>
        <v>41565</v>
      </c>
      <c r="D1387" s="191" t="s">
        <v>1291</v>
      </c>
      <c r="E1387" s="191">
        <v>41565</v>
      </c>
      <c r="F1387" s="192" t="s">
        <v>709</v>
      </c>
      <c r="G1387" s="487" t="s">
        <v>986</v>
      </c>
      <c r="H1387" s="7" t="s">
        <v>1283</v>
      </c>
      <c r="I1387" s="256">
        <v>16</v>
      </c>
      <c r="J1387" s="256">
        <v>15000</v>
      </c>
      <c r="K1387" s="602">
        <f t="shared" si="66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64"/>
        <v>10</v>
      </c>
      <c r="C1388" s="191">
        <f t="shared" si="65"/>
        <v>41565</v>
      </c>
      <c r="D1388" s="191" t="s">
        <v>1291</v>
      </c>
      <c r="E1388" s="772">
        <v>41565</v>
      </c>
      <c r="F1388" s="189" t="s">
        <v>709</v>
      </c>
      <c r="G1388" s="40" t="s">
        <v>988</v>
      </c>
      <c r="H1388" s="7" t="s">
        <v>1283</v>
      </c>
      <c r="I1388" s="813">
        <v>13</v>
      </c>
      <c r="J1388" s="256">
        <v>15000</v>
      </c>
      <c r="K1388" s="602">
        <f t="shared" si="66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64"/>
        <v>10</v>
      </c>
      <c r="C1389" s="191">
        <f t="shared" si="65"/>
        <v>41565</v>
      </c>
      <c r="D1389" s="191" t="s">
        <v>1291</v>
      </c>
      <c r="E1389" s="772">
        <v>41565</v>
      </c>
      <c r="F1389" s="189" t="s">
        <v>1250</v>
      </c>
      <c r="G1389" s="40" t="s">
        <v>990</v>
      </c>
      <c r="H1389" s="7" t="s">
        <v>1283</v>
      </c>
      <c r="I1389" s="256">
        <v>13</v>
      </c>
      <c r="J1389" s="256">
        <v>23028</v>
      </c>
      <c r="K1389" s="602">
        <f t="shared" si="66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64"/>
        <v>10</v>
      </c>
      <c r="C1390" s="191">
        <f t="shared" si="65"/>
        <v>41565</v>
      </c>
      <c r="D1390" s="191" t="s">
        <v>1291</v>
      </c>
      <c r="E1390" s="772">
        <v>41565</v>
      </c>
      <c r="F1390" s="40" t="s">
        <v>648</v>
      </c>
      <c r="G1390" s="40" t="s">
        <v>981</v>
      </c>
      <c r="H1390" s="7" t="s">
        <v>1283</v>
      </c>
      <c r="I1390" s="256">
        <v>105</v>
      </c>
      <c r="J1390" s="256">
        <v>6600</v>
      </c>
      <c r="K1390" s="602">
        <f t="shared" si="66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64"/>
        <v>10</v>
      </c>
      <c r="C1391" s="191">
        <f t="shared" si="65"/>
        <v>41565</v>
      </c>
      <c r="D1391" s="191" t="s">
        <v>1291</v>
      </c>
      <c r="E1391" s="772">
        <v>41565</v>
      </c>
      <c r="F1391" s="189" t="s">
        <v>1176</v>
      </c>
      <c r="G1391" s="40" t="s">
        <v>986</v>
      </c>
      <c r="H1391" s="7" t="s">
        <v>1283</v>
      </c>
      <c r="I1391" s="256">
        <v>50</v>
      </c>
      <c r="J1391" s="256">
        <v>32832</v>
      </c>
      <c r="K1391" s="602">
        <f t="shared" si="66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64"/>
        <v>10</v>
      </c>
      <c r="C1392" s="191">
        <f t="shared" si="65"/>
        <v>41565</v>
      </c>
      <c r="D1392" s="191" t="s">
        <v>1291</v>
      </c>
      <c r="E1392" s="772">
        <v>41565</v>
      </c>
      <c r="F1392" s="40" t="s">
        <v>636</v>
      </c>
      <c r="G1392" s="40" t="s">
        <v>986</v>
      </c>
      <c r="H1392" s="7" t="s">
        <v>1283</v>
      </c>
      <c r="I1392" s="256">
        <v>85</v>
      </c>
      <c r="J1392" s="256">
        <v>36234</v>
      </c>
      <c r="K1392" s="602">
        <f t="shared" si="66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64"/>
        <v>10</v>
      </c>
      <c r="C1393" s="191">
        <f t="shared" si="65"/>
        <v>41566</v>
      </c>
      <c r="D1393" s="191" t="s">
        <v>1291</v>
      </c>
      <c r="E1393" s="37">
        <v>41566</v>
      </c>
      <c r="F1393" s="40" t="s">
        <v>603</v>
      </c>
      <c r="G1393" s="40" t="s">
        <v>988</v>
      </c>
      <c r="H1393" s="7" t="s">
        <v>1283</v>
      </c>
      <c r="I1393" s="256">
        <v>336</v>
      </c>
      <c r="J1393" s="256">
        <v>20553</v>
      </c>
      <c r="K1393" s="602">
        <f t="shared" si="66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64"/>
        <v>10</v>
      </c>
      <c r="C1394" s="191">
        <f t="shared" si="65"/>
        <v>41568</v>
      </c>
      <c r="D1394" s="191" t="s">
        <v>1291</v>
      </c>
      <c r="E1394" s="37">
        <v>41568</v>
      </c>
      <c r="F1394" s="40" t="s">
        <v>1240</v>
      </c>
      <c r="G1394" s="40" t="s">
        <v>990</v>
      </c>
      <c r="H1394" s="7" t="s">
        <v>1283</v>
      </c>
      <c r="I1394" s="256">
        <v>25</v>
      </c>
      <c r="J1394" s="256">
        <v>19910.04</v>
      </c>
      <c r="K1394" s="602">
        <f t="shared" si="66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64"/>
        <v>10</v>
      </c>
      <c r="C1395" s="191">
        <f t="shared" si="65"/>
        <v>41568</v>
      </c>
      <c r="D1395" s="191" t="s">
        <v>1291</v>
      </c>
      <c r="E1395" s="37">
        <v>41568</v>
      </c>
      <c r="F1395" s="40" t="s">
        <v>1197</v>
      </c>
      <c r="G1395" s="40" t="s">
        <v>990</v>
      </c>
      <c r="H1395" s="7" t="s">
        <v>1283</v>
      </c>
      <c r="I1395" s="256">
        <v>200</v>
      </c>
      <c r="J1395" s="256">
        <v>8165</v>
      </c>
      <c r="K1395" s="602">
        <f t="shared" si="66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64"/>
        <v>10</v>
      </c>
      <c r="C1396" s="191">
        <f t="shared" si="65"/>
        <v>41568</v>
      </c>
      <c r="D1396" s="191" t="s">
        <v>1291</v>
      </c>
      <c r="E1396" s="37">
        <v>41568</v>
      </c>
      <c r="F1396" s="40" t="s">
        <v>663</v>
      </c>
      <c r="G1396" s="40" t="s">
        <v>990</v>
      </c>
      <c r="H1396" s="7" t="s">
        <v>1283</v>
      </c>
      <c r="I1396" s="256">
        <v>100</v>
      </c>
      <c r="J1396" s="256">
        <v>11238</v>
      </c>
      <c r="K1396" s="602">
        <f t="shared" si="66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64"/>
        <v>10</v>
      </c>
      <c r="C1397" s="191">
        <f t="shared" si="65"/>
        <v>41568</v>
      </c>
      <c r="D1397" s="191" t="s">
        <v>1291</v>
      </c>
      <c r="E1397" s="37">
        <v>41568</v>
      </c>
      <c r="F1397" s="40" t="s">
        <v>688</v>
      </c>
      <c r="G1397" s="40" t="s">
        <v>993</v>
      </c>
      <c r="H1397" s="7" t="s">
        <v>1283</v>
      </c>
      <c r="I1397" s="256">
        <v>600</v>
      </c>
      <c r="J1397" s="256">
        <v>16000</v>
      </c>
      <c r="K1397" s="602">
        <f t="shared" si="66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64"/>
        <v>10</v>
      </c>
      <c r="C1398" s="191">
        <f t="shared" si="65"/>
        <v>41570</v>
      </c>
      <c r="D1398" s="191" t="s">
        <v>1291</v>
      </c>
      <c r="E1398" s="37">
        <v>41570</v>
      </c>
      <c r="F1398" s="40" t="s">
        <v>1240</v>
      </c>
      <c r="G1398" s="40" t="s">
        <v>994</v>
      </c>
      <c r="H1398" s="7" t="s">
        <v>1283</v>
      </c>
      <c r="I1398" s="256">
        <v>10</v>
      </c>
      <c r="J1398" s="256">
        <v>19910.04</v>
      </c>
      <c r="K1398" s="602">
        <f t="shared" si="66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64"/>
        <v>10</v>
      </c>
      <c r="C1399" s="191">
        <f t="shared" si="65"/>
        <v>41570</v>
      </c>
      <c r="D1399" s="191" t="s">
        <v>1291</v>
      </c>
      <c r="E1399" s="37">
        <v>41570</v>
      </c>
      <c r="F1399" s="40" t="s">
        <v>706</v>
      </c>
      <c r="G1399" s="40" t="s">
        <v>994</v>
      </c>
      <c r="H1399" s="7" t="s">
        <v>1283</v>
      </c>
      <c r="I1399" s="256">
        <v>1000</v>
      </c>
      <c r="J1399" s="256">
        <v>9500</v>
      </c>
      <c r="K1399" s="602">
        <f t="shared" si="66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64"/>
        <v>10</v>
      </c>
      <c r="C1400" s="191">
        <f t="shared" si="65"/>
        <v>41574</v>
      </c>
      <c r="D1400" s="191" t="s">
        <v>1291</v>
      </c>
      <c r="E1400" s="37">
        <v>41574</v>
      </c>
      <c r="F1400" s="40" t="s">
        <v>630</v>
      </c>
      <c r="G1400" s="40" t="s">
        <v>995</v>
      </c>
      <c r="H1400" s="7" t="s">
        <v>1283</v>
      </c>
      <c r="I1400" s="256">
        <v>371</v>
      </c>
      <c r="J1400" s="256">
        <v>14784</v>
      </c>
      <c r="K1400" s="602">
        <f t="shared" si="66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64"/>
        <v>10</v>
      </c>
      <c r="C1401" s="191">
        <f t="shared" si="65"/>
        <v>41575</v>
      </c>
      <c r="D1401" s="191" t="s">
        <v>1291</v>
      </c>
      <c r="E1401" s="37">
        <v>41575</v>
      </c>
      <c r="F1401" s="40" t="s">
        <v>711</v>
      </c>
      <c r="G1401" s="40" t="s">
        <v>996</v>
      </c>
      <c r="H1401" s="7" t="s">
        <v>1283</v>
      </c>
      <c r="I1401" s="256">
        <v>1000</v>
      </c>
      <c r="J1401" s="256">
        <v>6760</v>
      </c>
      <c r="K1401" s="602">
        <f t="shared" si="66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64"/>
        <v>10</v>
      </c>
      <c r="C1402" s="191">
        <f t="shared" si="65"/>
        <v>41575</v>
      </c>
      <c r="D1402" s="191" t="s">
        <v>1291</v>
      </c>
      <c r="E1402" s="37">
        <v>41575</v>
      </c>
      <c r="F1402" s="40" t="s">
        <v>685</v>
      </c>
      <c r="G1402" s="40" t="s">
        <v>997</v>
      </c>
      <c r="H1402" s="7" t="s">
        <v>1283</v>
      </c>
      <c r="I1402" s="256">
        <v>400</v>
      </c>
      <c r="J1402" s="256">
        <v>8500</v>
      </c>
      <c r="K1402" s="602">
        <f t="shared" si="66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64"/>
        <v>10</v>
      </c>
      <c r="C1403" s="191">
        <f t="shared" si="65"/>
        <v>41575</v>
      </c>
      <c r="D1403" s="191" t="s">
        <v>1291</v>
      </c>
      <c r="E1403" s="37">
        <v>41575</v>
      </c>
      <c r="F1403" s="40" t="s">
        <v>1223</v>
      </c>
      <c r="G1403" s="40" t="s">
        <v>998</v>
      </c>
      <c r="H1403" s="7" t="s">
        <v>1283</v>
      </c>
      <c r="I1403" s="256">
        <v>200</v>
      </c>
      <c r="J1403" s="256">
        <v>19950</v>
      </c>
      <c r="K1403" s="602">
        <f t="shared" si="66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64"/>
        <v>10</v>
      </c>
      <c r="C1404" s="191">
        <f t="shared" si="65"/>
        <v>41575</v>
      </c>
      <c r="D1404" s="191" t="s">
        <v>1291</v>
      </c>
      <c r="E1404" s="37">
        <v>41575</v>
      </c>
      <c r="F1404" s="40" t="s">
        <v>628</v>
      </c>
      <c r="G1404" s="40" t="s">
        <v>999</v>
      </c>
      <c r="H1404" s="7" t="s">
        <v>1283</v>
      </c>
      <c r="I1404" s="256">
        <v>292</v>
      </c>
      <c r="J1404" s="256">
        <v>8385</v>
      </c>
      <c r="K1404" s="602">
        <f t="shared" si="66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64"/>
        <v>11</v>
      </c>
      <c r="C1405" s="191">
        <f t="shared" si="65"/>
        <v>41579</v>
      </c>
      <c r="D1405" s="191" t="s">
        <v>1291</v>
      </c>
      <c r="E1405" s="37">
        <v>41579</v>
      </c>
      <c r="F1405" s="40" t="s">
        <v>688</v>
      </c>
      <c r="G1405" s="40" t="s">
        <v>1000</v>
      </c>
      <c r="H1405" s="7" t="s">
        <v>1283</v>
      </c>
      <c r="I1405" s="256">
        <v>500</v>
      </c>
      <c r="J1405" s="256">
        <v>16000</v>
      </c>
      <c r="K1405" s="602">
        <f t="shared" si="66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64"/>
        <v>11</v>
      </c>
      <c r="C1406" s="191">
        <f t="shared" si="65"/>
        <v>41579</v>
      </c>
      <c r="D1406" s="191" t="s">
        <v>1291</v>
      </c>
      <c r="E1406" s="37">
        <v>41579</v>
      </c>
      <c r="F1406" s="40" t="s">
        <v>628</v>
      </c>
      <c r="G1406" s="40" t="s">
        <v>1000</v>
      </c>
      <c r="H1406" s="7" t="s">
        <v>1283</v>
      </c>
      <c r="I1406" s="256">
        <v>50</v>
      </c>
      <c r="J1406" s="256">
        <v>8385</v>
      </c>
      <c r="K1406" s="602">
        <f t="shared" si="66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64"/>
        <v>11</v>
      </c>
      <c r="C1407" s="191">
        <f t="shared" si="65"/>
        <v>41580</v>
      </c>
      <c r="D1407" s="191" t="s">
        <v>1291</v>
      </c>
      <c r="E1407" s="37">
        <v>41580</v>
      </c>
      <c r="F1407" s="40" t="s">
        <v>1280</v>
      </c>
      <c r="G1407" s="40" t="s">
        <v>1002</v>
      </c>
      <c r="H1407" s="7" t="s">
        <v>1283</v>
      </c>
      <c r="I1407" s="256">
        <v>1000</v>
      </c>
      <c r="J1407" s="256">
        <v>4600</v>
      </c>
      <c r="K1407" s="602">
        <f t="shared" si="66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64"/>
        <v>11</v>
      </c>
      <c r="C1408" s="191">
        <f t="shared" si="65"/>
        <v>41581</v>
      </c>
      <c r="D1408" s="191" t="s">
        <v>1291</v>
      </c>
      <c r="E1408" s="37">
        <v>41581</v>
      </c>
      <c r="F1408" s="40" t="s">
        <v>688</v>
      </c>
      <c r="G1408" s="40" t="s">
        <v>1003</v>
      </c>
      <c r="H1408" s="7" t="s">
        <v>1283</v>
      </c>
      <c r="I1408" s="256">
        <v>1100</v>
      </c>
      <c r="J1408" s="256">
        <v>16000</v>
      </c>
      <c r="K1408" s="602">
        <f t="shared" si="66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64"/>
        <v>11</v>
      </c>
      <c r="C1409" s="191">
        <f t="shared" si="65"/>
        <v>41583</v>
      </c>
      <c r="D1409" s="191" t="s">
        <v>1291</v>
      </c>
      <c r="E1409" s="191">
        <v>41583</v>
      </c>
      <c r="F1409" s="192" t="s">
        <v>1229</v>
      </c>
      <c r="G1409" s="487" t="s">
        <v>647</v>
      </c>
      <c r="H1409" s="7" t="s">
        <v>1283</v>
      </c>
      <c r="I1409" s="256">
        <v>50</v>
      </c>
      <c r="J1409" s="256">
        <v>22301</v>
      </c>
      <c r="K1409" s="602">
        <f t="shared" si="66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64"/>
        <v>11</v>
      </c>
      <c r="C1410" s="191">
        <f t="shared" si="65"/>
        <v>41583</v>
      </c>
      <c r="D1410" s="191" t="s">
        <v>1291</v>
      </c>
      <c r="E1410" s="191">
        <v>41583</v>
      </c>
      <c r="F1410" s="192" t="s">
        <v>679</v>
      </c>
      <c r="G1410" s="487" t="s">
        <v>647</v>
      </c>
      <c r="H1410" s="7" t="s">
        <v>1283</v>
      </c>
      <c r="I1410" s="256">
        <v>160</v>
      </c>
      <c r="J1410" s="256">
        <v>18709</v>
      </c>
      <c r="K1410" s="602">
        <f t="shared" si="66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64"/>
        <v>11</v>
      </c>
      <c r="C1411" s="191">
        <f t="shared" si="65"/>
        <v>41583</v>
      </c>
      <c r="D1411" s="191" t="s">
        <v>1291</v>
      </c>
      <c r="E1411" s="191">
        <v>41583</v>
      </c>
      <c r="F1411" s="192" t="s">
        <v>651</v>
      </c>
      <c r="G1411" s="487" t="s">
        <v>1005</v>
      </c>
      <c r="H1411" s="7" t="s">
        <v>1283</v>
      </c>
      <c r="I1411" s="256">
        <v>50</v>
      </c>
      <c r="J1411" s="256">
        <v>24098</v>
      </c>
      <c r="K1411" s="602">
        <f t="shared" si="66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ref="B1412:B1475" si="67">IF(C1412&lt;&gt;"",MONTH(C1412),"")</f>
        <v>11</v>
      </c>
      <c r="C1412" s="191">
        <f t="shared" si="65"/>
        <v>41583</v>
      </c>
      <c r="D1412" s="191" t="s">
        <v>1291</v>
      </c>
      <c r="E1412" s="191">
        <v>41583</v>
      </c>
      <c r="F1412" s="192" t="s">
        <v>664</v>
      </c>
      <c r="G1412" s="487" t="s">
        <v>1005</v>
      </c>
      <c r="H1412" s="7" t="s">
        <v>1283</v>
      </c>
      <c r="I1412" s="256">
        <v>100</v>
      </c>
      <c r="J1412" s="256">
        <v>12629</v>
      </c>
      <c r="K1412" s="602">
        <f t="shared" si="66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67"/>
        <v>11</v>
      </c>
      <c r="C1413" s="191">
        <f t="shared" si="65"/>
        <v>41583</v>
      </c>
      <c r="D1413" s="191" t="s">
        <v>1291</v>
      </c>
      <c r="E1413" s="191">
        <v>41583</v>
      </c>
      <c r="F1413" s="192" t="s">
        <v>617</v>
      </c>
      <c r="G1413" s="487" t="s">
        <v>1005</v>
      </c>
      <c r="H1413" s="7" t="s">
        <v>1283</v>
      </c>
      <c r="I1413" s="256">
        <v>149</v>
      </c>
      <c r="J1413" s="256">
        <v>12010</v>
      </c>
      <c r="K1413" s="602">
        <f t="shared" si="66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67"/>
        <v>11</v>
      </c>
      <c r="C1414" s="191">
        <f t="shared" si="65"/>
        <v>41588</v>
      </c>
      <c r="D1414" s="191" t="s">
        <v>1291</v>
      </c>
      <c r="E1414" s="191">
        <v>41588</v>
      </c>
      <c r="F1414" s="189" t="s">
        <v>685</v>
      </c>
      <c r="G1414" s="487" t="s">
        <v>1009</v>
      </c>
      <c r="H1414" s="7" t="s">
        <v>1283</v>
      </c>
      <c r="I1414" s="256">
        <v>400</v>
      </c>
      <c r="J1414" s="256">
        <v>8500</v>
      </c>
      <c r="K1414" s="602">
        <f t="shared" si="66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67"/>
        <v>11</v>
      </c>
      <c r="C1415" s="191">
        <f t="shared" si="65"/>
        <v>41589</v>
      </c>
      <c r="D1415" s="191" t="s">
        <v>1291</v>
      </c>
      <c r="E1415" s="191">
        <v>41589</v>
      </c>
      <c r="F1415" s="192" t="s">
        <v>709</v>
      </c>
      <c r="G1415" s="487" t="s">
        <v>1010</v>
      </c>
      <c r="H1415" s="7" t="s">
        <v>1283</v>
      </c>
      <c r="I1415" s="256">
        <v>500</v>
      </c>
      <c r="J1415" s="256">
        <v>15000</v>
      </c>
      <c r="K1415" s="602">
        <f t="shared" si="66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67"/>
        <v>11</v>
      </c>
      <c r="C1416" s="191">
        <f t="shared" si="65"/>
        <v>41589</v>
      </c>
      <c r="D1416" s="191" t="s">
        <v>1291</v>
      </c>
      <c r="E1416" s="191">
        <v>41589</v>
      </c>
      <c r="F1416" s="192" t="s">
        <v>685</v>
      </c>
      <c r="G1416" s="487" t="s">
        <v>1011</v>
      </c>
      <c r="H1416" s="7" t="s">
        <v>1283</v>
      </c>
      <c r="I1416" s="256">
        <v>500</v>
      </c>
      <c r="J1416" s="256">
        <v>8500</v>
      </c>
      <c r="K1416" s="602">
        <f t="shared" si="66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67"/>
        <v>11</v>
      </c>
      <c r="C1417" s="191">
        <f t="shared" si="65"/>
        <v>41589</v>
      </c>
      <c r="D1417" s="191" t="s">
        <v>1291</v>
      </c>
      <c r="E1417" s="191">
        <v>41589</v>
      </c>
      <c r="F1417" s="192" t="s">
        <v>716</v>
      </c>
      <c r="G1417" s="487" t="s">
        <v>1012</v>
      </c>
      <c r="H1417" s="7" t="s">
        <v>1283</v>
      </c>
      <c r="I1417" s="256">
        <v>390</v>
      </c>
      <c r="J1417" s="256">
        <v>21907.443037974685</v>
      </c>
      <c r="K1417" s="602">
        <f t="shared" si="66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67"/>
        <v>11</v>
      </c>
      <c r="C1418" s="191">
        <f t="shared" si="65"/>
        <v>41590</v>
      </c>
      <c r="D1418" s="191" t="s">
        <v>1291</v>
      </c>
      <c r="E1418" s="772">
        <v>41590</v>
      </c>
      <c r="F1418" s="40" t="s">
        <v>639</v>
      </c>
      <c r="G1418" s="40" t="s">
        <v>1013</v>
      </c>
      <c r="H1418" s="7" t="s">
        <v>1283</v>
      </c>
      <c r="I1418" s="256">
        <v>566</v>
      </c>
      <c r="J1418" s="256">
        <v>20420</v>
      </c>
      <c r="K1418" s="602">
        <f t="shared" si="66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67"/>
        <v>11</v>
      </c>
      <c r="C1419" s="191">
        <f t="shared" si="65"/>
        <v>41591</v>
      </c>
      <c r="D1419" s="191" t="s">
        <v>1291</v>
      </c>
      <c r="E1419" s="772">
        <v>41591</v>
      </c>
      <c r="F1419" s="40" t="s">
        <v>688</v>
      </c>
      <c r="G1419" s="40" t="s">
        <v>1014</v>
      </c>
      <c r="H1419" s="7" t="s">
        <v>1283</v>
      </c>
      <c r="I1419" s="813">
        <v>225</v>
      </c>
      <c r="J1419" s="256">
        <v>16000</v>
      </c>
      <c r="K1419" s="602">
        <f t="shared" si="66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67"/>
        <v>11</v>
      </c>
      <c r="C1420" s="191">
        <f t="shared" si="65"/>
        <v>41593</v>
      </c>
      <c r="D1420" s="191" t="s">
        <v>1291</v>
      </c>
      <c r="E1420" s="772">
        <v>41593</v>
      </c>
      <c r="F1420" s="40" t="s">
        <v>670</v>
      </c>
      <c r="G1420" s="40" t="s">
        <v>1015</v>
      </c>
      <c r="H1420" s="7" t="s">
        <v>1283</v>
      </c>
      <c r="I1420" s="256">
        <v>1026</v>
      </c>
      <c r="J1420" s="256">
        <v>10801</v>
      </c>
      <c r="K1420" s="602">
        <f t="shared" si="66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67"/>
        <v>11</v>
      </c>
      <c r="C1421" s="191">
        <f t="shared" si="65"/>
        <v>41594</v>
      </c>
      <c r="D1421" s="191" t="s">
        <v>1291</v>
      </c>
      <c r="E1421" s="37">
        <v>41594</v>
      </c>
      <c r="F1421" s="40" t="s">
        <v>627</v>
      </c>
      <c r="G1421" s="40" t="s">
        <v>1017</v>
      </c>
      <c r="H1421" s="7" t="s">
        <v>1283</v>
      </c>
      <c r="I1421" s="256">
        <v>90</v>
      </c>
      <c r="J1421" s="256">
        <v>31288</v>
      </c>
      <c r="K1421" s="602">
        <f t="shared" si="66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67"/>
        <v>11</v>
      </c>
      <c r="C1422" s="191">
        <f t="shared" si="65"/>
        <v>41594</v>
      </c>
      <c r="D1422" s="191" t="s">
        <v>1291</v>
      </c>
      <c r="E1422" s="37">
        <v>41594</v>
      </c>
      <c r="F1422" s="40" t="s">
        <v>1246</v>
      </c>
      <c r="G1422" s="40" t="s">
        <v>1017</v>
      </c>
      <c r="H1422" s="7" t="s">
        <v>1283</v>
      </c>
      <c r="I1422" s="256">
        <v>90</v>
      </c>
      <c r="J1422" s="256">
        <v>32321.481481481482</v>
      </c>
      <c r="K1422" s="602">
        <f t="shared" si="66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67"/>
        <v>11</v>
      </c>
      <c r="C1423" s="191">
        <f t="shared" si="65"/>
        <v>41594</v>
      </c>
      <c r="D1423" s="191" t="s">
        <v>1291</v>
      </c>
      <c r="E1423" s="37">
        <v>41594</v>
      </c>
      <c r="F1423" s="192" t="s">
        <v>636</v>
      </c>
      <c r="G1423" s="40" t="s">
        <v>1017</v>
      </c>
      <c r="H1423" s="7" t="s">
        <v>1283</v>
      </c>
      <c r="I1423" s="256">
        <v>50</v>
      </c>
      <c r="J1423" s="256">
        <v>36234</v>
      </c>
      <c r="K1423" s="602">
        <f t="shared" si="66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67"/>
        <v>11</v>
      </c>
      <c r="C1424" s="191">
        <f t="shared" si="65"/>
        <v>41594</v>
      </c>
      <c r="D1424" s="191" t="s">
        <v>1291</v>
      </c>
      <c r="E1424" s="37">
        <v>41594</v>
      </c>
      <c r="F1424" s="40" t="s">
        <v>636</v>
      </c>
      <c r="G1424" s="40" t="s">
        <v>1017</v>
      </c>
      <c r="H1424" s="7" t="s">
        <v>1283</v>
      </c>
      <c r="I1424" s="256">
        <v>50</v>
      </c>
      <c r="J1424" s="256">
        <v>36234</v>
      </c>
      <c r="K1424" s="602">
        <f t="shared" si="66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67"/>
        <v>11</v>
      </c>
      <c r="C1425" s="191">
        <f t="shared" si="65"/>
        <v>41595</v>
      </c>
      <c r="D1425" s="191" t="s">
        <v>1291</v>
      </c>
      <c r="E1425" s="37">
        <v>41595</v>
      </c>
      <c r="F1425" s="40" t="s">
        <v>1246</v>
      </c>
      <c r="G1425" s="40" t="s">
        <v>1019</v>
      </c>
      <c r="H1425" s="7" t="s">
        <v>1283</v>
      </c>
      <c r="I1425" s="256">
        <v>70</v>
      </c>
      <c r="J1425" s="256">
        <v>32321.481481481482</v>
      </c>
      <c r="K1425" s="602">
        <f t="shared" si="66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67"/>
        <v>11</v>
      </c>
      <c r="C1426" s="191">
        <f t="shared" si="65"/>
        <v>41595</v>
      </c>
      <c r="D1426" s="191" t="s">
        <v>1291</v>
      </c>
      <c r="E1426" s="37">
        <v>41595</v>
      </c>
      <c r="F1426" s="189" t="s">
        <v>1246</v>
      </c>
      <c r="G1426" s="40" t="s">
        <v>1019</v>
      </c>
      <c r="H1426" s="7" t="s">
        <v>1283</v>
      </c>
      <c r="I1426" s="256">
        <v>69</v>
      </c>
      <c r="J1426" s="256">
        <v>32321.481481481482</v>
      </c>
      <c r="K1426" s="602">
        <f t="shared" si="66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67"/>
        <v>11</v>
      </c>
      <c r="C1427" s="191">
        <f t="shared" si="65"/>
        <v>41595</v>
      </c>
      <c r="D1427" s="191" t="s">
        <v>1291</v>
      </c>
      <c r="E1427" s="37">
        <v>41595</v>
      </c>
      <c r="F1427" s="40" t="s">
        <v>1246</v>
      </c>
      <c r="G1427" s="40" t="s">
        <v>1019</v>
      </c>
      <c r="H1427" s="7" t="s">
        <v>1283</v>
      </c>
      <c r="I1427" s="256">
        <v>95</v>
      </c>
      <c r="J1427" s="256">
        <v>32321.481481481482</v>
      </c>
      <c r="K1427" s="602">
        <f t="shared" si="66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67"/>
        <v>11</v>
      </c>
      <c r="C1428" s="191">
        <f t="shared" si="65"/>
        <v>41600</v>
      </c>
      <c r="D1428" s="191" t="s">
        <v>1291</v>
      </c>
      <c r="E1428" s="37">
        <v>41600</v>
      </c>
      <c r="F1428" s="40" t="s">
        <v>1237</v>
      </c>
      <c r="G1428" s="40" t="s">
        <v>1022</v>
      </c>
      <c r="H1428" s="7" t="s">
        <v>1283</v>
      </c>
      <c r="I1428" s="256">
        <v>100</v>
      </c>
      <c r="J1428" s="256">
        <v>23250</v>
      </c>
      <c r="K1428" s="602">
        <f t="shared" si="66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67"/>
        <v>11</v>
      </c>
      <c r="C1429" s="191">
        <f t="shared" si="65"/>
        <v>41601</v>
      </c>
      <c r="D1429" s="191" t="s">
        <v>1291</v>
      </c>
      <c r="E1429" s="37">
        <v>41601</v>
      </c>
      <c r="F1429" s="40" t="s">
        <v>688</v>
      </c>
      <c r="G1429" s="40" t="s">
        <v>652</v>
      </c>
      <c r="H1429" s="7" t="s">
        <v>1283</v>
      </c>
      <c r="I1429" s="256">
        <v>265</v>
      </c>
      <c r="J1429" s="256">
        <v>16000</v>
      </c>
      <c r="K1429" s="602">
        <f t="shared" si="66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67"/>
        <v>11</v>
      </c>
      <c r="C1430" s="191">
        <f t="shared" si="65"/>
        <v>41601</v>
      </c>
      <c r="D1430" s="191" t="s">
        <v>1291</v>
      </c>
      <c r="E1430" s="37">
        <v>41601</v>
      </c>
      <c r="F1430" s="40" t="s">
        <v>625</v>
      </c>
      <c r="G1430" s="40" t="s">
        <v>652</v>
      </c>
      <c r="H1430" s="7" t="s">
        <v>1283</v>
      </c>
      <c r="I1430" s="256">
        <v>251</v>
      </c>
      <c r="J1430" s="256">
        <v>19514</v>
      </c>
      <c r="K1430" s="602">
        <f t="shared" si="66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67"/>
        <v>11</v>
      </c>
      <c r="C1431" s="191">
        <f t="shared" si="65"/>
        <v>41601</v>
      </c>
      <c r="D1431" s="191" t="s">
        <v>1291</v>
      </c>
      <c r="E1431" s="37">
        <v>41601</v>
      </c>
      <c r="F1431" s="192" t="s">
        <v>1263</v>
      </c>
      <c r="G1431" s="40" t="s">
        <v>652</v>
      </c>
      <c r="H1431" s="7" t="s">
        <v>1283</v>
      </c>
      <c r="I1431" s="256">
        <v>200</v>
      </c>
      <c r="J1431" s="256">
        <v>23543</v>
      </c>
      <c r="K1431" s="602">
        <f t="shared" si="66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67"/>
        <v>11</v>
      </c>
      <c r="C1432" s="191">
        <f t="shared" si="65"/>
        <v>41603</v>
      </c>
      <c r="D1432" s="191" t="s">
        <v>1291</v>
      </c>
      <c r="E1432" s="37">
        <v>41603</v>
      </c>
      <c r="F1432" s="40" t="s">
        <v>610</v>
      </c>
      <c r="G1432" s="40" t="s">
        <v>1024</v>
      </c>
      <c r="H1432" s="7" t="s">
        <v>1283</v>
      </c>
      <c r="I1432" s="256">
        <v>259</v>
      </c>
      <c r="J1432" s="256">
        <v>17473</v>
      </c>
      <c r="K1432" s="602">
        <f t="shared" si="66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67"/>
        <v>11</v>
      </c>
      <c r="C1433" s="191">
        <f t="shared" si="65"/>
        <v>41603</v>
      </c>
      <c r="D1433" s="191" t="s">
        <v>1291</v>
      </c>
      <c r="E1433" s="37">
        <v>41603</v>
      </c>
      <c r="F1433" s="40" t="s">
        <v>1229</v>
      </c>
      <c r="G1433" s="40" t="s">
        <v>1024</v>
      </c>
      <c r="H1433" s="7" t="s">
        <v>1283</v>
      </c>
      <c r="I1433" s="256">
        <v>125</v>
      </c>
      <c r="J1433" s="256">
        <v>22301</v>
      </c>
      <c r="K1433" s="602">
        <f t="shared" si="66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67"/>
        <v>11</v>
      </c>
      <c r="C1434" s="191">
        <f t="shared" si="65"/>
        <v>41603</v>
      </c>
      <c r="D1434" s="191" t="s">
        <v>1291</v>
      </c>
      <c r="E1434" s="37">
        <v>41603</v>
      </c>
      <c r="F1434" s="189" t="s">
        <v>688</v>
      </c>
      <c r="G1434" s="40" t="s">
        <v>658</v>
      </c>
      <c r="H1434" s="7" t="s">
        <v>1283</v>
      </c>
      <c r="I1434" s="256">
        <v>240</v>
      </c>
      <c r="J1434" s="256">
        <v>16000</v>
      </c>
      <c r="K1434" s="602">
        <f t="shared" si="66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67"/>
        <v>11</v>
      </c>
      <c r="C1435" s="191">
        <f t="shared" si="65"/>
        <v>41605</v>
      </c>
      <c r="D1435" s="191" t="s">
        <v>1291</v>
      </c>
      <c r="E1435" s="37">
        <v>41605</v>
      </c>
      <c r="F1435" s="40" t="s">
        <v>1204</v>
      </c>
      <c r="G1435" s="40" t="s">
        <v>1025</v>
      </c>
      <c r="H1435" s="7" t="s">
        <v>1283</v>
      </c>
      <c r="I1435" s="256">
        <v>200</v>
      </c>
      <c r="J1435" s="256">
        <v>11712</v>
      </c>
      <c r="K1435" s="602">
        <f t="shared" si="66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67"/>
        <v>11</v>
      </c>
      <c r="C1436" s="191">
        <f t="shared" si="65"/>
        <v>41605</v>
      </c>
      <c r="D1436" s="191" t="s">
        <v>1291</v>
      </c>
      <c r="E1436" s="37">
        <v>41605</v>
      </c>
      <c r="F1436" s="40" t="s">
        <v>1202</v>
      </c>
      <c r="G1436" s="40" t="s">
        <v>1025</v>
      </c>
      <c r="H1436" s="7" t="s">
        <v>1283</v>
      </c>
      <c r="I1436" s="256">
        <v>150</v>
      </c>
      <c r="J1436" s="256">
        <v>12606</v>
      </c>
      <c r="K1436" s="602">
        <f t="shared" si="66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67"/>
        <v>11</v>
      </c>
      <c r="C1437" s="191">
        <f t="shared" si="65"/>
        <v>41605</v>
      </c>
      <c r="D1437" s="191" t="s">
        <v>1291</v>
      </c>
      <c r="E1437" s="191">
        <v>41605</v>
      </c>
      <c r="F1437" s="192" t="s">
        <v>1223</v>
      </c>
      <c r="G1437" s="487" t="s">
        <v>1025</v>
      </c>
      <c r="H1437" s="7" t="s">
        <v>1283</v>
      </c>
      <c r="I1437" s="256">
        <v>40</v>
      </c>
      <c r="J1437" s="256">
        <v>19950</v>
      </c>
      <c r="K1437" s="602">
        <f t="shared" si="66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67"/>
        <v>11</v>
      </c>
      <c r="C1438" s="191">
        <f t="shared" si="65"/>
        <v>41605</v>
      </c>
      <c r="D1438" s="191" t="s">
        <v>1291</v>
      </c>
      <c r="E1438" s="191">
        <v>41605</v>
      </c>
      <c r="F1438" s="192" t="s">
        <v>688</v>
      </c>
      <c r="G1438" s="487" t="s">
        <v>1027</v>
      </c>
      <c r="H1438" s="7" t="s">
        <v>1283</v>
      </c>
      <c r="I1438" s="256">
        <v>1236</v>
      </c>
      <c r="J1438" s="256">
        <v>16000</v>
      </c>
      <c r="K1438" s="602">
        <f t="shared" si="66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67"/>
        <v>12</v>
      </c>
      <c r="C1439" s="191">
        <f t="shared" si="65"/>
        <v>41609</v>
      </c>
      <c r="D1439" s="191" t="s">
        <v>1291</v>
      </c>
      <c r="E1439" s="191">
        <v>41609</v>
      </c>
      <c r="F1439" s="192" t="s">
        <v>587</v>
      </c>
      <c r="G1439" s="487" t="s">
        <v>1028</v>
      </c>
      <c r="H1439" s="7" t="s">
        <v>1283</v>
      </c>
      <c r="I1439" s="256">
        <v>260</v>
      </c>
      <c r="J1439" s="256">
        <v>16626</v>
      </c>
      <c r="K1439" s="602">
        <f t="shared" si="66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67"/>
        <v>12</v>
      </c>
      <c r="C1440" s="191">
        <f t="shared" si="65"/>
        <v>41609</v>
      </c>
      <c r="D1440" s="191" t="s">
        <v>1291</v>
      </c>
      <c r="E1440" s="191">
        <v>41609</v>
      </c>
      <c r="F1440" s="192" t="s">
        <v>665</v>
      </c>
      <c r="G1440" s="487" t="s">
        <v>1028</v>
      </c>
      <c r="H1440" s="7" t="s">
        <v>1283</v>
      </c>
      <c r="I1440" s="256">
        <v>255</v>
      </c>
      <c r="J1440" s="256">
        <v>16375</v>
      </c>
      <c r="K1440" s="602">
        <f t="shared" si="66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67"/>
        <v>12</v>
      </c>
      <c r="C1441" s="191">
        <f t="shared" si="65"/>
        <v>41610</v>
      </c>
      <c r="D1441" s="191" t="s">
        <v>1291</v>
      </c>
      <c r="E1441" s="841">
        <v>41610</v>
      </c>
      <c r="F1441" s="192" t="s">
        <v>711</v>
      </c>
      <c r="G1441" s="487" t="s">
        <v>1029</v>
      </c>
      <c r="H1441" s="7" t="s">
        <v>1283</v>
      </c>
      <c r="I1441" s="256">
        <v>205</v>
      </c>
      <c r="J1441" s="256">
        <v>6760</v>
      </c>
      <c r="K1441" s="602">
        <f t="shared" si="66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67"/>
        <v>12</v>
      </c>
      <c r="C1442" s="191">
        <f t="shared" si="65"/>
        <v>41610</v>
      </c>
      <c r="D1442" s="191" t="s">
        <v>1291</v>
      </c>
      <c r="E1442" s="841">
        <v>41610</v>
      </c>
      <c r="F1442" s="192" t="s">
        <v>624</v>
      </c>
      <c r="G1442" s="487" t="s">
        <v>1029</v>
      </c>
      <c r="H1442" s="7" t="s">
        <v>1283</v>
      </c>
      <c r="I1442" s="256">
        <v>50</v>
      </c>
      <c r="J1442" s="256">
        <v>15713</v>
      </c>
      <c r="K1442" s="602">
        <f t="shared" si="66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67"/>
        <v>12</v>
      </c>
      <c r="C1443" s="191">
        <f t="shared" si="65"/>
        <v>41612</v>
      </c>
      <c r="D1443" s="191" t="s">
        <v>1291</v>
      </c>
      <c r="E1443" s="770">
        <v>41612</v>
      </c>
      <c r="F1443" s="189" t="s">
        <v>716</v>
      </c>
      <c r="G1443" s="40" t="s">
        <v>660</v>
      </c>
      <c r="H1443" s="7" t="s">
        <v>1283</v>
      </c>
      <c r="I1443" s="256">
        <v>390</v>
      </c>
      <c r="J1443" s="256">
        <v>21907.443037974685</v>
      </c>
      <c r="K1443" s="602">
        <f t="shared" si="66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67"/>
        <v>12</v>
      </c>
      <c r="C1444" s="191">
        <f t="shared" si="65"/>
        <v>41617</v>
      </c>
      <c r="D1444" s="191" t="s">
        <v>1291</v>
      </c>
      <c r="E1444" s="840">
        <v>41617</v>
      </c>
      <c r="F1444" s="40" t="s">
        <v>586</v>
      </c>
      <c r="G1444" s="40" t="s">
        <v>1030</v>
      </c>
      <c r="H1444" s="7" t="s">
        <v>1283</v>
      </c>
      <c r="I1444" s="256">
        <v>201</v>
      </c>
      <c r="J1444" s="256">
        <v>17438</v>
      </c>
      <c r="K1444" s="602">
        <f t="shared" si="66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67"/>
        <v>12</v>
      </c>
      <c r="C1445" s="191">
        <f t="shared" si="65"/>
        <v>41619</v>
      </c>
      <c r="D1445" s="191" t="s">
        <v>1291</v>
      </c>
      <c r="E1445" s="840">
        <v>41619</v>
      </c>
      <c r="F1445" s="40" t="s">
        <v>716</v>
      </c>
      <c r="G1445" s="40" t="s">
        <v>1031</v>
      </c>
      <c r="H1445" s="7" t="s">
        <v>1283</v>
      </c>
      <c r="I1445" s="256">
        <v>390</v>
      </c>
      <c r="J1445" s="256">
        <v>21907.441025641026</v>
      </c>
      <c r="K1445" s="602">
        <f t="shared" si="66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67"/>
        <v>12</v>
      </c>
      <c r="C1446" s="191">
        <f t="shared" si="65"/>
        <v>41621</v>
      </c>
      <c r="D1446" s="191" t="s">
        <v>1291</v>
      </c>
      <c r="E1446" s="840">
        <v>41621</v>
      </c>
      <c r="F1446" s="40" t="s">
        <v>1240</v>
      </c>
      <c r="G1446" s="40" t="s">
        <v>1032</v>
      </c>
      <c r="H1446" s="7" t="s">
        <v>1283</v>
      </c>
      <c r="I1446" s="256">
        <v>515</v>
      </c>
      <c r="J1446" s="256">
        <v>19910.05909888824</v>
      </c>
      <c r="K1446" s="602">
        <f t="shared" si="66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67"/>
        <v>12</v>
      </c>
      <c r="C1447" s="191">
        <f t="shared" si="65"/>
        <v>41622</v>
      </c>
      <c r="D1447" s="191" t="s">
        <v>1291</v>
      </c>
      <c r="E1447" s="840">
        <v>41622</v>
      </c>
      <c r="F1447" s="192" t="s">
        <v>708</v>
      </c>
      <c r="G1447" s="40" t="s">
        <v>1033</v>
      </c>
      <c r="H1447" s="7" t="s">
        <v>1283</v>
      </c>
      <c r="I1447" s="256">
        <v>800</v>
      </c>
      <c r="J1447" s="256">
        <v>9000</v>
      </c>
      <c r="K1447" s="602">
        <f t="shared" si="66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67"/>
        <v>12</v>
      </c>
      <c r="C1448" s="191">
        <f t="shared" si="65"/>
        <v>41623</v>
      </c>
      <c r="D1448" s="191" t="s">
        <v>1291</v>
      </c>
      <c r="E1448" s="840">
        <v>41623</v>
      </c>
      <c r="F1448" s="40" t="s">
        <v>665</v>
      </c>
      <c r="G1448" s="40" t="s">
        <v>1034</v>
      </c>
      <c r="H1448" s="7" t="s">
        <v>1283</v>
      </c>
      <c r="I1448" s="256">
        <v>255</v>
      </c>
      <c r="J1448" s="256">
        <v>16375</v>
      </c>
      <c r="K1448" s="602">
        <f t="shared" si="66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67"/>
        <v>12</v>
      </c>
      <c r="C1449" s="191">
        <f t="shared" si="65"/>
        <v>41625</v>
      </c>
      <c r="D1449" s="191" t="s">
        <v>1291</v>
      </c>
      <c r="E1449" s="37">
        <v>41625</v>
      </c>
      <c r="F1449" s="40" t="s">
        <v>673</v>
      </c>
      <c r="G1449" s="40" t="s">
        <v>1035</v>
      </c>
      <c r="H1449" s="7" t="s">
        <v>1283</v>
      </c>
      <c r="I1449" s="256">
        <v>150</v>
      </c>
      <c r="J1449" s="256">
        <v>10904</v>
      </c>
      <c r="K1449" s="602">
        <f t="shared" si="66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67"/>
        <v>12</v>
      </c>
      <c r="C1450" s="191">
        <f t="shared" ref="C1450:C1513" si="68">E1450</f>
        <v>41625</v>
      </c>
      <c r="D1450" s="191" t="s">
        <v>1291</v>
      </c>
      <c r="E1450" s="37">
        <v>41625</v>
      </c>
      <c r="F1450" s="40" t="s">
        <v>616</v>
      </c>
      <c r="G1450" s="40" t="s">
        <v>1035</v>
      </c>
      <c r="H1450" s="7" t="s">
        <v>1283</v>
      </c>
      <c r="I1450" s="256">
        <v>106</v>
      </c>
      <c r="J1450" s="256">
        <v>12528</v>
      </c>
      <c r="K1450" s="602">
        <f t="shared" ref="K1450:K1513" si="69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67"/>
        <v>12</v>
      </c>
      <c r="C1451" s="191">
        <f t="shared" si="68"/>
        <v>41625</v>
      </c>
      <c r="D1451" s="191" t="s">
        <v>1291</v>
      </c>
      <c r="E1451" s="37">
        <v>41625</v>
      </c>
      <c r="F1451" s="40" t="s">
        <v>628</v>
      </c>
      <c r="G1451" s="40" t="s">
        <v>1035</v>
      </c>
      <c r="H1451" s="7" t="s">
        <v>1283</v>
      </c>
      <c r="I1451" s="256">
        <v>283</v>
      </c>
      <c r="J1451" s="256">
        <v>8385</v>
      </c>
      <c r="K1451" s="602">
        <f t="shared" si="69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67"/>
        <v>12</v>
      </c>
      <c r="C1452" s="191">
        <f t="shared" si="68"/>
        <v>41625</v>
      </c>
      <c r="D1452" s="191" t="s">
        <v>1291</v>
      </c>
      <c r="E1452" s="37">
        <v>41625</v>
      </c>
      <c r="F1452" s="192" t="s">
        <v>670</v>
      </c>
      <c r="G1452" s="40" t="s">
        <v>1035</v>
      </c>
      <c r="H1452" s="7" t="s">
        <v>1283</v>
      </c>
      <c r="I1452" s="256">
        <v>203</v>
      </c>
      <c r="J1452" s="256">
        <v>10801</v>
      </c>
      <c r="K1452" s="602">
        <f t="shared" si="69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67"/>
        <v>12</v>
      </c>
      <c r="C1453" s="191">
        <f t="shared" si="68"/>
        <v>41625</v>
      </c>
      <c r="D1453" s="191" t="s">
        <v>1291</v>
      </c>
      <c r="E1453" s="37">
        <v>41625</v>
      </c>
      <c r="F1453" s="40" t="s">
        <v>1229</v>
      </c>
      <c r="G1453" s="40" t="s">
        <v>1035</v>
      </c>
      <c r="H1453" s="7" t="s">
        <v>1283</v>
      </c>
      <c r="I1453" s="256">
        <v>60</v>
      </c>
      <c r="J1453" s="256">
        <v>22301</v>
      </c>
      <c r="K1453" s="602">
        <f t="shared" si="69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67"/>
        <v>12</v>
      </c>
      <c r="C1454" s="191">
        <f t="shared" si="68"/>
        <v>41625</v>
      </c>
      <c r="D1454" s="191" t="s">
        <v>1291</v>
      </c>
      <c r="E1454" s="184">
        <v>41625</v>
      </c>
      <c r="F1454" s="189" t="s">
        <v>711</v>
      </c>
      <c r="G1454" s="604" t="s">
        <v>1035</v>
      </c>
      <c r="H1454" s="7" t="s">
        <v>1283</v>
      </c>
      <c r="I1454" s="256">
        <v>445</v>
      </c>
      <c r="J1454" s="256">
        <v>6760</v>
      </c>
      <c r="K1454" s="602">
        <f t="shared" si="69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67"/>
        <v>12</v>
      </c>
      <c r="C1455" s="191">
        <f t="shared" si="68"/>
        <v>41625</v>
      </c>
      <c r="D1455" s="191" t="s">
        <v>1291</v>
      </c>
      <c r="E1455" s="191">
        <v>41625</v>
      </c>
      <c r="F1455" s="192" t="s">
        <v>694</v>
      </c>
      <c r="G1455" s="487" t="s">
        <v>1035</v>
      </c>
      <c r="H1455" s="7" t="s">
        <v>1283</v>
      </c>
      <c r="I1455" s="256">
        <v>104</v>
      </c>
      <c r="J1455" s="256">
        <v>6656</v>
      </c>
      <c r="K1455" s="602">
        <f t="shared" si="69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67"/>
        <v>12</v>
      </c>
      <c r="C1456" s="191">
        <f t="shared" si="68"/>
        <v>41625</v>
      </c>
      <c r="D1456" s="191" t="s">
        <v>1291</v>
      </c>
      <c r="E1456" s="191">
        <v>41625</v>
      </c>
      <c r="F1456" s="192" t="s">
        <v>709</v>
      </c>
      <c r="G1456" s="487" t="s">
        <v>1035</v>
      </c>
      <c r="H1456" s="7" t="s">
        <v>1283</v>
      </c>
      <c r="I1456" s="256">
        <v>56</v>
      </c>
      <c r="J1456" s="256">
        <v>15000</v>
      </c>
      <c r="K1456" s="602">
        <f t="shared" si="69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67"/>
        <v>12</v>
      </c>
      <c r="C1457" s="191">
        <f t="shared" si="68"/>
        <v>41628</v>
      </c>
      <c r="D1457" s="191" t="s">
        <v>1291</v>
      </c>
      <c r="E1457" s="191">
        <v>41628</v>
      </c>
      <c r="F1457" s="192" t="s">
        <v>589</v>
      </c>
      <c r="G1457" s="487" t="s">
        <v>1037</v>
      </c>
      <c r="H1457" s="7" t="s">
        <v>1283</v>
      </c>
      <c r="I1457" s="256">
        <v>258</v>
      </c>
      <c r="J1457" s="256">
        <v>19896</v>
      </c>
      <c r="K1457" s="602">
        <f t="shared" si="69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67"/>
        <v>12</v>
      </c>
      <c r="C1458" s="191">
        <f t="shared" si="68"/>
        <v>41630</v>
      </c>
      <c r="D1458" s="191" t="s">
        <v>1291</v>
      </c>
      <c r="E1458" s="191">
        <v>41630</v>
      </c>
      <c r="F1458" s="192" t="s">
        <v>711</v>
      </c>
      <c r="G1458" s="487" t="s">
        <v>1038</v>
      </c>
      <c r="H1458" s="7" t="s">
        <v>1283</v>
      </c>
      <c r="I1458" s="256">
        <v>1000</v>
      </c>
      <c r="J1458" s="256">
        <v>6760</v>
      </c>
      <c r="K1458" s="602">
        <f t="shared" si="69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67"/>
        <v>12</v>
      </c>
      <c r="C1459" s="191">
        <f t="shared" si="68"/>
        <v>41632</v>
      </c>
      <c r="D1459" s="191" t="s">
        <v>1291</v>
      </c>
      <c r="E1459" s="37">
        <v>41632</v>
      </c>
      <c r="F1459" s="40" t="s">
        <v>627</v>
      </c>
      <c r="G1459" s="40" t="s">
        <v>1039</v>
      </c>
      <c r="H1459" s="7" t="s">
        <v>1283</v>
      </c>
      <c r="I1459" s="256">
        <v>70</v>
      </c>
      <c r="J1459" s="256">
        <v>31288</v>
      </c>
      <c r="K1459" s="602">
        <f t="shared" si="69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67"/>
        <v>12</v>
      </c>
      <c r="C1460" s="191">
        <f t="shared" si="68"/>
        <v>41632</v>
      </c>
      <c r="D1460" s="191" t="s">
        <v>1291</v>
      </c>
      <c r="E1460" s="37">
        <v>41632</v>
      </c>
      <c r="F1460" s="40" t="s">
        <v>606</v>
      </c>
      <c r="G1460" s="40" t="s">
        <v>1039</v>
      </c>
      <c r="H1460" s="7" t="s">
        <v>1283</v>
      </c>
      <c r="I1460" s="256">
        <v>10</v>
      </c>
      <c r="J1460" s="256">
        <v>38966</v>
      </c>
      <c r="K1460" s="602">
        <f t="shared" si="69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67"/>
        <v>12</v>
      </c>
      <c r="C1461" s="191">
        <f t="shared" si="68"/>
        <v>41632</v>
      </c>
      <c r="D1461" s="191" t="s">
        <v>1291</v>
      </c>
      <c r="E1461" s="37">
        <v>41632</v>
      </c>
      <c r="F1461" s="40" t="s">
        <v>606</v>
      </c>
      <c r="G1461" s="40" t="s">
        <v>1039</v>
      </c>
      <c r="H1461" s="7" t="s">
        <v>1283</v>
      </c>
      <c r="I1461" s="256">
        <v>20</v>
      </c>
      <c r="J1461" s="256">
        <v>38966</v>
      </c>
      <c r="K1461" s="602">
        <f t="shared" si="69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67"/>
        <v>12</v>
      </c>
      <c r="C1462" s="191">
        <f t="shared" si="68"/>
        <v>41632</v>
      </c>
      <c r="D1462" s="191" t="s">
        <v>1291</v>
      </c>
      <c r="E1462" s="37">
        <v>41632</v>
      </c>
      <c r="F1462" s="40" t="s">
        <v>659</v>
      </c>
      <c r="G1462" s="40" t="s">
        <v>1040</v>
      </c>
      <c r="H1462" s="7" t="s">
        <v>1283</v>
      </c>
      <c r="I1462" s="256">
        <v>350</v>
      </c>
      <c r="J1462" s="256">
        <v>20290</v>
      </c>
      <c r="K1462" s="602">
        <f t="shared" si="69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67"/>
        <v>12</v>
      </c>
      <c r="C1463" s="191">
        <f t="shared" si="68"/>
        <v>41633</v>
      </c>
      <c r="D1463" s="191" t="s">
        <v>1291</v>
      </c>
      <c r="E1463" s="37">
        <v>41633</v>
      </c>
      <c r="F1463" s="40" t="s">
        <v>1250</v>
      </c>
      <c r="G1463" s="40" t="s">
        <v>1041</v>
      </c>
      <c r="H1463" s="7" t="s">
        <v>1283</v>
      </c>
      <c r="I1463" s="256">
        <v>67</v>
      </c>
      <c r="J1463" s="256">
        <v>23028</v>
      </c>
      <c r="K1463" s="602">
        <f t="shared" si="69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customHeight="1">
      <c r="A1464" s="204" t="str">
        <f>IF(B1464&lt;&gt;"",IF(AND(B1464&gt;=_TM1,B1464&lt;=_TM2,OR(TH!L1464="1111",TH!M1464="1111")),TH!D1464,""),"")</f>
        <v/>
      </c>
      <c r="B1464" s="837">
        <f t="shared" si="67"/>
        <v>1</v>
      </c>
      <c r="C1464" s="896">
        <f t="shared" si="68"/>
        <v>41276</v>
      </c>
      <c r="D1464" s="897" t="s">
        <v>1292</v>
      </c>
      <c r="E1464" s="897">
        <v>41276</v>
      </c>
      <c r="F1464" s="898" t="s">
        <v>721</v>
      </c>
      <c r="G1464" s="898" t="s">
        <v>722</v>
      </c>
      <c r="H1464" s="899" t="s">
        <v>1288</v>
      </c>
      <c r="I1464" s="906">
        <v>905</v>
      </c>
      <c r="J1464" s="906">
        <v>5546.5167796569285</v>
      </c>
      <c r="K1464" s="834">
        <f t="shared" si="69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customHeight="1">
      <c r="A1465" s="204" t="str">
        <f>IF(B1465&lt;&gt;"",IF(AND(B1465&gt;=_TM1,B1465&lt;=_TM2,OR(TH!L1465="1111",TH!M1465="1111")),TH!D1465,""),"")</f>
        <v/>
      </c>
      <c r="B1465" s="699">
        <f t="shared" si="67"/>
        <v>1</v>
      </c>
      <c r="C1465" s="832">
        <f t="shared" si="68"/>
        <v>41276</v>
      </c>
      <c r="D1465" s="832" t="s">
        <v>1292</v>
      </c>
      <c r="E1465" s="832">
        <v>41276</v>
      </c>
      <c r="F1465" s="890" t="s">
        <v>723</v>
      </c>
      <c r="G1465" s="833" t="s">
        <v>722</v>
      </c>
      <c r="H1465" s="836" t="s">
        <v>1288</v>
      </c>
      <c r="I1465" s="254">
        <v>305</v>
      </c>
      <c r="J1465" s="254">
        <v>5358.1209821748162</v>
      </c>
      <c r="K1465" s="700">
        <f t="shared" si="69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customHeight="1">
      <c r="A1466" s="204" t="str">
        <f>IF(B1466&lt;&gt;"",IF(AND(B1466&gt;=_TM1,B1466&lt;=_TM2,OR(TH!L1466="1111",TH!M1466="1111")),TH!D1466,""),"")</f>
        <v/>
      </c>
      <c r="B1466" s="699">
        <f t="shared" si="67"/>
        <v>1</v>
      </c>
      <c r="C1466" s="832">
        <f t="shared" si="68"/>
        <v>41282</v>
      </c>
      <c r="D1466" s="832" t="s">
        <v>1292</v>
      </c>
      <c r="E1466" s="832">
        <v>41282</v>
      </c>
      <c r="F1466" s="890" t="s">
        <v>725</v>
      </c>
      <c r="G1466" s="833" t="s">
        <v>726</v>
      </c>
      <c r="H1466" s="836" t="s">
        <v>1288</v>
      </c>
      <c r="I1466" s="909">
        <v>480</v>
      </c>
      <c r="J1466" s="909">
        <v>10851.863810043669</v>
      </c>
      <c r="K1466" s="700">
        <f t="shared" si="69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customHeight="1">
      <c r="A1467" s="204" t="str">
        <f>IF(B1467&lt;&gt;"",IF(AND(B1467&gt;=_TM1,B1467&lt;=_TM2,OR(TH!L1467="1111",TH!M1467="1111")),TH!D1467,""),"")</f>
        <v/>
      </c>
      <c r="B1467" s="699">
        <f t="shared" si="67"/>
        <v>1</v>
      </c>
      <c r="C1467" s="832">
        <f t="shared" si="68"/>
        <v>41282</v>
      </c>
      <c r="D1467" s="832" t="s">
        <v>1292</v>
      </c>
      <c r="E1467" s="48">
        <v>41282</v>
      </c>
      <c r="F1467" s="49" t="s">
        <v>728</v>
      </c>
      <c r="G1467" s="49" t="s">
        <v>726</v>
      </c>
      <c r="H1467" s="836" t="s">
        <v>1288</v>
      </c>
      <c r="I1467" s="254">
        <v>199</v>
      </c>
      <c r="J1467" s="254">
        <v>6930.8791994909043</v>
      </c>
      <c r="K1467" s="700">
        <f t="shared" si="69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customHeight="1">
      <c r="A1468" s="204" t="str">
        <f>IF(B1468&lt;&gt;"",IF(AND(B1468&gt;=_TM1,B1468&lt;=_TM2,OR(TH!L1468="1111",TH!M1468="1111")),TH!D1468,""),"")</f>
        <v/>
      </c>
      <c r="B1468" s="699">
        <f t="shared" si="67"/>
        <v>1</v>
      </c>
      <c r="C1468" s="832">
        <f t="shared" si="68"/>
        <v>41284</v>
      </c>
      <c r="D1468" s="832" t="s">
        <v>1292</v>
      </c>
      <c r="E1468" s="48">
        <v>41284</v>
      </c>
      <c r="F1468" s="49" t="s">
        <v>729</v>
      </c>
      <c r="G1468" s="49" t="s">
        <v>730</v>
      </c>
      <c r="H1468" s="836" t="s">
        <v>1288</v>
      </c>
      <c r="I1468" s="254">
        <v>992</v>
      </c>
      <c r="J1468" s="254">
        <v>8115.5835681081835</v>
      </c>
      <c r="K1468" s="700">
        <f t="shared" si="69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customHeight="1">
      <c r="A1469" s="204" t="str">
        <f>IF(B1469&lt;&gt;"",IF(AND(B1469&gt;=_TM1,B1469&lt;=_TM2,OR(TH!L1469="1111",TH!M1469="1111")),TH!D1469,""),"")</f>
        <v/>
      </c>
      <c r="B1469" s="699">
        <f t="shared" si="67"/>
        <v>1</v>
      </c>
      <c r="C1469" s="832">
        <f t="shared" si="68"/>
        <v>41285</v>
      </c>
      <c r="D1469" s="832" t="s">
        <v>1292</v>
      </c>
      <c r="E1469" s="832">
        <v>41285</v>
      </c>
      <c r="F1469" s="910" t="s">
        <v>731</v>
      </c>
      <c r="G1469" s="911" t="s">
        <v>732</v>
      </c>
      <c r="H1469" s="836" t="s">
        <v>1288</v>
      </c>
      <c r="I1469" s="254">
        <v>202</v>
      </c>
      <c r="J1469" s="254">
        <v>6854.9052704397072</v>
      </c>
      <c r="K1469" s="700">
        <f t="shared" si="69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customHeight="1">
      <c r="A1470" s="204" t="str">
        <f>IF(B1470&lt;&gt;"",IF(AND(B1470&gt;=_TM1,B1470&lt;=_TM2,OR(TH!L1470="1111",TH!M1470="1111")),TH!D1470,""),"")</f>
        <v/>
      </c>
      <c r="B1470" s="699">
        <f t="shared" si="67"/>
        <v>1</v>
      </c>
      <c r="C1470" s="832">
        <f t="shared" si="68"/>
        <v>41285</v>
      </c>
      <c r="D1470" s="832" t="s">
        <v>1292</v>
      </c>
      <c r="E1470" s="832">
        <v>41285</v>
      </c>
      <c r="F1470" s="890" t="s">
        <v>733</v>
      </c>
      <c r="G1470" s="833" t="s">
        <v>732</v>
      </c>
      <c r="H1470" s="836" t="s">
        <v>1288</v>
      </c>
      <c r="I1470" s="254">
        <v>204</v>
      </c>
      <c r="J1470" s="254">
        <v>8096.6738590632767</v>
      </c>
      <c r="K1470" s="700">
        <f t="shared" si="69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customHeight="1">
      <c r="A1471" s="204" t="str">
        <f>IF(B1471&lt;&gt;"",IF(AND(B1471&gt;=_TM1,B1471&lt;=_TM2,OR(TH!L1471="1111",TH!M1471="1111")),TH!D1471,""),"")</f>
        <v/>
      </c>
      <c r="B1471" s="699">
        <f t="shared" si="67"/>
        <v>1</v>
      </c>
      <c r="C1471" s="832">
        <f t="shared" si="68"/>
        <v>41285</v>
      </c>
      <c r="D1471" s="832" t="s">
        <v>1292</v>
      </c>
      <c r="E1471" s="832">
        <v>41285</v>
      </c>
      <c r="F1471" s="890" t="s">
        <v>734</v>
      </c>
      <c r="G1471" s="833" t="s">
        <v>732</v>
      </c>
      <c r="H1471" s="836" t="s">
        <v>1288</v>
      </c>
      <c r="I1471" s="254">
        <v>510</v>
      </c>
      <c r="J1471" s="254">
        <v>1920.0228786711191</v>
      </c>
      <c r="K1471" s="700">
        <f t="shared" si="69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customHeight="1">
      <c r="A1472" s="204" t="str">
        <f>IF(B1472&lt;&gt;"",IF(AND(B1472&gt;=_TM1,B1472&lt;=_TM2,OR(TH!L1472="1111",TH!M1472="1111")),TH!D1472,""),"")</f>
        <v/>
      </c>
      <c r="B1472" s="699">
        <f t="shared" si="67"/>
        <v>1</v>
      </c>
      <c r="C1472" s="832">
        <f t="shared" si="68"/>
        <v>41285</v>
      </c>
      <c r="D1472" s="832" t="s">
        <v>1292</v>
      </c>
      <c r="E1472" s="832">
        <v>41285</v>
      </c>
      <c r="F1472" s="910" t="s">
        <v>735</v>
      </c>
      <c r="G1472" s="911" t="s">
        <v>732</v>
      </c>
      <c r="H1472" s="836" t="s">
        <v>1288</v>
      </c>
      <c r="I1472" s="254">
        <v>420</v>
      </c>
      <c r="J1472" s="254">
        <v>1942.4632148055728</v>
      </c>
      <c r="K1472" s="700">
        <f t="shared" si="69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customHeight="1">
      <c r="A1473" s="204" t="str">
        <f>IF(B1473&lt;&gt;"",IF(AND(B1473&gt;=_TM1,B1473&lt;=_TM2,OR(TH!L1473="1111",TH!M1473="1111")),TH!D1473,""),"")</f>
        <v/>
      </c>
      <c r="B1473" s="699">
        <f t="shared" si="67"/>
        <v>1</v>
      </c>
      <c r="C1473" s="832">
        <f t="shared" si="68"/>
        <v>41285</v>
      </c>
      <c r="D1473" s="832" t="s">
        <v>1292</v>
      </c>
      <c r="E1473" s="832">
        <v>41285</v>
      </c>
      <c r="F1473" s="910" t="s">
        <v>736</v>
      </c>
      <c r="G1473" s="911" t="s">
        <v>732</v>
      </c>
      <c r="H1473" s="836" t="s">
        <v>1288</v>
      </c>
      <c r="I1473" s="254">
        <v>200</v>
      </c>
      <c r="J1473" s="254">
        <v>2082.3413100436678</v>
      </c>
      <c r="K1473" s="700">
        <f t="shared" si="69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customHeight="1">
      <c r="A1474" s="204" t="str">
        <f>IF(B1474&lt;&gt;"",IF(AND(B1474&gt;=_TM1,B1474&lt;=_TM2,OR(TH!L1474="1111",TH!M1474="1111")),TH!D1474,""),"")</f>
        <v/>
      </c>
      <c r="B1474" s="699">
        <f t="shared" si="67"/>
        <v>1</v>
      </c>
      <c r="C1474" s="832">
        <f t="shared" si="68"/>
        <v>41285</v>
      </c>
      <c r="D1474" s="832" t="s">
        <v>1292</v>
      </c>
      <c r="E1474" s="847">
        <v>41285</v>
      </c>
      <c r="F1474" s="49" t="s">
        <v>737</v>
      </c>
      <c r="G1474" s="49" t="s">
        <v>732</v>
      </c>
      <c r="H1474" s="836" t="s">
        <v>1288</v>
      </c>
      <c r="I1474" s="254">
        <v>420</v>
      </c>
      <c r="J1474" s="254">
        <v>1942.4632148055728</v>
      </c>
      <c r="K1474" s="700">
        <f t="shared" si="69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customHeight="1">
      <c r="A1475" s="204" t="str">
        <f>IF(B1475&lt;&gt;"",IF(AND(B1475&gt;=_TM1,B1475&lt;=_TM2,OR(TH!L1475="1111",TH!M1475="1111")),TH!D1475,""),"")</f>
        <v/>
      </c>
      <c r="B1475" s="699">
        <f t="shared" si="67"/>
        <v>1</v>
      </c>
      <c r="C1475" s="832">
        <f t="shared" si="68"/>
        <v>41285</v>
      </c>
      <c r="D1475" s="832" t="s">
        <v>1292</v>
      </c>
      <c r="E1475" s="912">
        <v>41285</v>
      </c>
      <c r="F1475" s="890" t="s">
        <v>738</v>
      </c>
      <c r="G1475" s="833" t="s">
        <v>732</v>
      </c>
      <c r="H1475" s="836" t="s">
        <v>1288</v>
      </c>
      <c r="I1475" s="254">
        <v>52</v>
      </c>
      <c r="J1475" s="254">
        <v>10538.378233120591</v>
      </c>
      <c r="K1475" s="700">
        <f t="shared" si="69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customHeight="1">
      <c r="A1476" s="204" t="str">
        <f>IF(B1476&lt;&gt;"",IF(AND(B1476&gt;=_TM1,B1476&lt;=_TM2,OR(TH!L1476="1111",TH!M1476="1111")),TH!D1476,""),"")</f>
        <v/>
      </c>
      <c r="B1476" s="699">
        <f t="shared" ref="B1476:B1539" si="70">IF(C1476&lt;&gt;"",MONTH(C1476),"")</f>
        <v>1</v>
      </c>
      <c r="C1476" s="832">
        <f t="shared" si="68"/>
        <v>41288</v>
      </c>
      <c r="D1476" s="832" t="s">
        <v>1292</v>
      </c>
      <c r="E1476" s="912">
        <v>41288</v>
      </c>
      <c r="F1476" s="890" t="s">
        <v>739</v>
      </c>
      <c r="G1476" s="833" t="s">
        <v>740</v>
      </c>
      <c r="H1476" s="836" t="s">
        <v>1288</v>
      </c>
      <c r="I1476" s="254">
        <v>820</v>
      </c>
      <c r="J1476" s="254">
        <v>7334.2037490680577</v>
      </c>
      <c r="K1476" s="700">
        <f t="shared" si="69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customHeight="1">
      <c r="A1477" s="204" t="str">
        <f>IF(B1477&lt;&gt;"",IF(AND(B1477&gt;=_TM1,B1477&lt;=_TM2,OR(TH!L1477="1111",TH!M1477="1111")),TH!D1477,""),"")</f>
        <v/>
      </c>
      <c r="B1477" s="699">
        <f t="shared" si="70"/>
        <v>1</v>
      </c>
      <c r="C1477" s="832">
        <f t="shared" si="68"/>
        <v>41290</v>
      </c>
      <c r="D1477" s="832" t="s">
        <v>1292</v>
      </c>
      <c r="E1477" s="832">
        <v>41290</v>
      </c>
      <c r="F1477" s="835" t="s">
        <v>742</v>
      </c>
      <c r="G1477" s="833" t="s">
        <v>743</v>
      </c>
      <c r="H1477" s="836" t="s">
        <v>1288</v>
      </c>
      <c r="I1477" s="254">
        <v>274</v>
      </c>
      <c r="J1477" s="254">
        <v>24927.345105664106</v>
      </c>
      <c r="K1477" s="700">
        <f t="shared" si="69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customHeight="1">
      <c r="A1478" s="204" t="str">
        <f>IF(B1478&lt;&gt;"",IF(AND(B1478&gt;=_TM1,B1478&lt;=_TM2,OR(TH!L1478="1111",TH!M1478="1111")),TH!D1478,""),"")</f>
        <v/>
      </c>
      <c r="B1478" s="699">
        <f t="shared" si="70"/>
        <v>1</v>
      </c>
      <c r="C1478" s="832">
        <f t="shared" si="68"/>
        <v>41292</v>
      </c>
      <c r="D1478" s="832" t="s">
        <v>1292</v>
      </c>
      <c r="E1478" s="832">
        <v>41292</v>
      </c>
      <c r="F1478" s="835" t="s">
        <v>745</v>
      </c>
      <c r="G1478" s="833" t="s">
        <v>746</v>
      </c>
      <c r="H1478" s="836" t="s">
        <v>1288</v>
      </c>
      <c r="I1478" s="254">
        <v>113</v>
      </c>
      <c r="J1478" s="254">
        <v>26518.310159601184</v>
      </c>
      <c r="K1478" s="700">
        <f t="shared" si="69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customHeight="1">
      <c r="A1479" s="204" t="str">
        <f>IF(B1479&lt;&gt;"",IF(AND(B1479&gt;=_TM1,B1479&lt;=_TM2,OR(TH!L1479="1111",TH!M1479="1111")),TH!D1479,""),"")</f>
        <v/>
      </c>
      <c r="B1479" s="699">
        <f t="shared" si="70"/>
        <v>1</v>
      </c>
      <c r="C1479" s="832">
        <f t="shared" si="68"/>
        <v>41292</v>
      </c>
      <c r="D1479" s="832" t="s">
        <v>1292</v>
      </c>
      <c r="E1479" s="889">
        <v>41292</v>
      </c>
      <c r="F1479" s="910" t="s">
        <v>747</v>
      </c>
      <c r="G1479" s="911" t="s">
        <v>748</v>
      </c>
      <c r="H1479" s="836" t="s">
        <v>1288</v>
      </c>
      <c r="I1479" s="254">
        <v>1319</v>
      </c>
      <c r="J1479" s="254">
        <v>5210.9040393840787</v>
      </c>
      <c r="K1479" s="700">
        <f t="shared" si="69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customHeight="1">
      <c r="A1480" s="204" t="str">
        <f>IF(B1480&lt;&gt;"",IF(AND(B1480&gt;=_TM1,B1480&lt;=_TM2,OR(TH!L1480="1111",TH!M1480="1111")),TH!D1480,""),"")</f>
        <v/>
      </c>
      <c r="B1480" s="699">
        <f t="shared" si="70"/>
        <v>1</v>
      </c>
      <c r="C1480" s="832">
        <f t="shared" si="68"/>
        <v>41292</v>
      </c>
      <c r="D1480" s="832" t="s">
        <v>1292</v>
      </c>
      <c r="E1480" s="847">
        <v>41292</v>
      </c>
      <c r="F1480" s="910" t="s">
        <v>749</v>
      </c>
      <c r="G1480" s="49" t="s">
        <v>748</v>
      </c>
      <c r="H1480" s="836" t="s">
        <v>1288</v>
      </c>
      <c r="I1480" s="254">
        <v>306</v>
      </c>
      <c r="J1480" s="254">
        <v>5700.5954276907269</v>
      </c>
      <c r="K1480" s="700">
        <f t="shared" si="69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customHeight="1">
      <c r="A1481" s="204" t="str">
        <f>IF(B1481&lt;&gt;"",IF(AND(B1481&gt;=_TM1,B1481&lt;=_TM2,OR(TH!L1481="1111",TH!M1481="1111")),TH!D1481,""),"")</f>
        <v/>
      </c>
      <c r="B1481" s="699">
        <f t="shared" si="70"/>
        <v>1</v>
      </c>
      <c r="C1481" s="832">
        <f t="shared" si="68"/>
        <v>41293</v>
      </c>
      <c r="D1481" s="832" t="s">
        <v>1292</v>
      </c>
      <c r="E1481" s="847">
        <v>41293</v>
      </c>
      <c r="F1481" s="49" t="s">
        <v>750</v>
      </c>
      <c r="G1481" s="49" t="s">
        <v>751</v>
      </c>
      <c r="H1481" s="836" t="s">
        <v>1288</v>
      </c>
      <c r="I1481" s="254">
        <v>294</v>
      </c>
      <c r="J1481" s="254">
        <v>13653.852330451831</v>
      </c>
      <c r="K1481" s="700">
        <f t="shared" si="69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customHeight="1">
      <c r="A1482" s="204" t="str">
        <f>IF(B1482&lt;&gt;"",IF(AND(B1482&gt;=_TM1,B1482&lt;=_TM2,OR(TH!L1482="1111",TH!M1482="1111")),TH!D1482,""),"")</f>
        <v/>
      </c>
      <c r="B1482" s="699">
        <f t="shared" si="70"/>
        <v>1</v>
      </c>
      <c r="C1482" s="832">
        <f t="shared" si="68"/>
        <v>41293</v>
      </c>
      <c r="D1482" s="832" t="s">
        <v>1292</v>
      </c>
      <c r="E1482" s="847">
        <v>41293</v>
      </c>
      <c r="F1482" s="910" t="s">
        <v>752</v>
      </c>
      <c r="G1482" s="49" t="s">
        <v>751</v>
      </c>
      <c r="H1482" s="836" t="s">
        <v>1288</v>
      </c>
      <c r="I1482" s="913">
        <v>100</v>
      </c>
      <c r="J1482" s="254">
        <v>8598.3013100436692</v>
      </c>
      <c r="K1482" s="700">
        <f t="shared" si="69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customHeight="1">
      <c r="A1483" s="204" t="str">
        <f>IF(B1483&lt;&gt;"",IF(AND(B1483&gt;=_TM1,B1483&lt;=_TM2,OR(TH!L1483="1111",TH!M1483="1111")),TH!D1483,""),"")</f>
        <v/>
      </c>
      <c r="B1483" s="699">
        <f t="shared" si="70"/>
        <v>1</v>
      </c>
      <c r="C1483" s="832">
        <f t="shared" si="68"/>
        <v>41293</v>
      </c>
      <c r="D1483" s="832" t="s">
        <v>1292</v>
      </c>
      <c r="E1483" s="847">
        <v>41293</v>
      </c>
      <c r="F1483" s="49" t="s">
        <v>753</v>
      </c>
      <c r="G1483" s="49" t="s">
        <v>751</v>
      </c>
      <c r="H1483" s="836" t="s">
        <v>1288</v>
      </c>
      <c r="I1483" s="254">
        <v>494</v>
      </c>
      <c r="J1483" s="254">
        <v>13088.287140003185</v>
      </c>
      <c r="K1483" s="700">
        <f t="shared" si="69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customHeight="1">
      <c r="A1484" s="204" t="str">
        <f>IF(B1484&lt;&gt;"",IF(AND(B1484&gt;=_TM1,B1484&lt;=_TM2,OR(TH!L1484="1111",TH!M1484="1111")),TH!D1484,""),"")</f>
        <v/>
      </c>
      <c r="B1484" s="699">
        <f t="shared" si="70"/>
        <v>1</v>
      </c>
      <c r="C1484" s="832">
        <f t="shared" si="68"/>
        <v>41293</v>
      </c>
      <c r="D1484" s="832" t="s">
        <v>1292</v>
      </c>
      <c r="E1484" s="847">
        <v>41293</v>
      </c>
      <c r="F1484" s="910" t="s">
        <v>754</v>
      </c>
      <c r="G1484" s="49" t="s">
        <v>751</v>
      </c>
      <c r="H1484" s="836" t="s">
        <v>1288</v>
      </c>
      <c r="I1484" s="254">
        <v>284</v>
      </c>
      <c r="J1484" s="254">
        <v>12697.695676240852</v>
      </c>
      <c r="K1484" s="700">
        <f t="shared" si="69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customHeight="1">
      <c r="A1485" s="204" t="str">
        <f>IF(B1485&lt;&gt;"",IF(AND(B1485&gt;=_TM1,B1485&lt;=_TM2,OR(TH!L1485="1111",TH!M1485="1111")),TH!D1485,""),"")</f>
        <v/>
      </c>
      <c r="B1485" s="699">
        <f t="shared" si="70"/>
        <v>1</v>
      </c>
      <c r="C1485" s="832">
        <f t="shared" si="68"/>
        <v>41297</v>
      </c>
      <c r="D1485" s="832" t="s">
        <v>1292</v>
      </c>
      <c r="E1485" s="847">
        <v>41297</v>
      </c>
      <c r="F1485" s="910" t="s">
        <v>755</v>
      </c>
      <c r="G1485" s="49" t="s">
        <v>756</v>
      </c>
      <c r="H1485" s="836" t="s">
        <v>1288</v>
      </c>
      <c r="I1485" s="254">
        <v>707</v>
      </c>
      <c r="J1485" s="254">
        <v>7225.6619889687045</v>
      </c>
      <c r="K1485" s="700">
        <f t="shared" si="69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customHeight="1">
      <c r="A1486" s="204" t="str">
        <f>IF(B1486&lt;&gt;"",IF(AND(B1486&gt;=_TM1,B1486&lt;=_TM2,OR(TH!L1486="1111",TH!M1486="1111")),TH!D1486,""),"")</f>
        <v/>
      </c>
      <c r="B1486" s="699">
        <f t="shared" si="70"/>
        <v>1</v>
      </c>
      <c r="C1486" s="832">
        <f t="shared" si="68"/>
        <v>41303</v>
      </c>
      <c r="D1486" s="832" t="s">
        <v>1292</v>
      </c>
      <c r="E1486" s="847">
        <v>41303</v>
      </c>
      <c r="F1486" s="910" t="s">
        <v>739</v>
      </c>
      <c r="G1486" s="49" t="s">
        <v>757</v>
      </c>
      <c r="H1486" s="836" t="s">
        <v>1288</v>
      </c>
      <c r="I1486" s="254">
        <v>593</v>
      </c>
      <c r="J1486" s="254">
        <v>7448.1006355074123</v>
      </c>
      <c r="K1486" s="700">
        <f t="shared" si="69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customHeight="1">
      <c r="A1487" s="204" t="str">
        <f>IF(B1487&lt;&gt;"",IF(AND(B1487&gt;=_TM1,B1487&lt;=_TM2,OR(TH!L1487="1111",TH!M1487="1111")),TH!D1487,""),"")</f>
        <v/>
      </c>
      <c r="B1487" s="699">
        <f t="shared" si="70"/>
        <v>1</v>
      </c>
      <c r="C1487" s="832">
        <f t="shared" si="68"/>
        <v>41303</v>
      </c>
      <c r="D1487" s="832" t="s">
        <v>1292</v>
      </c>
      <c r="E1487" s="847">
        <v>41303</v>
      </c>
      <c r="F1487" s="910" t="s">
        <v>758</v>
      </c>
      <c r="G1487" s="49" t="s">
        <v>757</v>
      </c>
      <c r="H1487" s="836" t="s">
        <v>1288</v>
      </c>
      <c r="I1487" s="254">
        <v>398</v>
      </c>
      <c r="J1487" s="254">
        <v>7546.2058326567339</v>
      </c>
      <c r="K1487" s="700">
        <f t="shared" si="69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customHeight="1">
      <c r="A1488" s="204" t="str">
        <f>IF(B1488&lt;&gt;"",IF(AND(B1488&gt;=_TM1,B1488&lt;=_TM2,OR(TH!L1488="1111",TH!M1488="1111")),TH!D1488,""),"")</f>
        <v/>
      </c>
      <c r="B1488" s="699">
        <f t="shared" si="70"/>
        <v>1</v>
      </c>
      <c r="C1488" s="832">
        <f t="shared" si="68"/>
        <v>41303</v>
      </c>
      <c r="D1488" s="832" t="s">
        <v>1292</v>
      </c>
      <c r="E1488" s="847">
        <v>41303</v>
      </c>
      <c r="F1488" s="910" t="s">
        <v>750</v>
      </c>
      <c r="G1488" s="49" t="s">
        <v>759</v>
      </c>
      <c r="H1488" s="836" t="s">
        <v>1288</v>
      </c>
      <c r="I1488" s="254">
        <v>410</v>
      </c>
      <c r="J1488" s="254">
        <v>13214.962285653424</v>
      </c>
      <c r="K1488" s="700">
        <f t="shared" si="69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customHeight="1">
      <c r="A1489" s="204" t="str">
        <f>IF(B1489&lt;&gt;"",IF(AND(B1489&gt;=_TM1,B1489&lt;=_TM2,OR(TH!L1489="1111",TH!M1489="1111")),TH!D1489,""),"")</f>
        <v/>
      </c>
      <c r="B1489" s="699">
        <f t="shared" si="70"/>
        <v>1</v>
      </c>
      <c r="C1489" s="832">
        <f t="shared" si="68"/>
        <v>41303</v>
      </c>
      <c r="D1489" s="832" t="s">
        <v>1292</v>
      </c>
      <c r="E1489" s="832">
        <v>41303</v>
      </c>
      <c r="F1489" s="890" t="s">
        <v>755</v>
      </c>
      <c r="G1489" s="833" t="s">
        <v>760</v>
      </c>
      <c r="H1489" s="836" t="s">
        <v>1288</v>
      </c>
      <c r="I1489" s="254">
        <v>1106</v>
      </c>
      <c r="J1489" s="254">
        <v>7222.2859393384251</v>
      </c>
      <c r="K1489" s="700">
        <f t="shared" si="69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customHeight="1">
      <c r="A1490" s="204" t="str">
        <f>IF(B1490&lt;&gt;"",IF(AND(B1490&gt;=_TM1,B1490&lt;=_TM2,OR(TH!L1490="1111",TH!M1490="1111")),TH!D1490,""),"")</f>
        <v/>
      </c>
      <c r="B1490" s="699">
        <f t="shared" si="70"/>
        <v>1</v>
      </c>
      <c r="C1490" s="832">
        <f t="shared" si="68"/>
        <v>41305</v>
      </c>
      <c r="D1490" s="832" t="s">
        <v>1292</v>
      </c>
      <c r="E1490" s="832">
        <v>41305</v>
      </c>
      <c r="F1490" s="890" t="s">
        <v>729</v>
      </c>
      <c r="G1490" s="833" t="s">
        <v>761</v>
      </c>
      <c r="H1490" s="836" t="s">
        <v>1288</v>
      </c>
      <c r="I1490" s="254">
        <v>1693</v>
      </c>
      <c r="J1490" s="254">
        <v>8011.9167855309679</v>
      </c>
      <c r="K1490" s="700">
        <f t="shared" si="69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customHeight="1">
      <c r="A1491" s="204" t="str">
        <f>IF(B1491&lt;&gt;"",IF(AND(B1491&gt;=_TM1,B1491&lt;=_TM2,OR(TH!L1491="1111",TH!M1491="1111")),TH!D1491,""),"")</f>
        <v/>
      </c>
      <c r="B1491" s="699">
        <f t="shared" si="70"/>
        <v>1</v>
      </c>
      <c r="C1491" s="832">
        <f t="shared" si="68"/>
        <v>41305</v>
      </c>
      <c r="D1491" s="832" t="s">
        <v>1292</v>
      </c>
      <c r="E1491" s="847">
        <v>41305</v>
      </c>
      <c r="F1491" s="49" t="s">
        <v>762</v>
      </c>
      <c r="G1491" s="49" t="s">
        <v>763</v>
      </c>
      <c r="H1491" s="836" t="s">
        <v>1288</v>
      </c>
      <c r="I1491" s="254">
        <v>466</v>
      </c>
      <c r="J1491" s="254">
        <v>21416.116760687448</v>
      </c>
      <c r="K1491" s="700">
        <f t="shared" si="69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customHeight="1">
      <c r="A1492" s="204" t="str">
        <f>IF(B1492&lt;&gt;"",IF(AND(B1492&gt;=_TM1,B1492&lt;=_TM2,OR(TH!L1492="1111",TH!M1492="1111")),TH!D1492,""),"")</f>
        <v/>
      </c>
      <c r="B1492" s="699">
        <f t="shared" si="70"/>
        <v>2</v>
      </c>
      <c r="C1492" s="832">
        <f t="shared" si="68"/>
        <v>41328</v>
      </c>
      <c r="D1492" s="832" t="s">
        <v>1292</v>
      </c>
      <c r="E1492" s="847">
        <v>41328</v>
      </c>
      <c r="F1492" s="910" t="s">
        <v>764</v>
      </c>
      <c r="G1492" s="49" t="s">
        <v>765</v>
      </c>
      <c r="H1492" s="836" t="s">
        <v>1288</v>
      </c>
      <c r="I1492" s="254">
        <v>610</v>
      </c>
      <c r="J1492" s="254">
        <v>7278.6439329944869</v>
      </c>
      <c r="K1492" s="700">
        <f t="shared" si="69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customHeight="1">
      <c r="A1493" s="204" t="str">
        <f>IF(B1493&lt;&gt;"",IF(AND(B1493&gt;=_TM1,B1493&lt;=_TM2,OR(TH!L1493="1111",TH!M1493="1111")),TH!D1493,""),"")</f>
        <v/>
      </c>
      <c r="B1493" s="699">
        <f t="shared" si="70"/>
        <v>3</v>
      </c>
      <c r="C1493" s="832">
        <f t="shared" si="68"/>
        <v>41337</v>
      </c>
      <c r="D1493" s="832" t="s">
        <v>1292</v>
      </c>
      <c r="E1493" s="847">
        <v>41337</v>
      </c>
      <c r="F1493" s="910" t="s">
        <v>766</v>
      </c>
      <c r="G1493" s="49" t="s">
        <v>767</v>
      </c>
      <c r="H1493" s="836" t="s">
        <v>1288</v>
      </c>
      <c r="I1493" s="254">
        <v>620</v>
      </c>
      <c r="J1493" s="254">
        <v>9716.4626003662488</v>
      </c>
      <c r="K1493" s="700">
        <f t="shared" si="69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customHeight="1">
      <c r="A1494" s="204" t="str">
        <f>IF(B1494&lt;&gt;"",IF(AND(B1494&gt;=_TM1,B1494&lt;=_TM2,OR(TH!L1494="1111",TH!M1494="1111")),TH!D1494,""),"")</f>
        <v/>
      </c>
      <c r="B1494" s="699">
        <f t="shared" si="70"/>
        <v>3</v>
      </c>
      <c r="C1494" s="832">
        <f t="shared" si="68"/>
        <v>41337</v>
      </c>
      <c r="D1494" s="832" t="s">
        <v>1292</v>
      </c>
      <c r="E1494" s="847">
        <v>41337</v>
      </c>
      <c r="F1494" s="910" t="s">
        <v>747</v>
      </c>
      <c r="G1494" s="49" t="s">
        <v>768</v>
      </c>
      <c r="H1494" s="836" t="s">
        <v>1288</v>
      </c>
      <c r="I1494" s="254">
        <v>1963</v>
      </c>
      <c r="J1494" s="254">
        <v>5237.7159814649622</v>
      </c>
      <c r="K1494" s="700">
        <f t="shared" si="69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customHeight="1">
      <c r="A1495" s="204" t="str">
        <f>IF(B1495&lt;&gt;"",IF(AND(B1495&gt;=_TM1,B1495&lt;=_TM2,OR(TH!L1495="1111",TH!M1495="1111")),TH!D1495,""),"")</f>
        <v/>
      </c>
      <c r="B1495" s="699">
        <f t="shared" si="70"/>
        <v>3</v>
      </c>
      <c r="C1495" s="832">
        <f t="shared" si="68"/>
        <v>41337</v>
      </c>
      <c r="D1495" s="832" t="s">
        <v>1292</v>
      </c>
      <c r="E1495" s="847">
        <v>41337</v>
      </c>
      <c r="F1495" s="910" t="s">
        <v>723</v>
      </c>
      <c r="G1495" s="49" t="s">
        <v>768</v>
      </c>
      <c r="H1495" s="836" t="s">
        <v>1288</v>
      </c>
      <c r="I1495" s="254">
        <v>559</v>
      </c>
      <c r="J1495" s="254">
        <v>4627.0723297216655</v>
      </c>
      <c r="K1495" s="700">
        <f t="shared" si="69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customHeight="1">
      <c r="A1496" s="204" t="str">
        <f>IF(B1496&lt;&gt;"",IF(AND(B1496&gt;=_TM1,B1496&lt;=_TM2,OR(TH!L1496="1111",TH!M1496="1111")),TH!D1496,""),"")</f>
        <v/>
      </c>
      <c r="B1496" s="699">
        <f t="shared" si="70"/>
        <v>3</v>
      </c>
      <c r="C1496" s="832">
        <f t="shared" si="68"/>
        <v>41337</v>
      </c>
      <c r="D1496" s="832" t="s">
        <v>1292</v>
      </c>
      <c r="E1496" s="847">
        <v>41337</v>
      </c>
      <c r="F1496" s="910" t="s">
        <v>769</v>
      </c>
      <c r="G1496" s="49" t="s">
        <v>768</v>
      </c>
      <c r="H1496" s="836" t="s">
        <v>1288</v>
      </c>
      <c r="I1496" s="254">
        <v>617</v>
      </c>
      <c r="J1496" s="254">
        <v>9742.3677606109304</v>
      </c>
      <c r="K1496" s="700">
        <f t="shared" si="69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customHeight="1">
      <c r="A1497" s="204" t="str">
        <f>IF(B1497&lt;&gt;"",IF(AND(B1497&gt;=_TM1,B1497&lt;=_TM2,OR(TH!L1497="1111",TH!M1497="1111")),TH!D1497,""),"")</f>
        <v/>
      </c>
      <c r="B1497" s="699">
        <f t="shared" si="70"/>
        <v>3</v>
      </c>
      <c r="C1497" s="832">
        <f t="shared" si="68"/>
        <v>41345</v>
      </c>
      <c r="D1497" s="832" t="s">
        <v>1292</v>
      </c>
      <c r="E1497" s="847">
        <v>41345</v>
      </c>
      <c r="F1497" s="910" t="s">
        <v>1124</v>
      </c>
      <c r="G1497" s="49" t="s">
        <v>770</v>
      </c>
      <c r="H1497" s="836" t="s">
        <v>1288</v>
      </c>
      <c r="I1497" s="254">
        <v>310</v>
      </c>
      <c r="J1497" s="254">
        <v>11868.20453585012</v>
      </c>
      <c r="K1497" s="700">
        <f t="shared" si="69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customHeight="1">
      <c r="A1498" s="204" t="str">
        <f>IF(B1498&lt;&gt;"",IF(AND(B1498&gt;=_TM1,B1498&lt;=_TM2,OR(TH!L1498="1111",TH!M1498="1111")),TH!D1498,""),"")</f>
        <v/>
      </c>
      <c r="B1498" s="699">
        <f t="shared" si="70"/>
        <v>3</v>
      </c>
      <c r="C1498" s="832">
        <f t="shared" si="68"/>
        <v>41345</v>
      </c>
      <c r="D1498" s="832" t="s">
        <v>1292</v>
      </c>
      <c r="E1498" s="847">
        <v>41345</v>
      </c>
      <c r="F1498" s="910" t="s">
        <v>739</v>
      </c>
      <c r="G1498" s="49" t="s">
        <v>772</v>
      </c>
      <c r="H1498" s="836" t="s">
        <v>1288</v>
      </c>
      <c r="I1498" s="913">
        <v>500</v>
      </c>
      <c r="J1498" s="254">
        <v>7418.3013100436683</v>
      </c>
      <c r="K1498" s="700">
        <f t="shared" si="69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customHeight="1">
      <c r="A1499" s="204" t="str">
        <f>IF(B1499&lt;&gt;"",IF(AND(B1499&gt;=_TM1,B1499&lt;=_TM2,OR(TH!L1499="1111",TH!M1499="1111")),TH!D1499,""),"")</f>
        <v/>
      </c>
      <c r="B1499" s="699">
        <f t="shared" si="70"/>
        <v>3</v>
      </c>
      <c r="C1499" s="832">
        <f t="shared" si="68"/>
        <v>41345</v>
      </c>
      <c r="D1499" s="832" t="s">
        <v>1292</v>
      </c>
      <c r="E1499" s="832">
        <v>41345</v>
      </c>
      <c r="F1499" s="890" t="s">
        <v>758</v>
      </c>
      <c r="G1499" s="833" t="s">
        <v>772</v>
      </c>
      <c r="H1499" s="836" t="s">
        <v>1288</v>
      </c>
      <c r="I1499" s="254">
        <v>300</v>
      </c>
      <c r="J1499" s="254">
        <v>9375.3013100436692</v>
      </c>
      <c r="K1499" s="700">
        <f t="shared" si="69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customHeight="1">
      <c r="A1500" s="204" t="str">
        <f>IF(B1500&lt;&gt;"",IF(AND(B1500&gt;=_TM1,B1500&lt;=_TM2,OR(TH!L1500="1111",TH!M1500="1111")),TH!D1500,""),"")</f>
        <v/>
      </c>
      <c r="B1500" s="699">
        <f t="shared" si="70"/>
        <v>3</v>
      </c>
      <c r="C1500" s="832">
        <f t="shared" si="68"/>
        <v>41346</v>
      </c>
      <c r="D1500" s="832" t="s">
        <v>1292</v>
      </c>
      <c r="E1500" s="832">
        <v>41346</v>
      </c>
      <c r="F1500" s="890" t="s">
        <v>773</v>
      </c>
      <c r="G1500" s="833" t="s">
        <v>494</v>
      </c>
      <c r="H1500" s="836" t="s">
        <v>1288</v>
      </c>
      <c r="I1500" s="254">
        <v>512</v>
      </c>
      <c r="J1500" s="254">
        <v>21992.438028793666</v>
      </c>
      <c r="K1500" s="700">
        <f t="shared" si="69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customHeight="1">
      <c r="A1501" s="204" t="str">
        <f>IF(B1501&lt;&gt;"",IF(AND(B1501&gt;=_TM1,B1501&lt;=_TM2,OR(TH!L1501="1111",TH!M1501="1111")),TH!D1501,""),"")</f>
        <v/>
      </c>
      <c r="B1501" s="699">
        <f t="shared" si="70"/>
        <v>3</v>
      </c>
      <c r="C1501" s="832">
        <f t="shared" si="68"/>
        <v>41346</v>
      </c>
      <c r="D1501" s="832" t="s">
        <v>1292</v>
      </c>
      <c r="E1501" s="832">
        <v>41346</v>
      </c>
      <c r="F1501" s="890" t="s">
        <v>1125</v>
      </c>
      <c r="G1501" s="833" t="s">
        <v>774</v>
      </c>
      <c r="H1501" s="836" t="s">
        <v>1288</v>
      </c>
      <c r="I1501" s="254">
        <v>500</v>
      </c>
      <c r="J1501" s="254">
        <v>11770.331310043668</v>
      </c>
      <c r="K1501" s="700">
        <f t="shared" si="69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customHeight="1">
      <c r="A1502" s="204" t="str">
        <f>IF(B1502&lt;&gt;"",IF(AND(B1502&gt;=_TM1,B1502&lt;=_TM2,OR(TH!L1502="1111",TH!M1502="1111")),TH!D1502,""),"")</f>
        <v/>
      </c>
      <c r="B1502" s="699">
        <f t="shared" si="70"/>
        <v>3</v>
      </c>
      <c r="C1502" s="832">
        <f t="shared" si="68"/>
        <v>41351</v>
      </c>
      <c r="D1502" s="832" t="s">
        <v>1292</v>
      </c>
      <c r="E1502" s="48">
        <v>41351</v>
      </c>
      <c r="F1502" s="49" t="s">
        <v>776</v>
      </c>
      <c r="G1502" s="49" t="s">
        <v>777</v>
      </c>
      <c r="H1502" s="836" t="s">
        <v>1288</v>
      </c>
      <c r="I1502" s="254">
        <v>105</v>
      </c>
      <c r="J1502" s="254">
        <v>24843.301310043666</v>
      </c>
      <c r="K1502" s="700">
        <f t="shared" si="69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customHeight="1">
      <c r="A1503" s="204" t="str">
        <f>IF(B1503&lt;&gt;"",IF(AND(B1503&gt;=_TM1,B1503&lt;=_TM2,OR(TH!L1503="1111",TH!M1503="1111")),TH!D1503,""),"")</f>
        <v/>
      </c>
      <c r="B1503" s="699">
        <f t="shared" si="70"/>
        <v>3</v>
      </c>
      <c r="C1503" s="832">
        <f t="shared" si="68"/>
        <v>41359</v>
      </c>
      <c r="D1503" s="832" t="s">
        <v>1292</v>
      </c>
      <c r="E1503" s="48">
        <v>41359</v>
      </c>
      <c r="F1503" s="49" t="s">
        <v>778</v>
      </c>
      <c r="G1503" s="49" t="s">
        <v>779</v>
      </c>
      <c r="H1503" s="836" t="s">
        <v>1288</v>
      </c>
      <c r="I1503" s="254">
        <v>513</v>
      </c>
      <c r="J1503" s="254">
        <v>16736.353941622612</v>
      </c>
      <c r="K1503" s="700">
        <f t="shared" si="69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customHeight="1">
      <c r="A1504" s="204" t="str">
        <f>IF(B1504&lt;&gt;"",IF(AND(B1504&gt;=_TM1,B1504&lt;=_TM2,OR(TH!L1504="1111",TH!M1504="1111")),TH!D1504,""),"")</f>
        <v/>
      </c>
      <c r="B1504" s="699">
        <f t="shared" si="70"/>
        <v>3</v>
      </c>
      <c r="C1504" s="832">
        <f t="shared" si="68"/>
        <v>41359</v>
      </c>
      <c r="D1504" s="832" t="s">
        <v>1292</v>
      </c>
      <c r="E1504" s="889">
        <v>41359</v>
      </c>
      <c r="F1504" s="910" t="s">
        <v>817</v>
      </c>
      <c r="G1504" s="911" t="s">
        <v>779</v>
      </c>
      <c r="H1504" s="836" t="s">
        <v>1288</v>
      </c>
      <c r="I1504" s="254">
        <v>1100</v>
      </c>
      <c r="J1504" s="254">
        <v>1917.3649464073044</v>
      </c>
      <c r="K1504" s="700">
        <f t="shared" si="69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customHeight="1">
      <c r="A1505" s="204" t="str">
        <f>IF(B1505&lt;&gt;"",IF(AND(B1505&gt;=_TM1,B1505&lt;=_TM2,OR(TH!L1505="1111",TH!M1505="1111")),TH!D1505,""),"")</f>
        <v/>
      </c>
      <c r="B1505" s="699">
        <f t="shared" si="70"/>
        <v>3</v>
      </c>
      <c r="C1505" s="832">
        <f t="shared" si="68"/>
        <v>41361</v>
      </c>
      <c r="D1505" s="832" t="s">
        <v>1292</v>
      </c>
      <c r="E1505" s="889">
        <v>41361</v>
      </c>
      <c r="F1505" s="910" t="s">
        <v>776</v>
      </c>
      <c r="G1505" s="911" t="s">
        <v>780</v>
      </c>
      <c r="H1505" s="836" t="s">
        <v>1288</v>
      </c>
      <c r="I1505" s="254">
        <v>60</v>
      </c>
      <c r="J1505" s="254">
        <v>24843.301310043666</v>
      </c>
      <c r="K1505" s="700">
        <f t="shared" si="69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customHeight="1">
      <c r="A1506" s="204" t="str">
        <f>IF(B1506&lt;&gt;"",IF(AND(B1506&gt;=_TM1,B1506&lt;=_TM2,OR(TH!L1506="1111",TH!M1506="1111")),TH!D1506,""),"")</f>
        <v/>
      </c>
      <c r="B1506" s="699">
        <f t="shared" si="70"/>
        <v>3</v>
      </c>
      <c r="C1506" s="832">
        <f t="shared" si="68"/>
        <v>41361</v>
      </c>
      <c r="D1506" s="832" t="s">
        <v>1292</v>
      </c>
      <c r="E1506" s="889">
        <v>41361</v>
      </c>
      <c r="F1506" s="910" t="s">
        <v>754</v>
      </c>
      <c r="G1506" s="911" t="s">
        <v>781</v>
      </c>
      <c r="H1506" s="836" t="s">
        <v>1288</v>
      </c>
      <c r="I1506" s="254">
        <v>505</v>
      </c>
      <c r="J1506" s="254">
        <v>11790.043884301096</v>
      </c>
      <c r="K1506" s="700">
        <f t="shared" si="69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customHeight="1">
      <c r="A1507" s="204" t="str">
        <f>IF(B1507&lt;&gt;"",IF(AND(B1507&gt;=_TM1,B1507&lt;=_TM2,OR(TH!L1507="1111",TH!M1507="1111")),TH!D1507,""),"")</f>
        <v/>
      </c>
      <c r="B1507" s="699">
        <f t="shared" si="70"/>
        <v>3</v>
      </c>
      <c r="C1507" s="832">
        <f t="shared" si="68"/>
        <v>41361</v>
      </c>
      <c r="D1507" s="832" t="s">
        <v>1292</v>
      </c>
      <c r="E1507" s="889">
        <v>41361</v>
      </c>
      <c r="F1507" s="910" t="s">
        <v>782</v>
      </c>
      <c r="G1507" s="911" t="s">
        <v>781</v>
      </c>
      <c r="H1507" s="836" t="s">
        <v>1288</v>
      </c>
      <c r="I1507" s="254">
        <v>1990</v>
      </c>
      <c r="J1507" s="254">
        <v>7202.8013100436674</v>
      </c>
      <c r="K1507" s="700">
        <f t="shared" si="69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customHeight="1">
      <c r="A1508" s="204" t="str">
        <f>IF(B1508&lt;&gt;"",IF(AND(B1508&gt;=_TM1,B1508&lt;=_TM2,OR(TH!L1508="1111",TH!M1508="1111")),TH!D1508,""),"")</f>
        <v/>
      </c>
      <c r="B1508" s="699">
        <f t="shared" si="70"/>
        <v>3</v>
      </c>
      <c r="C1508" s="832">
        <f t="shared" si="68"/>
        <v>41361</v>
      </c>
      <c r="D1508" s="832" t="s">
        <v>1292</v>
      </c>
      <c r="E1508" s="889">
        <v>41361</v>
      </c>
      <c r="F1508" s="910" t="s">
        <v>783</v>
      </c>
      <c r="G1508" s="911" t="s">
        <v>781</v>
      </c>
      <c r="H1508" s="836" t="s">
        <v>1288</v>
      </c>
      <c r="I1508" s="254">
        <v>310</v>
      </c>
      <c r="J1508" s="254">
        <v>5599.172277785603</v>
      </c>
      <c r="K1508" s="700">
        <f t="shared" si="69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customHeight="1">
      <c r="A1509" s="204" t="str">
        <f>IF(B1509&lt;&gt;"",IF(AND(B1509&gt;=_TM1,B1509&lt;=_TM2,OR(TH!L1509="1111",TH!M1509="1111")),TH!D1509,""),"")</f>
        <v/>
      </c>
      <c r="B1509" s="699">
        <f t="shared" si="70"/>
        <v>3</v>
      </c>
      <c r="C1509" s="832">
        <f t="shared" si="68"/>
        <v>41361</v>
      </c>
      <c r="D1509" s="832" t="s">
        <v>1292</v>
      </c>
      <c r="E1509" s="847">
        <v>41361</v>
      </c>
      <c r="F1509" s="910" t="s">
        <v>784</v>
      </c>
      <c r="G1509" s="49" t="s">
        <v>781</v>
      </c>
      <c r="H1509" s="836" t="s">
        <v>1288</v>
      </c>
      <c r="I1509" s="254">
        <v>305</v>
      </c>
      <c r="J1509" s="254">
        <v>3917.9242608633404</v>
      </c>
      <c r="K1509" s="700">
        <f t="shared" si="69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customHeight="1">
      <c r="A1510" s="204" t="str">
        <f>IF(B1510&lt;&gt;"",IF(AND(B1510&gt;=_TM1,B1510&lt;=_TM2,OR(TH!L1510="1111",TH!M1510="1111")),TH!D1510,""),"")</f>
        <v/>
      </c>
      <c r="B1510" s="699">
        <f t="shared" si="70"/>
        <v>3</v>
      </c>
      <c r="C1510" s="832">
        <f t="shared" si="68"/>
        <v>41361</v>
      </c>
      <c r="D1510" s="832" t="s">
        <v>1292</v>
      </c>
      <c r="E1510" s="847">
        <v>41361</v>
      </c>
      <c r="F1510" s="910" t="s">
        <v>752</v>
      </c>
      <c r="G1510" s="49" t="s">
        <v>781</v>
      </c>
      <c r="H1510" s="836" t="s">
        <v>1288</v>
      </c>
      <c r="I1510" s="254">
        <v>500</v>
      </c>
      <c r="J1510" s="254">
        <v>11192.301310043669</v>
      </c>
      <c r="K1510" s="700">
        <f t="shared" si="69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customHeight="1">
      <c r="A1511" s="204" t="str">
        <f>IF(B1511&lt;&gt;"",IF(AND(B1511&gt;=_TM1,B1511&lt;=_TM2,OR(TH!L1511="1111",TH!M1511="1111")),TH!D1511,""),"")</f>
        <v/>
      </c>
      <c r="B1511" s="699">
        <f t="shared" si="70"/>
        <v>3</v>
      </c>
      <c r="C1511" s="832">
        <f t="shared" si="68"/>
        <v>41363</v>
      </c>
      <c r="D1511" s="832" t="s">
        <v>1292</v>
      </c>
      <c r="E1511" s="847">
        <v>41363</v>
      </c>
      <c r="F1511" s="910" t="s">
        <v>721</v>
      </c>
      <c r="G1511" s="49" t="s">
        <v>785</v>
      </c>
      <c r="H1511" s="836" t="s">
        <v>1288</v>
      </c>
      <c r="I1511" s="254">
        <v>1280</v>
      </c>
      <c r="J1511" s="254">
        <v>5614.1450600436674</v>
      </c>
      <c r="K1511" s="700">
        <f t="shared" si="69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customHeight="1">
      <c r="A1512" s="204" t="str">
        <f>IF(B1512&lt;&gt;"",IF(AND(B1512&gt;=_TM1,B1512&lt;=_TM2,OR(TH!L1512="1111",TH!M1512="1111")),TH!D1512,""),"")</f>
        <v/>
      </c>
      <c r="B1512" s="699">
        <f t="shared" si="70"/>
        <v>3</v>
      </c>
      <c r="C1512" s="832">
        <f t="shared" si="68"/>
        <v>41363</v>
      </c>
      <c r="D1512" s="832" t="s">
        <v>1292</v>
      </c>
      <c r="E1512" s="847">
        <v>41363</v>
      </c>
      <c r="F1512" s="910" t="s">
        <v>1134</v>
      </c>
      <c r="G1512" s="49" t="s">
        <v>786</v>
      </c>
      <c r="H1512" s="836" t="s">
        <v>1288</v>
      </c>
      <c r="I1512" s="913">
        <v>1200</v>
      </c>
      <c r="J1512" s="254">
        <v>6364.3013100436674</v>
      </c>
      <c r="K1512" s="700">
        <f t="shared" si="69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customHeight="1">
      <c r="A1513" s="204" t="str">
        <f>IF(B1513&lt;&gt;"",IF(AND(B1513&gt;=_TM1,B1513&lt;=_TM2,OR(TH!L1513="1111",TH!M1513="1111")),TH!D1513,""),"")</f>
        <v/>
      </c>
      <c r="B1513" s="837">
        <f t="shared" si="70"/>
        <v>4</v>
      </c>
      <c r="C1513" s="896">
        <f t="shared" si="68"/>
        <v>41367</v>
      </c>
      <c r="D1513" s="832" t="s">
        <v>1292</v>
      </c>
      <c r="E1513" s="915">
        <v>41367</v>
      </c>
      <c r="F1513" s="907" t="s">
        <v>1126</v>
      </c>
      <c r="G1513" s="898" t="s">
        <v>787</v>
      </c>
      <c r="H1513" s="899" t="s">
        <v>1288</v>
      </c>
      <c r="I1513" s="916">
        <v>515</v>
      </c>
      <c r="J1513" s="906">
        <v>15890.23495145631</v>
      </c>
      <c r="K1513" s="834">
        <f t="shared" si="69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customHeight="1">
      <c r="A1514" s="204" t="str">
        <f>IF(B1514&lt;&gt;"",IF(AND(B1514&gt;=_TM1,B1514&lt;=_TM2,OR(TH!L1514="1111",TH!M1514="1111")),TH!D1514,""),"")</f>
        <v/>
      </c>
      <c r="B1514" s="699">
        <f t="shared" si="70"/>
        <v>4</v>
      </c>
      <c r="C1514" s="832">
        <f t="shared" ref="C1514:C1577" si="71">E1514</f>
        <v>41368</v>
      </c>
      <c r="D1514" s="832" t="s">
        <v>1292</v>
      </c>
      <c r="E1514" s="847">
        <v>41368</v>
      </c>
      <c r="F1514" s="910" t="s">
        <v>739</v>
      </c>
      <c r="G1514" s="49" t="s">
        <v>789</v>
      </c>
      <c r="H1514" s="836" t="s">
        <v>1288</v>
      </c>
      <c r="I1514" s="254">
        <v>500</v>
      </c>
      <c r="J1514" s="254">
        <v>7889.7359999999999</v>
      </c>
      <c r="K1514" s="700">
        <f t="shared" ref="K1514:K1577" si="72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customHeight="1">
      <c r="A1515" s="204" t="str">
        <f>IF(B1515&lt;&gt;"",IF(AND(B1515&gt;=_TM1,B1515&lt;=_TM2,OR(TH!L1515="1111",TH!M1515="1111")),TH!D1515,""),"")</f>
        <v/>
      </c>
      <c r="B1515" s="699">
        <f t="shared" si="70"/>
        <v>4</v>
      </c>
      <c r="C1515" s="832">
        <f t="shared" si="71"/>
        <v>41368</v>
      </c>
      <c r="D1515" s="832" t="s">
        <v>1292</v>
      </c>
      <c r="E1515" s="847">
        <v>41368</v>
      </c>
      <c r="F1515" s="910" t="s">
        <v>481</v>
      </c>
      <c r="G1515" s="49" t="s">
        <v>790</v>
      </c>
      <c r="H1515" s="836" t="s">
        <v>1288</v>
      </c>
      <c r="I1515" s="254">
        <v>400</v>
      </c>
      <c r="J1515" s="254">
        <v>11491.195</v>
      </c>
      <c r="K1515" s="700">
        <f t="shared" si="72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customHeight="1">
      <c r="A1516" s="204" t="str">
        <f>IF(B1516&lt;&gt;"",IF(AND(B1516&gt;=_TM1,B1516&lt;=_TM2,OR(TH!L1516="1111",TH!M1516="1111")),TH!D1516,""),"")</f>
        <v/>
      </c>
      <c r="B1516" s="699">
        <f t="shared" si="70"/>
        <v>4</v>
      </c>
      <c r="C1516" s="832">
        <f t="shared" si="71"/>
        <v>41369</v>
      </c>
      <c r="D1516" s="832" t="s">
        <v>1292</v>
      </c>
      <c r="E1516" s="847">
        <v>41369</v>
      </c>
      <c r="F1516" s="835" t="s">
        <v>481</v>
      </c>
      <c r="G1516" s="49" t="s">
        <v>577</v>
      </c>
      <c r="H1516" s="836" t="s">
        <v>1288</v>
      </c>
      <c r="I1516" s="254">
        <v>500</v>
      </c>
      <c r="J1516" s="254">
        <v>11401.736000000001</v>
      </c>
      <c r="K1516" s="700">
        <f t="shared" si="72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customHeight="1">
      <c r="A1517" s="204" t="str">
        <f>IF(B1517&lt;&gt;"",IF(AND(B1517&gt;=_TM1,B1517&lt;=_TM2,OR(TH!L1517="1111",TH!M1517="1111")),TH!D1517,""),"")</f>
        <v/>
      </c>
      <c r="B1517" s="699">
        <f t="shared" si="70"/>
        <v>4</v>
      </c>
      <c r="C1517" s="832">
        <f t="shared" si="71"/>
        <v>41369</v>
      </c>
      <c r="D1517" s="832" t="s">
        <v>1292</v>
      </c>
      <c r="E1517" s="847">
        <v>41369</v>
      </c>
      <c r="F1517" s="49" t="s">
        <v>793</v>
      </c>
      <c r="G1517" s="49" t="s">
        <v>794</v>
      </c>
      <c r="H1517" s="836" t="s">
        <v>1288</v>
      </c>
      <c r="I1517" s="254">
        <v>1000</v>
      </c>
      <c r="J1517" s="254">
        <v>12403.04</v>
      </c>
      <c r="K1517" s="700">
        <f t="shared" si="72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customHeight="1">
      <c r="A1518" s="204" t="str">
        <f>IF(B1518&lt;&gt;"",IF(AND(B1518&gt;=_TM1,B1518&lt;=_TM2,OR(TH!L1518="1111",TH!M1518="1111")),TH!D1518,""),"")</f>
        <v/>
      </c>
      <c r="B1518" s="699">
        <f t="shared" si="70"/>
        <v>4</v>
      </c>
      <c r="C1518" s="832">
        <f t="shared" si="71"/>
        <v>41370</v>
      </c>
      <c r="D1518" s="832" t="s">
        <v>1292</v>
      </c>
      <c r="E1518" s="847">
        <v>41370</v>
      </c>
      <c r="F1518" s="910" t="s">
        <v>795</v>
      </c>
      <c r="G1518" s="49" t="s">
        <v>796</v>
      </c>
      <c r="H1518" s="836" t="s">
        <v>1288</v>
      </c>
      <c r="I1518" s="254">
        <v>500</v>
      </c>
      <c r="J1518" s="254">
        <v>12221.736000000001</v>
      </c>
      <c r="K1518" s="700">
        <f t="shared" si="72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customHeight="1">
      <c r="A1519" s="204" t="str">
        <f>IF(B1519&lt;&gt;"",IF(AND(B1519&gt;=_TM1,B1519&lt;=_TM2,OR(TH!L1519="1111",TH!M1519="1111")),TH!D1519,""),"")</f>
        <v/>
      </c>
      <c r="B1519" s="699">
        <f t="shared" si="70"/>
        <v>4</v>
      </c>
      <c r="C1519" s="832">
        <f t="shared" si="71"/>
        <v>41370</v>
      </c>
      <c r="D1519" s="832" t="s">
        <v>1292</v>
      </c>
      <c r="E1519" s="847">
        <v>41370</v>
      </c>
      <c r="F1519" s="910" t="s">
        <v>795</v>
      </c>
      <c r="G1519" s="49" t="s">
        <v>796</v>
      </c>
      <c r="H1519" s="836" t="s">
        <v>1288</v>
      </c>
      <c r="I1519" s="254">
        <v>100</v>
      </c>
      <c r="J1519" s="254">
        <v>12221.74</v>
      </c>
      <c r="K1519" s="700">
        <f t="shared" si="72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customHeight="1">
      <c r="A1520" s="204" t="str">
        <f>IF(B1520&lt;&gt;"",IF(AND(B1520&gt;=_TM1,B1520&lt;=_TM2,OR(TH!L1520="1111",TH!M1520="1111")),TH!D1520,""),"")</f>
        <v/>
      </c>
      <c r="B1520" s="699">
        <f t="shared" si="70"/>
        <v>4</v>
      </c>
      <c r="C1520" s="832">
        <f t="shared" si="71"/>
        <v>41375</v>
      </c>
      <c r="D1520" s="832" t="s">
        <v>1292</v>
      </c>
      <c r="E1520" s="847">
        <v>41375</v>
      </c>
      <c r="F1520" s="910" t="s">
        <v>1160</v>
      </c>
      <c r="G1520" s="49" t="s">
        <v>797</v>
      </c>
      <c r="H1520" s="836" t="s">
        <v>1288</v>
      </c>
      <c r="I1520" s="254">
        <v>3990</v>
      </c>
      <c r="J1520" s="254">
        <v>5307.5290726817038</v>
      </c>
      <c r="K1520" s="700">
        <f t="shared" si="72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customHeight="1">
      <c r="A1521" s="204" t="str">
        <f>IF(B1521&lt;&gt;"",IF(AND(B1521&gt;=_TM1,B1521&lt;=_TM2,OR(TH!L1521="1111",TH!M1521="1111")),TH!D1521,""),"")</f>
        <v/>
      </c>
      <c r="B1521" s="699">
        <f t="shared" si="70"/>
        <v>4</v>
      </c>
      <c r="C1521" s="832">
        <f t="shared" si="71"/>
        <v>41375</v>
      </c>
      <c r="D1521" s="832" t="s">
        <v>1292</v>
      </c>
      <c r="E1521" s="847">
        <v>41375</v>
      </c>
      <c r="F1521" s="910" t="s">
        <v>1134</v>
      </c>
      <c r="G1521" s="49" t="s">
        <v>797</v>
      </c>
      <c r="H1521" s="836" t="s">
        <v>1288</v>
      </c>
      <c r="I1521" s="254">
        <v>2763</v>
      </c>
      <c r="J1521" s="254">
        <v>5869.5522982265657</v>
      </c>
      <c r="K1521" s="700">
        <f t="shared" si="72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customHeight="1">
      <c r="A1522" s="204" t="str">
        <f>IF(B1522&lt;&gt;"",IF(AND(B1522&gt;=_TM1,B1522&lt;=_TM2,OR(TH!L1522="1111",TH!M1522="1111")),TH!D1522,""),"")</f>
        <v/>
      </c>
      <c r="B1522" s="699">
        <f t="shared" si="70"/>
        <v>4</v>
      </c>
      <c r="C1522" s="832">
        <f t="shared" si="71"/>
        <v>41375</v>
      </c>
      <c r="D1522" s="832" t="s">
        <v>1292</v>
      </c>
      <c r="E1522" s="847">
        <v>41375</v>
      </c>
      <c r="F1522" s="49" t="s">
        <v>1141</v>
      </c>
      <c r="G1522" s="49" t="s">
        <v>798</v>
      </c>
      <c r="H1522" s="836" t="s">
        <v>1288</v>
      </c>
      <c r="I1522" s="254">
        <v>103</v>
      </c>
      <c r="J1522" s="254">
        <v>17168.233009708736</v>
      </c>
      <c r="K1522" s="700">
        <f t="shared" si="72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customHeight="1">
      <c r="A1523" s="204" t="str">
        <f>IF(B1523&lt;&gt;"",IF(AND(B1523&gt;=_TM1,B1523&lt;=_TM2,OR(TH!L1523="1111",TH!M1523="1111")),TH!D1523,""),"")</f>
        <v/>
      </c>
      <c r="B1523" s="699">
        <f t="shared" si="70"/>
        <v>4</v>
      </c>
      <c r="C1523" s="832">
        <f t="shared" si="71"/>
        <v>41375</v>
      </c>
      <c r="D1523" s="832" t="s">
        <v>1292</v>
      </c>
      <c r="E1523" s="847">
        <v>41375</v>
      </c>
      <c r="F1523" s="49" t="s">
        <v>799</v>
      </c>
      <c r="G1523" s="49" t="s">
        <v>798</v>
      </c>
      <c r="H1523" s="836" t="s">
        <v>1288</v>
      </c>
      <c r="I1523" s="254">
        <v>200</v>
      </c>
      <c r="J1523" s="254">
        <v>1356.4349999999999</v>
      </c>
      <c r="K1523" s="700">
        <f t="shared" si="72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customHeight="1">
      <c r="A1524" s="204" t="str">
        <f>IF(B1524&lt;&gt;"",IF(AND(B1524&gt;=_TM1,B1524&lt;=_TM2,OR(TH!L1524="1111",TH!M1524="1111")),TH!D1524,""),"")</f>
        <v/>
      </c>
      <c r="B1524" s="699">
        <f t="shared" si="70"/>
        <v>4</v>
      </c>
      <c r="C1524" s="832">
        <f t="shared" si="71"/>
        <v>41375</v>
      </c>
      <c r="D1524" s="832" t="s">
        <v>1292</v>
      </c>
      <c r="E1524" s="847">
        <v>41375</v>
      </c>
      <c r="F1524" s="910" t="s">
        <v>1139</v>
      </c>
      <c r="G1524" s="49" t="s">
        <v>798</v>
      </c>
      <c r="H1524" s="836" t="s">
        <v>1288</v>
      </c>
      <c r="I1524" s="254">
        <v>990</v>
      </c>
      <c r="J1524" s="254">
        <v>5263.3616161616164</v>
      </c>
      <c r="K1524" s="700">
        <f t="shared" si="72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customHeight="1">
      <c r="A1525" s="204" t="str">
        <f>IF(B1525&lt;&gt;"",IF(AND(B1525&gt;=_TM1,B1525&lt;=_TM2,OR(TH!L1525="1111",TH!M1525="1111")),TH!D1525,""),"")</f>
        <v/>
      </c>
      <c r="B1525" s="699">
        <f t="shared" si="70"/>
        <v>4</v>
      </c>
      <c r="C1525" s="832">
        <f t="shared" si="71"/>
        <v>41376</v>
      </c>
      <c r="D1525" s="832" t="s">
        <v>1292</v>
      </c>
      <c r="E1525" s="832">
        <v>41376</v>
      </c>
      <c r="F1525" s="890" t="s">
        <v>753</v>
      </c>
      <c r="G1525" s="833" t="s">
        <v>800</v>
      </c>
      <c r="H1525" s="836" t="s">
        <v>1288</v>
      </c>
      <c r="I1525" s="254">
        <v>1095</v>
      </c>
      <c r="J1525" s="254">
        <v>13151.806392694063</v>
      </c>
      <c r="K1525" s="700">
        <f t="shared" si="72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customHeight="1">
      <c r="A1526" s="204" t="str">
        <f>IF(B1526&lt;&gt;"",IF(AND(B1526&gt;=_TM1,B1526&lt;=_TM2,OR(TH!L1526="1111",TH!M1526="1111")),TH!D1526,""),"")</f>
        <v/>
      </c>
      <c r="B1526" s="699">
        <f t="shared" si="70"/>
        <v>4</v>
      </c>
      <c r="C1526" s="832">
        <f t="shared" si="71"/>
        <v>41376</v>
      </c>
      <c r="D1526" s="832" t="s">
        <v>1292</v>
      </c>
      <c r="E1526" s="832">
        <v>41376</v>
      </c>
      <c r="F1526" s="890" t="s">
        <v>750</v>
      </c>
      <c r="G1526" s="833" t="s">
        <v>800</v>
      </c>
      <c r="H1526" s="836" t="s">
        <v>1288</v>
      </c>
      <c r="I1526" s="254">
        <v>360</v>
      </c>
      <c r="J1526" s="254">
        <v>12221.736111111111</v>
      </c>
      <c r="K1526" s="700">
        <f t="shared" si="72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customHeight="1">
      <c r="A1527" s="204" t="str">
        <f>IF(B1527&lt;&gt;"",IF(AND(B1527&gt;=_TM1,B1527&lt;=_TM2,OR(TH!L1527="1111",TH!M1527="1111")),TH!D1527,""),"")</f>
        <v/>
      </c>
      <c r="B1527" s="699">
        <f t="shared" si="70"/>
        <v>4</v>
      </c>
      <c r="C1527" s="832">
        <f t="shared" si="71"/>
        <v>41380</v>
      </c>
      <c r="D1527" s="832" t="s">
        <v>1292</v>
      </c>
      <c r="E1527" s="889">
        <v>41380</v>
      </c>
      <c r="F1527" s="910" t="s">
        <v>1134</v>
      </c>
      <c r="G1527" s="911" t="s">
        <v>801</v>
      </c>
      <c r="H1527" s="836" t="s">
        <v>1288</v>
      </c>
      <c r="I1527" s="254">
        <v>3930</v>
      </c>
      <c r="J1527" s="254">
        <v>5870.2837150127225</v>
      </c>
      <c r="K1527" s="700">
        <f t="shared" si="72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customHeight="1">
      <c r="A1528" s="204" t="str">
        <f>IF(B1528&lt;&gt;"",IF(AND(B1528&gt;=_TM1,B1528&lt;=_TM2,OR(TH!L1528="1111",TH!M1528="1111")),TH!D1528,""),"")</f>
        <v/>
      </c>
      <c r="B1528" s="699">
        <f t="shared" si="70"/>
        <v>4</v>
      </c>
      <c r="C1528" s="832">
        <f t="shared" si="71"/>
        <v>41380</v>
      </c>
      <c r="D1528" s="832" t="s">
        <v>1292</v>
      </c>
      <c r="E1528" s="832">
        <v>41380</v>
      </c>
      <c r="F1528" s="890" t="s">
        <v>838</v>
      </c>
      <c r="G1528" s="833" t="s">
        <v>802</v>
      </c>
      <c r="H1528" s="836" t="s">
        <v>1288</v>
      </c>
      <c r="I1528" s="254">
        <v>1040</v>
      </c>
      <c r="J1528" s="254">
        <v>6391.9182692307695</v>
      </c>
      <c r="K1528" s="700">
        <f t="shared" si="72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customHeight="1">
      <c r="A1529" s="204" t="str">
        <f>IF(B1529&lt;&gt;"",IF(AND(B1529&gt;=_TM1,B1529&lt;=_TM2,OR(TH!L1529="1111",TH!M1529="1111")),TH!D1529,""),"")</f>
        <v/>
      </c>
      <c r="B1529" s="699">
        <f t="shared" si="70"/>
        <v>4</v>
      </c>
      <c r="C1529" s="832">
        <f t="shared" si="71"/>
        <v>41381</v>
      </c>
      <c r="D1529" s="832" t="s">
        <v>1292</v>
      </c>
      <c r="E1529" s="832">
        <v>41381</v>
      </c>
      <c r="F1529" s="890" t="s">
        <v>739</v>
      </c>
      <c r="G1529" s="833" t="s">
        <v>482</v>
      </c>
      <c r="H1529" s="836" t="s">
        <v>1288</v>
      </c>
      <c r="I1529" s="254">
        <v>670</v>
      </c>
      <c r="J1529" s="254">
        <v>7767.429850746269</v>
      </c>
      <c r="K1529" s="700">
        <f t="shared" si="72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customHeight="1">
      <c r="A1530" s="204" t="str">
        <f>IF(B1530&lt;&gt;"",IF(AND(B1530&gt;=_TM1,B1530&lt;=_TM2,OR(TH!L1530="1111",TH!M1530="1111")),TH!D1530,""),"")</f>
        <v/>
      </c>
      <c r="B1530" s="699">
        <f t="shared" si="70"/>
        <v>4</v>
      </c>
      <c r="C1530" s="832">
        <f t="shared" si="71"/>
        <v>41387</v>
      </c>
      <c r="D1530" s="832" t="s">
        <v>1292</v>
      </c>
      <c r="E1530" s="832">
        <v>41387</v>
      </c>
      <c r="F1530" s="890" t="s">
        <v>803</v>
      </c>
      <c r="G1530" s="833" t="s">
        <v>804</v>
      </c>
      <c r="H1530" s="836" t="s">
        <v>1288</v>
      </c>
      <c r="I1530" s="254">
        <v>514</v>
      </c>
      <c r="J1530" s="254">
        <v>7971.4416342412451</v>
      </c>
      <c r="K1530" s="700">
        <f t="shared" si="72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customHeight="1">
      <c r="A1531" s="204" t="str">
        <f>IF(B1531&lt;&gt;"",IF(AND(B1531&gt;=_TM1,B1531&lt;=_TM2,OR(TH!L1531="1111",TH!M1531="1111")),TH!D1531,""),"")</f>
        <v/>
      </c>
      <c r="B1531" s="699">
        <f t="shared" si="70"/>
        <v>4</v>
      </c>
      <c r="C1531" s="832">
        <f t="shared" si="71"/>
        <v>41387</v>
      </c>
      <c r="D1531" s="832" t="s">
        <v>1292</v>
      </c>
      <c r="E1531" s="832">
        <v>41387</v>
      </c>
      <c r="F1531" s="890" t="s">
        <v>806</v>
      </c>
      <c r="G1531" s="833" t="s">
        <v>804</v>
      </c>
      <c r="H1531" s="836" t="s">
        <v>1288</v>
      </c>
      <c r="I1531" s="254">
        <v>520</v>
      </c>
      <c r="J1531" s="254">
        <v>8935.3250000000007</v>
      </c>
      <c r="K1531" s="700">
        <f t="shared" si="72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customHeight="1">
      <c r="A1532" s="204" t="str">
        <f>IF(B1532&lt;&gt;"",IF(AND(B1532&gt;=_TM1,B1532&lt;=_TM2,OR(TH!L1532="1111",TH!M1532="1111")),TH!D1532,""),"")</f>
        <v/>
      </c>
      <c r="B1532" s="699">
        <f t="shared" si="70"/>
        <v>4</v>
      </c>
      <c r="C1532" s="832">
        <f t="shared" si="71"/>
        <v>41388</v>
      </c>
      <c r="D1532" s="832" t="s">
        <v>1292</v>
      </c>
      <c r="E1532" s="832">
        <v>41388</v>
      </c>
      <c r="F1532" s="890" t="s">
        <v>1138</v>
      </c>
      <c r="G1532" s="833" t="s">
        <v>807</v>
      </c>
      <c r="H1532" s="836" t="s">
        <v>1288</v>
      </c>
      <c r="I1532" s="254">
        <v>100</v>
      </c>
      <c r="J1532" s="254">
        <v>16434.240000000002</v>
      </c>
      <c r="K1532" s="700">
        <f t="shared" si="72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customHeight="1">
      <c r="A1533" s="204" t="str">
        <f>IF(B1533&lt;&gt;"",IF(AND(B1533&gt;=_TM1,B1533&lt;=_TM2,OR(TH!L1533="1111",TH!M1533="1111")),TH!D1533,""),"")</f>
        <v/>
      </c>
      <c r="B1533" s="699">
        <f t="shared" si="70"/>
        <v>4</v>
      </c>
      <c r="C1533" s="832">
        <f t="shared" si="71"/>
        <v>41388</v>
      </c>
      <c r="D1533" s="832" t="s">
        <v>1292</v>
      </c>
      <c r="E1533" s="832">
        <v>41388</v>
      </c>
      <c r="F1533" s="890" t="s">
        <v>1144</v>
      </c>
      <c r="G1533" s="833" t="s">
        <v>807</v>
      </c>
      <c r="H1533" s="836" t="s">
        <v>1288</v>
      </c>
      <c r="I1533" s="254">
        <v>99</v>
      </c>
      <c r="J1533" s="254">
        <v>14861.232323232323</v>
      </c>
      <c r="K1533" s="700">
        <f t="shared" si="72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customHeight="1">
      <c r="A1534" s="204" t="str">
        <f>IF(B1534&lt;&gt;"",IF(AND(B1534&gt;=_TM1,B1534&lt;=_TM2,OR(TH!L1534="1111",TH!M1534="1111")),TH!D1534,""),"")</f>
        <v/>
      </c>
      <c r="B1534" s="699">
        <f t="shared" si="70"/>
        <v>4</v>
      </c>
      <c r="C1534" s="832">
        <f t="shared" si="71"/>
        <v>41388</v>
      </c>
      <c r="D1534" s="832" t="s">
        <v>1292</v>
      </c>
      <c r="E1534" s="832">
        <v>41388</v>
      </c>
      <c r="F1534" s="890" t="s">
        <v>808</v>
      </c>
      <c r="G1534" s="833" t="s">
        <v>809</v>
      </c>
      <c r="H1534" s="836" t="s">
        <v>1288</v>
      </c>
      <c r="I1534" s="254">
        <v>200</v>
      </c>
      <c r="J1534" s="254">
        <v>5954.2349999999997</v>
      </c>
      <c r="K1534" s="700">
        <f t="shared" si="72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customHeight="1">
      <c r="A1535" s="204" t="str">
        <f>IF(B1535&lt;&gt;"",IF(AND(B1535&gt;=_TM1,B1535&lt;=_TM2,OR(TH!L1535="1111",TH!M1535="1111")),TH!D1535,""),"")</f>
        <v/>
      </c>
      <c r="B1535" s="699">
        <f t="shared" si="70"/>
        <v>4</v>
      </c>
      <c r="C1535" s="832">
        <f t="shared" si="71"/>
        <v>41388</v>
      </c>
      <c r="D1535" s="832" t="s">
        <v>1292</v>
      </c>
      <c r="E1535" s="832">
        <v>41388</v>
      </c>
      <c r="F1535" s="890" t="s">
        <v>810</v>
      </c>
      <c r="G1535" s="833" t="s">
        <v>809</v>
      </c>
      <c r="H1535" s="836" t="s">
        <v>1288</v>
      </c>
      <c r="I1535" s="909">
        <v>204</v>
      </c>
      <c r="J1535" s="909">
        <v>5033.1960784313724</v>
      </c>
      <c r="K1535" s="700">
        <f t="shared" si="72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customHeight="1">
      <c r="A1536" s="204" t="str">
        <f>IF(B1536&lt;&gt;"",IF(AND(B1536&gt;=_TM1,B1536&lt;=_TM2,OR(TH!L1536="1111",TH!M1536="1111")),TH!D1536,""),"")</f>
        <v/>
      </c>
      <c r="B1536" s="699">
        <f t="shared" si="70"/>
        <v>4</v>
      </c>
      <c r="C1536" s="832">
        <f t="shared" si="71"/>
        <v>41389</v>
      </c>
      <c r="D1536" s="832" t="s">
        <v>1292</v>
      </c>
      <c r="E1536" s="832">
        <v>41389</v>
      </c>
      <c r="F1536" s="890" t="s">
        <v>1134</v>
      </c>
      <c r="G1536" s="833" t="s">
        <v>811</v>
      </c>
      <c r="H1536" s="836" t="s">
        <v>1288</v>
      </c>
      <c r="I1536" s="254">
        <v>4080</v>
      </c>
      <c r="J1536" s="254">
        <v>5867.7507352941175</v>
      </c>
      <c r="K1536" s="700">
        <f t="shared" si="72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customHeight="1">
      <c r="A1537" s="204" t="str">
        <f>IF(B1537&lt;&gt;"",IF(AND(B1537&gt;=_TM1,B1537&lt;=_TM2,OR(TH!L1537="1111",TH!M1537="1111")),TH!D1537,""),"")</f>
        <v/>
      </c>
      <c r="B1537" s="699">
        <f t="shared" si="70"/>
        <v>4</v>
      </c>
      <c r="C1537" s="832">
        <f t="shared" si="71"/>
        <v>41391</v>
      </c>
      <c r="D1537" s="832" t="s">
        <v>1292</v>
      </c>
      <c r="E1537" s="832">
        <v>41391</v>
      </c>
      <c r="F1537" s="890" t="s">
        <v>812</v>
      </c>
      <c r="G1537" s="833" t="s">
        <v>813</v>
      </c>
      <c r="H1537" s="836" t="s">
        <v>1288</v>
      </c>
      <c r="I1537" s="254">
        <v>310</v>
      </c>
      <c r="J1537" s="254">
        <v>10033.977419354838</v>
      </c>
      <c r="K1537" s="700">
        <f t="shared" si="72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customHeight="1">
      <c r="A1538" s="204" t="str">
        <f>IF(B1538&lt;&gt;"",IF(AND(B1538&gt;=_TM1,B1538&lt;=_TM2,OR(TH!L1538="1111",TH!M1538="1111")),TH!D1538,""),"")</f>
        <v/>
      </c>
      <c r="B1538" s="699">
        <f t="shared" si="70"/>
        <v>4</v>
      </c>
      <c r="C1538" s="832">
        <f t="shared" si="71"/>
        <v>41391</v>
      </c>
      <c r="D1538" s="832" t="s">
        <v>1292</v>
      </c>
      <c r="E1538" s="832">
        <v>41391</v>
      </c>
      <c r="F1538" s="890" t="s">
        <v>814</v>
      </c>
      <c r="G1538" s="833" t="s">
        <v>813</v>
      </c>
      <c r="H1538" s="836" t="s">
        <v>1288</v>
      </c>
      <c r="I1538" s="254">
        <v>225</v>
      </c>
      <c r="J1538" s="254">
        <v>7983.0622222222219</v>
      </c>
      <c r="K1538" s="700">
        <f t="shared" si="72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customHeight="1">
      <c r="A1539" s="204" t="str">
        <f>IF(B1539&lt;&gt;"",IF(AND(B1539&gt;=_TM1,B1539&lt;=_TM2,OR(TH!L1539="1111",TH!M1539="1111")),TH!D1539,""),"")</f>
        <v/>
      </c>
      <c r="B1539" s="699">
        <f t="shared" si="70"/>
        <v>5</v>
      </c>
      <c r="C1539" s="832">
        <f t="shared" si="71"/>
        <v>41400</v>
      </c>
      <c r="D1539" s="832" t="s">
        <v>1292</v>
      </c>
      <c r="E1539" s="832">
        <v>41400</v>
      </c>
      <c r="F1539" s="890" t="s">
        <v>815</v>
      </c>
      <c r="G1539" s="833" t="s">
        <v>816</v>
      </c>
      <c r="H1539" s="836" t="s">
        <v>1288</v>
      </c>
      <c r="I1539" s="254">
        <v>514</v>
      </c>
      <c r="J1539" s="254">
        <v>17050.9766536965</v>
      </c>
      <c r="K1539" s="700">
        <f t="shared" si="72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customHeight="1">
      <c r="A1540" s="204" t="str">
        <f>IF(B1540&lt;&gt;"",IF(AND(B1540&gt;=_TM1,B1540&lt;=_TM2,OR(TH!L1540="1111",TH!M1540="1111")),TH!D1540,""),"")</f>
        <v/>
      </c>
      <c r="B1540" s="699">
        <f t="shared" ref="B1540:B1603" si="73">IF(C1540&lt;&gt;"",MONTH(C1540),"")</f>
        <v>5</v>
      </c>
      <c r="C1540" s="832">
        <f t="shared" si="71"/>
        <v>41400</v>
      </c>
      <c r="D1540" s="832" t="s">
        <v>1292</v>
      </c>
      <c r="E1540" s="48">
        <v>41400</v>
      </c>
      <c r="F1540" s="49" t="s">
        <v>817</v>
      </c>
      <c r="G1540" s="49" t="s">
        <v>816</v>
      </c>
      <c r="H1540" s="836" t="s">
        <v>1288</v>
      </c>
      <c r="I1540" s="254">
        <v>1000</v>
      </c>
      <c r="J1540" s="254">
        <v>1049.252</v>
      </c>
      <c r="K1540" s="700">
        <f t="shared" si="72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customHeight="1">
      <c r="A1541" s="204" t="str">
        <f>IF(B1541&lt;&gt;"",IF(AND(B1541&gt;=_TM1,B1541&lt;=_TM2,OR(TH!L1541="1111",TH!M1541="1111")),TH!D1541,""),"")</f>
        <v/>
      </c>
      <c r="B1541" s="699">
        <f t="shared" si="73"/>
        <v>5</v>
      </c>
      <c r="C1541" s="832">
        <f t="shared" si="71"/>
        <v>41401</v>
      </c>
      <c r="D1541" s="832" t="s">
        <v>1292</v>
      </c>
      <c r="E1541" s="48">
        <v>41401</v>
      </c>
      <c r="F1541" s="49" t="s">
        <v>818</v>
      </c>
      <c r="G1541" s="49" t="s">
        <v>819</v>
      </c>
      <c r="H1541" s="836" t="s">
        <v>1288</v>
      </c>
      <c r="I1541" s="254">
        <v>500</v>
      </c>
      <c r="J1541" s="254">
        <v>8253.2360000000008</v>
      </c>
      <c r="K1541" s="700">
        <f t="shared" si="72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customHeight="1">
      <c r="A1542" s="204" t="str">
        <f>IF(B1542&lt;&gt;"",IF(AND(B1542&gt;=_TM1,B1542&lt;=_TM2,OR(TH!L1542="1111",TH!M1542="1111")),TH!D1542,""),"")</f>
        <v/>
      </c>
      <c r="B1542" s="699">
        <f t="shared" si="73"/>
        <v>5</v>
      </c>
      <c r="C1542" s="832">
        <f t="shared" si="71"/>
        <v>41409</v>
      </c>
      <c r="D1542" s="832" t="s">
        <v>1292</v>
      </c>
      <c r="E1542" s="48">
        <v>41409</v>
      </c>
      <c r="F1542" s="49" t="s">
        <v>812</v>
      </c>
      <c r="G1542" s="49" t="s">
        <v>820</v>
      </c>
      <c r="H1542" s="836" t="s">
        <v>1288</v>
      </c>
      <c r="I1542" s="254">
        <v>113</v>
      </c>
      <c r="J1542" s="254">
        <v>10296.964601769912</v>
      </c>
      <c r="K1542" s="700">
        <f t="shared" si="72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customHeight="1">
      <c r="A1543" s="204" t="str">
        <f>IF(B1543&lt;&gt;"",IF(AND(B1543&gt;=_TM1,B1543&lt;=_TM2,OR(TH!L1543="1111",TH!M1543="1111")),TH!D1543,""),"")</f>
        <v/>
      </c>
      <c r="B1543" s="699">
        <f t="shared" si="73"/>
        <v>5</v>
      </c>
      <c r="C1543" s="832">
        <f t="shared" si="71"/>
        <v>41409</v>
      </c>
      <c r="D1543" s="832" t="s">
        <v>1292</v>
      </c>
      <c r="E1543" s="48">
        <v>41409</v>
      </c>
      <c r="F1543" s="49" t="s">
        <v>1128</v>
      </c>
      <c r="G1543" s="49" t="s">
        <v>820</v>
      </c>
      <c r="H1543" s="836" t="s">
        <v>1288</v>
      </c>
      <c r="I1543" s="254">
        <v>198</v>
      </c>
      <c r="J1543" s="254">
        <v>6385.6919191919196</v>
      </c>
      <c r="K1543" s="700">
        <f t="shared" si="72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customHeight="1">
      <c r="A1544" s="204" t="str">
        <f>IF(B1544&lt;&gt;"",IF(AND(B1544&gt;=_TM1,B1544&lt;=_TM2,OR(TH!L1544="1111",TH!M1544="1111")),TH!D1544,""),"")</f>
        <v/>
      </c>
      <c r="B1544" s="699">
        <f t="shared" si="73"/>
        <v>5</v>
      </c>
      <c r="C1544" s="832">
        <f t="shared" si="71"/>
        <v>41409</v>
      </c>
      <c r="D1544" s="832" t="s">
        <v>1292</v>
      </c>
      <c r="E1544" s="48">
        <v>41409</v>
      </c>
      <c r="F1544" s="49" t="s">
        <v>1127</v>
      </c>
      <c r="G1544" s="49" t="s">
        <v>820</v>
      </c>
      <c r="H1544" s="836" t="s">
        <v>1288</v>
      </c>
      <c r="I1544" s="254">
        <v>104</v>
      </c>
      <c r="J1544" s="254">
        <v>13660.567307692309</v>
      </c>
      <c r="K1544" s="700">
        <f t="shared" si="72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customHeight="1">
      <c r="A1545" s="204" t="str">
        <f>IF(B1545&lt;&gt;"",IF(AND(B1545&gt;=_TM1,B1545&lt;=_TM2,OR(TH!L1545="1111",TH!M1545="1111")),TH!D1545,""),"")</f>
        <v/>
      </c>
      <c r="B1545" s="699">
        <f t="shared" si="73"/>
        <v>5</v>
      </c>
      <c r="C1545" s="832">
        <f t="shared" si="71"/>
        <v>41409</v>
      </c>
      <c r="D1545" s="832" t="s">
        <v>1292</v>
      </c>
      <c r="E1545" s="48">
        <v>41409</v>
      </c>
      <c r="F1545" s="49" t="s">
        <v>814</v>
      </c>
      <c r="G1545" s="49" t="s">
        <v>820</v>
      </c>
      <c r="H1545" s="836" t="s">
        <v>1288</v>
      </c>
      <c r="I1545" s="254">
        <v>211</v>
      </c>
      <c r="J1545" s="254">
        <v>7922.9099526066348</v>
      </c>
      <c r="K1545" s="700">
        <f t="shared" si="72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customHeight="1">
      <c r="A1546" s="204" t="str">
        <f>IF(B1546&lt;&gt;"",IF(AND(B1546&gt;=_TM1,B1546&lt;=_TM2,OR(TH!L1546="1111",TH!M1546="1111")),TH!D1546,""),"")</f>
        <v/>
      </c>
      <c r="B1546" s="699">
        <f t="shared" si="73"/>
        <v>5</v>
      </c>
      <c r="C1546" s="832">
        <f t="shared" si="71"/>
        <v>41409</v>
      </c>
      <c r="D1546" s="832" t="s">
        <v>1292</v>
      </c>
      <c r="E1546" s="48">
        <v>41409</v>
      </c>
      <c r="F1546" s="49" t="s">
        <v>481</v>
      </c>
      <c r="G1546" s="49" t="s">
        <v>821</v>
      </c>
      <c r="H1546" s="836" t="s">
        <v>1288</v>
      </c>
      <c r="I1546" s="254">
        <v>2000</v>
      </c>
      <c r="J1546" s="254">
        <v>8799.9359999999997</v>
      </c>
      <c r="K1546" s="700">
        <f t="shared" si="72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customHeight="1">
      <c r="A1547" s="204" t="str">
        <f>IF(B1547&lt;&gt;"",IF(AND(B1547&gt;=_TM1,B1547&lt;=_TM2,OR(TH!L1547="1111",TH!M1547="1111")),TH!D1547,""),"")</f>
        <v/>
      </c>
      <c r="B1547" s="699">
        <f t="shared" si="73"/>
        <v>5</v>
      </c>
      <c r="C1547" s="832">
        <f t="shared" si="71"/>
        <v>41410</v>
      </c>
      <c r="D1547" s="832" t="s">
        <v>1292</v>
      </c>
      <c r="E1547" s="48">
        <v>41410</v>
      </c>
      <c r="F1547" s="49" t="s">
        <v>481</v>
      </c>
      <c r="G1547" s="49" t="s">
        <v>823</v>
      </c>
      <c r="H1547" s="836" t="s">
        <v>1288</v>
      </c>
      <c r="I1547" s="254">
        <v>2500</v>
      </c>
      <c r="J1547" s="254">
        <v>6677.4856</v>
      </c>
      <c r="K1547" s="700">
        <f t="shared" si="72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customHeight="1">
      <c r="A1548" s="204" t="str">
        <f>IF(B1548&lt;&gt;"",IF(AND(B1548&gt;=_TM1,B1548&lt;=_TM2,OR(TH!L1548="1111",TH!M1548="1111")),TH!D1548,""),"")</f>
        <v/>
      </c>
      <c r="B1548" s="699">
        <f t="shared" si="73"/>
        <v>5</v>
      </c>
      <c r="C1548" s="832">
        <f t="shared" si="71"/>
        <v>41410</v>
      </c>
      <c r="D1548" s="832" t="s">
        <v>1292</v>
      </c>
      <c r="E1548" s="48">
        <v>41410</v>
      </c>
      <c r="F1548" s="49" t="s">
        <v>729</v>
      </c>
      <c r="G1548" s="49" t="s">
        <v>824</v>
      </c>
      <c r="H1548" s="836" t="s">
        <v>1288</v>
      </c>
      <c r="I1548" s="254">
        <v>1035</v>
      </c>
      <c r="J1548" s="254">
        <v>7923.5497584541063</v>
      </c>
      <c r="K1548" s="700">
        <f t="shared" si="72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customHeight="1">
      <c r="A1549" s="204" t="str">
        <f>IF(B1549&lt;&gt;"",IF(AND(B1549&gt;=_TM1,B1549&lt;=_TM2,OR(TH!L1549="1111",TH!M1549="1111")),TH!D1549,""),"")</f>
        <v/>
      </c>
      <c r="B1549" s="699">
        <f t="shared" si="73"/>
        <v>5</v>
      </c>
      <c r="C1549" s="832">
        <f t="shared" si="71"/>
        <v>41410</v>
      </c>
      <c r="D1549" s="832" t="s">
        <v>1292</v>
      </c>
      <c r="E1549" s="48">
        <v>41410</v>
      </c>
      <c r="F1549" s="49" t="s">
        <v>825</v>
      </c>
      <c r="G1549" s="49" t="s">
        <v>826</v>
      </c>
      <c r="H1549" s="836" t="s">
        <v>1288</v>
      </c>
      <c r="I1549" s="254">
        <v>553</v>
      </c>
      <c r="J1549" s="254">
        <v>8817.0433996383363</v>
      </c>
      <c r="K1549" s="700">
        <f t="shared" si="72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customHeight="1">
      <c r="A1550" s="204" t="str">
        <f>IF(B1550&lt;&gt;"",IF(AND(B1550&gt;=_TM1,B1550&lt;=_TM2,OR(TH!L1550="1111",TH!M1550="1111")),TH!D1550,""),"")</f>
        <v/>
      </c>
      <c r="B1550" s="699">
        <f t="shared" si="73"/>
        <v>5</v>
      </c>
      <c r="C1550" s="832">
        <f t="shared" si="71"/>
        <v>41411</v>
      </c>
      <c r="D1550" s="832" t="s">
        <v>1292</v>
      </c>
      <c r="E1550" s="48">
        <v>41411</v>
      </c>
      <c r="F1550" s="49" t="s">
        <v>812</v>
      </c>
      <c r="G1550" s="49" t="s">
        <v>828</v>
      </c>
      <c r="H1550" s="836" t="s">
        <v>1288</v>
      </c>
      <c r="I1550" s="254">
        <v>297</v>
      </c>
      <c r="J1550" s="254">
        <v>8829.3771043771048</v>
      </c>
      <c r="K1550" s="700">
        <f t="shared" si="72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customHeight="1">
      <c r="A1551" s="204" t="str">
        <f>IF(B1551&lt;&gt;"",IF(AND(B1551&gt;=_TM1,B1551&lt;=_TM2,OR(TH!L1551="1111",TH!M1551="1111")),TH!D1551,""),"")</f>
        <v/>
      </c>
      <c r="B1551" s="699">
        <f t="shared" si="73"/>
        <v>5</v>
      </c>
      <c r="C1551" s="832">
        <f t="shared" si="71"/>
        <v>41415</v>
      </c>
      <c r="D1551" s="832" t="s">
        <v>1292</v>
      </c>
      <c r="E1551" s="48">
        <v>41415</v>
      </c>
      <c r="F1551" s="49" t="s">
        <v>829</v>
      </c>
      <c r="G1551" s="49" t="s">
        <v>830</v>
      </c>
      <c r="H1551" s="836" t="s">
        <v>1288</v>
      </c>
      <c r="I1551" s="254">
        <v>303</v>
      </c>
      <c r="J1551" s="254">
        <v>4812.2013201320133</v>
      </c>
      <c r="K1551" s="700">
        <f t="shared" si="72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customHeight="1">
      <c r="A1552" s="204" t="str">
        <f>IF(B1552&lt;&gt;"",IF(AND(B1552&gt;=_TM1,B1552&lt;=_TM2,OR(TH!L1552="1111",TH!M1552="1111")),TH!D1552,""),"")</f>
        <v/>
      </c>
      <c r="B1552" s="699">
        <f t="shared" si="73"/>
        <v>5</v>
      </c>
      <c r="C1552" s="832">
        <f t="shared" si="71"/>
        <v>41415</v>
      </c>
      <c r="D1552" s="832" t="s">
        <v>1292</v>
      </c>
      <c r="E1552" s="48">
        <v>41415</v>
      </c>
      <c r="F1552" s="49" t="s">
        <v>831</v>
      </c>
      <c r="G1552" s="49" t="s">
        <v>830</v>
      </c>
      <c r="H1552" s="836" t="s">
        <v>1288</v>
      </c>
      <c r="I1552" s="254">
        <v>209</v>
      </c>
      <c r="J1552" s="254">
        <v>1625.5502392344497</v>
      </c>
      <c r="K1552" s="700">
        <f t="shared" si="72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customHeight="1">
      <c r="A1553" s="204" t="str">
        <f>IF(B1553&lt;&gt;"",IF(AND(B1553&gt;=_TM1,B1553&lt;=_TM2,OR(TH!L1553="1111",TH!M1553="1111")),TH!D1553,""),"")</f>
        <v/>
      </c>
      <c r="B1553" s="699">
        <f t="shared" si="73"/>
        <v>5</v>
      </c>
      <c r="C1553" s="832">
        <f t="shared" si="71"/>
        <v>41415</v>
      </c>
      <c r="D1553" s="832" t="s">
        <v>1292</v>
      </c>
      <c r="E1553" s="48">
        <v>41415</v>
      </c>
      <c r="F1553" s="49" t="s">
        <v>832</v>
      </c>
      <c r="G1553" s="49" t="s">
        <v>830</v>
      </c>
      <c r="H1553" s="836" t="s">
        <v>1288</v>
      </c>
      <c r="I1553" s="254">
        <v>305</v>
      </c>
      <c r="J1553" s="254">
        <v>2140.5049180327869</v>
      </c>
      <c r="K1553" s="700">
        <f t="shared" si="72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customHeight="1">
      <c r="A1554" s="204" t="str">
        <f>IF(B1554&lt;&gt;"",IF(AND(B1554&gt;=_TM1,B1554&lt;=_TM2,OR(TH!L1554="1111",TH!M1554="1111")),TH!D1554,""),"")</f>
        <v/>
      </c>
      <c r="B1554" s="699">
        <f t="shared" si="73"/>
        <v>5</v>
      </c>
      <c r="C1554" s="832">
        <f t="shared" si="71"/>
        <v>41415</v>
      </c>
      <c r="D1554" s="832" t="s">
        <v>1292</v>
      </c>
      <c r="E1554" s="48">
        <v>41415</v>
      </c>
      <c r="F1554" s="49" t="s">
        <v>833</v>
      </c>
      <c r="G1554" s="49" t="s">
        <v>830</v>
      </c>
      <c r="H1554" s="836" t="s">
        <v>1288</v>
      </c>
      <c r="I1554" s="254">
        <v>303</v>
      </c>
      <c r="J1554" s="254">
        <v>4202.1155115511547</v>
      </c>
      <c r="K1554" s="700">
        <f t="shared" si="72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customHeight="1">
      <c r="A1555" s="204" t="str">
        <f>IF(B1555&lt;&gt;"",IF(AND(B1555&gt;=_TM1,B1555&lt;=_TM2,OR(TH!L1555="1111",TH!M1555="1111")),TH!D1555,""),"")</f>
        <v/>
      </c>
      <c r="B1555" s="699">
        <f t="shared" si="73"/>
        <v>5</v>
      </c>
      <c r="C1555" s="832">
        <f t="shared" si="71"/>
        <v>41415</v>
      </c>
      <c r="D1555" s="832" t="s">
        <v>1292</v>
      </c>
      <c r="E1555" s="48">
        <v>41415</v>
      </c>
      <c r="F1555" s="49" t="s">
        <v>1154</v>
      </c>
      <c r="G1555" s="49" t="s">
        <v>830</v>
      </c>
      <c r="H1555" s="836" t="s">
        <v>1288</v>
      </c>
      <c r="I1555" s="254">
        <v>270</v>
      </c>
      <c r="J1555" s="254">
        <v>6807.2740740740737</v>
      </c>
      <c r="K1555" s="700">
        <f t="shared" si="72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customHeight="1">
      <c r="A1556" s="204" t="str">
        <f>IF(B1556&lt;&gt;"",IF(AND(B1556&gt;=_TM1,B1556&lt;=_TM2,OR(TH!L1556="1111",TH!M1556="1111")),TH!D1556,""),"")</f>
        <v/>
      </c>
      <c r="B1556" s="699">
        <f t="shared" si="73"/>
        <v>5</v>
      </c>
      <c r="C1556" s="832">
        <f t="shared" si="71"/>
        <v>41418</v>
      </c>
      <c r="D1556" s="832" t="s">
        <v>1292</v>
      </c>
      <c r="E1556" s="48">
        <v>41418</v>
      </c>
      <c r="F1556" s="49" t="s">
        <v>1140</v>
      </c>
      <c r="G1556" s="49" t="s">
        <v>834</v>
      </c>
      <c r="H1556" s="836" t="s">
        <v>1288</v>
      </c>
      <c r="I1556" s="254">
        <v>1034</v>
      </c>
      <c r="J1556" s="254">
        <v>5941.5996131528045</v>
      </c>
      <c r="K1556" s="700">
        <f t="shared" si="72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customHeight="1">
      <c r="A1557" s="204" t="str">
        <f>IF(B1557&lt;&gt;"",IF(AND(B1557&gt;=_TM1,B1557&lt;=_TM2,OR(TH!L1557="1111",TH!M1557="1111")),TH!D1557,""),"")</f>
        <v/>
      </c>
      <c r="B1557" s="699">
        <f t="shared" si="73"/>
        <v>6</v>
      </c>
      <c r="C1557" s="832">
        <f t="shared" si="71"/>
        <v>41429</v>
      </c>
      <c r="D1557" s="832" t="s">
        <v>1292</v>
      </c>
      <c r="E1557" s="48">
        <v>41429</v>
      </c>
      <c r="F1557" s="49" t="s">
        <v>1138</v>
      </c>
      <c r="G1557" s="49" t="s">
        <v>835</v>
      </c>
      <c r="H1557" s="836" t="s">
        <v>1288</v>
      </c>
      <c r="I1557" s="254">
        <v>296</v>
      </c>
      <c r="J1557" s="254">
        <v>14861.236486486487</v>
      </c>
      <c r="K1557" s="700">
        <f t="shared" si="72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customHeight="1">
      <c r="A1558" s="204" t="str">
        <f>IF(B1558&lt;&gt;"",IF(AND(B1558&gt;=_TM1,B1558&lt;=_TM2,OR(TH!L1558="1111",TH!M1558="1111")),TH!D1558,""),"")</f>
        <v/>
      </c>
      <c r="B1558" s="699">
        <f t="shared" si="73"/>
        <v>6</v>
      </c>
      <c r="C1558" s="832">
        <f t="shared" si="71"/>
        <v>41429</v>
      </c>
      <c r="D1558" s="832" t="s">
        <v>1292</v>
      </c>
      <c r="E1558" s="832">
        <v>41429</v>
      </c>
      <c r="F1558" s="890" t="s">
        <v>836</v>
      </c>
      <c r="G1558" s="833" t="s">
        <v>837</v>
      </c>
      <c r="H1558" s="836" t="s">
        <v>1288</v>
      </c>
      <c r="I1558" s="254">
        <v>847</v>
      </c>
      <c r="J1558" s="254">
        <v>10880.525383707201</v>
      </c>
      <c r="K1558" s="700">
        <f t="shared" si="72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customHeight="1">
      <c r="A1559" s="204" t="str">
        <f>IF(B1559&lt;&gt;"",IF(AND(B1559&gt;=_TM1,B1559&lt;=_TM2,OR(TH!L1559="1111",TH!M1559="1111")),TH!D1559,""),"")</f>
        <v/>
      </c>
      <c r="B1559" s="699">
        <f t="shared" si="73"/>
        <v>6</v>
      </c>
      <c r="C1559" s="832">
        <f t="shared" si="71"/>
        <v>41430</v>
      </c>
      <c r="D1559" s="832" t="s">
        <v>1292</v>
      </c>
      <c r="E1559" s="832">
        <v>41430</v>
      </c>
      <c r="F1559" s="890" t="s">
        <v>838</v>
      </c>
      <c r="G1559" s="833" t="s">
        <v>839</v>
      </c>
      <c r="H1559" s="836" t="s">
        <v>1288</v>
      </c>
      <c r="I1559" s="254">
        <v>2399</v>
      </c>
      <c r="J1559" s="254">
        <v>5869.8253438932888</v>
      </c>
      <c r="K1559" s="700">
        <f t="shared" si="72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customHeight="1">
      <c r="A1560" s="204" t="str">
        <f>IF(B1560&lt;&gt;"",IF(AND(B1560&gt;=_TM1,B1560&lt;=_TM2,OR(TH!L1560="1111",TH!M1560="1111")),TH!D1560,""),"")</f>
        <v/>
      </c>
      <c r="B1560" s="699">
        <f t="shared" si="73"/>
        <v>6</v>
      </c>
      <c r="C1560" s="832">
        <f t="shared" si="71"/>
        <v>41430</v>
      </c>
      <c r="D1560" s="832" t="s">
        <v>1292</v>
      </c>
      <c r="E1560" s="832">
        <v>41430</v>
      </c>
      <c r="F1560" s="890" t="s">
        <v>838</v>
      </c>
      <c r="G1560" s="833" t="s">
        <v>839</v>
      </c>
      <c r="H1560" s="836" t="s">
        <v>1288</v>
      </c>
      <c r="I1560" s="254">
        <v>2542</v>
      </c>
      <c r="J1560" s="254">
        <v>6662.8768686073954</v>
      </c>
      <c r="K1560" s="700">
        <f t="shared" si="72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customHeight="1">
      <c r="A1561" s="204" t="str">
        <f>IF(B1561&lt;&gt;"",IF(AND(B1561&gt;=_TM1,B1561&lt;=_TM2,OR(TH!L1561="1111",TH!M1561="1111")),TH!D1561,""),"")</f>
        <v/>
      </c>
      <c r="B1561" s="699">
        <f t="shared" si="73"/>
        <v>6</v>
      </c>
      <c r="C1561" s="832">
        <f t="shared" si="71"/>
        <v>41432</v>
      </c>
      <c r="D1561" s="832" t="s">
        <v>1292</v>
      </c>
      <c r="E1561" s="832">
        <v>41432</v>
      </c>
      <c r="F1561" s="890" t="s">
        <v>1127</v>
      </c>
      <c r="G1561" s="833" t="s">
        <v>840</v>
      </c>
      <c r="H1561" s="836" t="s">
        <v>1288</v>
      </c>
      <c r="I1561" s="254">
        <v>106</v>
      </c>
      <c r="J1561" s="254">
        <v>13419.613207547171</v>
      </c>
      <c r="K1561" s="700">
        <f t="shared" si="72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customHeight="1">
      <c r="A1562" s="204" t="str">
        <f>IF(B1562&lt;&gt;"",IF(AND(B1562&gt;=_TM1,B1562&lt;=_TM2,OR(TH!L1562="1111",TH!M1562="1111")),TH!D1562,""),"")</f>
        <v/>
      </c>
      <c r="B1562" s="699">
        <f t="shared" si="73"/>
        <v>6</v>
      </c>
      <c r="C1562" s="832">
        <f t="shared" si="71"/>
        <v>41432</v>
      </c>
      <c r="D1562" s="832" t="s">
        <v>1292</v>
      </c>
      <c r="E1562" s="832">
        <v>41432</v>
      </c>
      <c r="F1562" s="890" t="s">
        <v>1130</v>
      </c>
      <c r="G1562" s="833" t="s">
        <v>840</v>
      </c>
      <c r="H1562" s="836" t="s">
        <v>1288</v>
      </c>
      <c r="I1562" s="254">
        <v>197</v>
      </c>
      <c r="J1562" s="254">
        <v>9349.6243654822338</v>
      </c>
      <c r="K1562" s="700">
        <f t="shared" si="72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customHeight="1">
      <c r="A1563" s="204" t="str">
        <f>IF(B1563&lt;&gt;"",IF(AND(B1563&gt;=_TM1,B1563&lt;=_TM2,OR(TH!L1563="1111",TH!M1563="1111")),TH!D1563,""),"")</f>
        <v/>
      </c>
      <c r="B1563" s="699">
        <f t="shared" si="73"/>
        <v>6</v>
      </c>
      <c r="C1563" s="832">
        <f t="shared" si="71"/>
        <v>41432</v>
      </c>
      <c r="D1563" s="832" t="s">
        <v>1292</v>
      </c>
      <c r="E1563" s="832">
        <v>41432</v>
      </c>
      <c r="F1563" s="890" t="s">
        <v>841</v>
      </c>
      <c r="G1563" s="833" t="s">
        <v>840</v>
      </c>
      <c r="H1563" s="836" t="s">
        <v>1288</v>
      </c>
      <c r="I1563" s="254">
        <v>104</v>
      </c>
      <c r="J1563" s="254">
        <v>11401.740384615385</v>
      </c>
      <c r="K1563" s="700">
        <f t="shared" si="72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customHeight="1">
      <c r="A1564" s="204" t="str">
        <f>IF(B1564&lt;&gt;"",IF(AND(B1564&gt;=_TM1,B1564&lt;=_TM2,OR(TH!L1564="1111",TH!M1564="1111")),TH!D1564,""),"")</f>
        <v/>
      </c>
      <c r="B1564" s="699">
        <f t="shared" si="73"/>
        <v>6</v>
      </c>
      <c r="C1564" s="832">
        <f t="shared" si="71"/>
        <v>41432</v>
      </c>
      <c r="D1564" s="832" t="s">
        <v>1292</v>
      </c>
      <c r="E1564" s="832">
        <v>41432</v>
      </c>
      <c r="F1564" s="890" t="s">
        <v>842</v>
      </c>
      <c r="G1564" s="833" t="s">
        <v>840</v>
      </c>
      <c r="H1564" s="836" t="s">
        <v>1288</v>
      </c>
      <c r="I1564" s="254">
        <v>141</v>
      </c>
      <c r="J1564" s="254">
        <v>10915.86524822695</v>
      </c>
      <c r="K1564" s="700">
        <f t="shared" si="72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customHeight="1">
      <c r="A1565" s="204" t="str">
        <f>IF(B1565&lt;&gt;"",IF(AND(B1565&gt;=_TM1,B1565&lt;=_TM2,OR(TH!L1565="1111",TH!M1565="1111")),TH!D1565,""),"")</f>
        <v/>
      </c>
      <c r="B1565" s="699">
        <f t="shared" si="73"/>
        <v>6</v>
      </c>
      <c r="C1565" s="832">
        <f t="shared" si="71"/>
        <v>41432</v>
      </c>
      <c r="D1565" s="832" t="s">
        <v>1292</v>
      </c>
      <c r="E1565" s="832">
        <v>41432</v>
      </c>
      <c r="F1565" s="910" t="s">
        <v>1145</v>
      </c>
      <c r="G1565" s="833" t="s">
        <v>843</v>
      </c>
      <c r="H1565" s="836" t="s">
        <v>1288</v>
      </c>
      <c r="I1565" s="254">
        <v>305</v>
      </c>
      <c r="J1565" s="254">
        <v>5072.8590163934423</v>
      </c>
      <c r="K1565" s="700">
        <f t="shared" si="72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customHeight="1">
      <c r="A1566" s="204" t="str">
        <f>IF(B1566&lt;&gt;"",IF(AND(B1566&gt;=_TM1,B1566&lt;=_TM2,OR(TH!L1566="1111",TH!M1566="1111")),TH!D1566,""),"")</f>
        <v/>
      </c>
      <c r="B1566" s="699">
        <f t="shared" si="73"/>
        <v>6</v>
      </c>
      <c r="C1566" s="832">
        <f t="shared" si="71"/>
        <v>41432</v>
      </c>
      <c r="D1566" s="832" t="s">
        <v>1292</v>
      </c>
      <c r="E1566" s="832">
        <v>41432</v>
      </c>
      <c r="F1566" s="890" t="s">
        <v>808</v>
      </c>
      <c r="G1566" s="833" t="s">
        <v>843</v>
      </c>
      <c r="H1566" s="836" t="s">
        <v>1288</v>
      </c>
      <c r="I1566" s="254">
        <v>318</v>
      </c>
      <c r="J1566" s="254">
        <v>6196.2735849056608</v>
      </c>
      <c r="K1566" s="700">
        <f t="shared" si="72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customHeight="1">
      <c r="A1567" s="204" t="str">
        <f>IF(B1567&lt;&gt;"",IF(AND(B1567&gt;=_TM1,B1567&lt;=_TM2,OR(TH!L1567="1111",TH!M1567="1111")),TH!D1567,""),"")</f>
        <v/>
      </c>
      <c r="B1567" s="699">
        <f t="shared" si="73"/>
        <v>6</v>
      </c>
      <c r="C1567" s="832">
        <f t="shared" si="71"/>
        <v>41432</v>
      </c>
      <c r="D1567" s="832" t="s">
        <v>1292</v>
      </c>
      <c r="E1567" s="48">
        <v>41432</v>
      </c>
      <c r="F1567" s="49" t="s">
        <v>844</v>
      </c>
      <c r="G1567" s="49" t="s">
        <v>843</v>
      </c>
      <c r="H1567" s="836" t="s">
        <v>1288</v>
      </c>
      <c r="I1567" s="254">
        <v>296</v>
      </c>
      <c r="J1567" s="254">
        <v>4382.9864864864867</v>
      </c>
      <c r="K1567" s="700">
        <f t="shared" si="72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customHeight="1">
      <c r="A1568" s="204" t="str">
        <f>IF(B1568&lt;&gt;"",IF(AND(B1568&gt;=_TM1,B1568&lt;=_TM2,OR(TH!L1568="1111",TH!M1568="1111")),TH!D1568,""),"")</f>
        <v/>
      </c>
      <c r="B1568" s="699">
        <f t="shared" si="73"/>
        <v>6</v>
      </c>
      <c r="C1568" s="832">
        <f t="shared" si="71"/>
        <v>41432</v>
      </c>
      <c r="D1568" s="832" t="s">
        <v>1292</v>
      </c>
      <c r="E1568" s="48">
        <v>41432</v>
      </c>
      <c r="F1568" s="49" t="s">
        <v>1136</v>
      </c>
      <c r="G1568" s="49" t="s">
        <v>843</v>
      </c>
      <c r="H1568" s="836" t="s">
        <v>1288</v>
      </c>
      <c r="I1568" s="254">
        <v>510</v>
      </c>
      <c r="J1568" s="254">
        <v>4919.5215686274514</v>
      </c>
      <c r="K1568" s="700">
        <f t="shared" si="72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customHeight="1">
      <c r="A1569" s="204" t="str">
        <f>IF(B1569&lt;&gt;"",IF(AND(B1569&gt;=_TM1,B1569&lt;=_TM2,OR(TH!L1569="1111",TH!M1569="1111")),TH!D1569,""),"")</f>
        <v/>
      </c>
      <c r="B1569" s="699">
        <f t="shared" si="73"/>
        <v>6</v>
      </c>
      <c r="C1569" s="832">
        <f t="shared" si="71"/>
        <v>41435</v>
      </c>
      <c r="D1569" s="832" t="s">
        <v>1292</v>
      </c>
      <c r="E1569" s="48">
        <v>41435</v>
      </c>
      <c r="F1569" s="49" t="s">
        <v>845</v>
      </c>
      <c r="G1569" s="49" t="s">
        <v>846</v>
      </c>
      <c r="H1569" s="836" t="s">
        <v>1288</v>
      </c>
      <c r="I1569" s="254">
        <v>204</v>
      </c>
      <c r="J1569" s="254">
        <v>18464.235294117647</v>
      </c>
      <c r="K1569" s="700">
        <f t="shared" si="72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customHeight="1">
      <c r="A1570" s="204" t="str">
        <f>IF(B1570&lt;&gt;"",IF(AND(B1570&gt;=_TM1,B1570&lt;=_TM2,OR(TH!L1570="1111",TH!M1570="1111")),TH!D1570,""),"")</f>
        <v/>
      </c>
      <c r="B1570" s="699">
        <f t="shared" si="73"/>
        <v>6</v>
      </c>
      <c r="C1570" s="832">
        <f t="shared" si="71"/>
        <v>41436</v>
      </c>
      <c r="D1570" s="832" t="s">
        <v>1292</v>
      </c>
      <c r="E1570" s="48">
        <v>41436</v>
      </c>
      <c r="F1570" s="49" t="s">
        <v>1136</v>
      </c>
      <c r="G1570" s="49" t="s">
        <v>848</v>
      </c>
      <c r="H1570" s="836" t="s">
        <v>1288</v>
      </c>
      <c r="I1570" s="254">
        <v>157</v>
      </c>
      <c r="J1570" s="254">
        <v>4573.6751592356686</v>
      </c>
      <c r="K1570" s="700">
        <f t="shared" si="72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customHeight="1">
      <c r="A1571" s="204" t="str">
        <f>IF(B1571&lt;&gt;"",IF(AND(B1571&gt;=_TM1,B1571&lt;=_TM2,OR(TH!L1571="1111",TH!M1571="1111")),TH!D1571,""),"")</f>
        <v/>
      </c>
      <c r="B1571" s="699">
        <f t="shared" si="73"/>
        <v>6</v>
      </c>
      <c r="C1571" s="832">
        <f t="shared" si="71"/>
        <v>41436</v>
      </c>
      <c r="D1571" s="832" t="s">
        <v>1292</v>
      </c>
      <c r="E1571" s="48">
        <v>41436</v>
      </c>
      <c r="F1571" s="49" t="s">
        <v>849</v>
      </c>
      <c r="G1571" s="49" t="s">
        <v>850</v>
      </c>
      <c r="H1571" s="836" t="s">
        <v>1288</v>
      </c>
      <c r="I1571" s="254">
        <v>222</v>
      </c>
      <c r="J1571" s="254">
        <v>14509.234234234234</v>
      </c>
      <c r="K1571" s="700">
        <f t="shared" si="72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customHeight="1">
      <c r="A1572" s="204" t="str">
        <f>IF(B1572&lt;&gt;"",IF(AND(B1572&gt;=_TM1,B1572&lt;=_TM2,OR(TH!L1572="1111",TH!M1572="1111")),TH!D1572,""),"")</f>
        <v/>
      </c>
      <c r="B1572" s="699">
        <f t="shared" si="73"/>
        <v>6</v>
      </c>
      <c r="C1572" s="832">
        <f t="shared" si="71"/>
        <v>41443</v>
      </c>
      <c r="D1572" s="832" t="s">
        <v>1292</v>
      </c>
      <c r="E1572" s="48">
        <v>41443</v>
      </c>
      <c r="F1572" s="49" t="s">
        <v>851</v>
      </c>
      <c r="G1572" s="49" t="s">
        <v>852</v>
      </c>
      <c r="H1572" s="836" t="s">
        <v>1288</v>
      </c>
      <c r="I1572" s="254">
        <v>494</v>
      </c>
      <c r="J1572" s="254">
        <v>17050.975708502025</v>
      </c>
      <c r="K1572" s="700">
        <f t="shared" si="72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customHeight="1">
      <c r="A1573" s="204" t="str">
        <f>IF(B1573&lt;&gt;"",IF(AND(B1573&gt;=_TM1,B1573&lt;=_TM2,OR(TH!L1573="1111",TH!M1573="1111")),TH!D1573,""),"")</f>
        <v/>
      </c>
      <c r="B1573" s="699">
        <f t="shared" si="73"/>
        <v>6</v>
      </c>
      <c r="C1573" s="832">
        <f t="shared" si="71"/>
        <v>41444</v>
      </c>
      <c r="D1573" s="832" t="s">
        <v>1292</v>
      </c>
      <c r="E1573" s="48">
        <v>41444</v>
      </c>
      <c r="F1573" s="49" t="s">
        <v>742</v>
      </c>
      <c r="G1573" s="49" t="s">
        <v>853</v>
      </c>
      <c r="H1573" s="836" t="s">
        <v>1288</v>
      </c>
      <c r="I1573" s="254">
        <v>402</v>
      </c>
      <c r="J1573" s="254">
        <v>24039.236318407959</v>
      </c>
      <c r="K1573" s="700">
        <f t="shared" si="72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customHeight="1">
      <c r="A1574" s="204" t="str">
        <f>IF(B1574&lt;&gt;"",IF(AND(B1574&gt;=_TM1,B1574&lt;=_TM2,OR(TH!L1574="1111",TH!M1574="1111")),TH!D1574,""),"")</f>
        <v/>
      </c>
      <c r="B1574" s="699">
        <f t="shared" si="73"/>
        <v>6</v>
      </c>
      <c r="C1574" s="832">
        <f t="shared" si="71"/>
        <v>41445</v>
      </c>
      <c r="D1574" s="832" t="s">
        <v>1292</v>
      </c>
      <c r="E1574" s="48">
        <v>41445</v>
      </c>
      <c r="F1574" s="890" t="s">
        <v>815</v>
      </c>
      <c r="G1574" s="49" t="s">
        <v>854</v>
      </c>
      <c r="H1574" s="836" t="s">
        <v>1288</v>
      </c>
      <c r="I1574" s="254">
        <v>495</v>
      </c>
      <c r="J1574" s="254">
        <v>17083.624242424241</v>
      </c>
      <c r="K1574" s="700">
        <f t="shared" si="72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customHeight="1">
      <c r="A1575" s="204" t="str">
        <f>IF(B1575&lt;&gt;"",IF(AND(B1575&gt;=_TM1,B1575&lt;=_TM2,OR(TH!L1575="1111",TH!M1575="1111")),TH!D1575,""),"")</f>
        <v/>
      </c>
      <c r="B1575" s="699">
        <f t="shared" si="73"/>
        <v>6</v>
      </c>
      <c r="C1575" s="832">
        <f t="shared" si="71"/>
        <v>41445</v>
      </c>
      <c r="D1575" s="832" t="s">
        <v>1292</v>
      </c>
      <c r="E1575" s="48">
        <v>41445</v>
      </c>
      <c r="F1575" s="49" t="s">
        <v>817</v>
      </c>
      <c r="G1575" s="49" t="s">
        <v>854</v>
      </c>
      <c r="H1575" s="836" t="s">
        <v>1288</v>
      </c>
      <c r="I1575" s="254">
        <v>1500</v>
      </c>
      <c r="J1575" s="254">
        <v>1429.172</v>
      </c>
      <c r="K1575" s="700">
        <f t="shared" si="72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customHeight="1">
      <c r="A1576" s="204" t="str">
        <f>IF(B1576&lt;&gt;"",IF(AND(B1576&gt;=_TM1,B1576&lt;=_TM2,OR(TH!L1576="1111",TH!M1576="1111")),TH!D1576,""),"")</f>
        <v/>
      </c>
      <c r="B1576" s="699">
        <f t="shared" si="73"/>
        <v>6</v>
      </c>
      <c r="C1576" s="832">
        <f t="shared" si="71"/>
        <v>41445</v>
      </c>
      <c r="D1576" s="832" t="s">
        <v>1292</v>
      </c>
      <c r="E1576" s="48">
        <v>41445</v>
      </c>
      <c r="F1576" s="49" t="s">
        <v>1128</v>
      </c>
      <c r="G1576" s="49" t="s">
        <v>855</v>
      </c>
      <c r="H1576" s="836" t="s">
        <v>1288</v>
      </c>
      <c r="I1576" s="254">
        <v>212</v>
      </c>
      <c r="J1576" s="254">
        <v>6713.066037735849</v>
      </c>
      <c r="K1576" s="700">
        <f t="shared" si="72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customHeight="1">
      <c r="A1577" s="204" t="str">
        <f>IF(B1577&lt;&gt;"",IF(AND(B1577&gt;=_TM1,B1577&lt;=_TM2,OR(TH!L1577="1111",TH!M1577="1111")),TH!D1577,""),"")</f>
        <v/>
      </c>
      <c r="B1577" s="699">
        <f t="shared" si="73"/>
        <v>6</v>
      </c>
      <c r="C1577" s="832">
        <f t="shared" si="71"/>
        <v>41445</v>
      </c>
      <c r="D1577" s="832" t="s">
        <v>1292</v>
      </c>
      <c r="E1577" s="48">
        <v>41445</v>
      </c>
      <c r="F1577" s="49" t="s">
        <v>1127</v>
      </c>
      <c r="G1577" s="49" t="s">
        <v>855</v>
      </c>
      <c r="H1577" s="836" t="s">
        <v>1288</v>
      </c>
      <c r="I1577" s="254">
        <v>195</v>
      </c>
      <c r="J1577" s="254">
        <v>13775.364102564103</v>
      </c>
      <c r="K1577" s="700">
        <f t="shared" si="72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customHeight="1">
      <c r="A1578" s="204" t="str">
        <f>IF(B1578&lt;&gt;"",IF(AND(B1578&gt;=_TM1,B1578&lt;=_TM2,OR(TH!L1578="1111",TH!M1578="1111")),TH!D1578,""),"")</f>
        <v/>
      </c>
      <c r="B1578" s="699">
        <f t="shared" si="73"/>
        <v>6</v>
      </c>
      <c r="C1578" s="832">
        <f t="shared" ref="C1578:C1641" si="74">E1578</f>
        <v>41445</v>
      </c>
      <c r="D1578" s="832" t="s">
        <v>1292</v>
      </c>
      <c r="E1578" s="48">
        <v>41445</v>
      </c>
      <c r="F1578" s="49" t="s">
        <v>829</v>
      </c>
      <c r="G1578" s="49" t="s">
        <v>856</v>
      </c>
      <c r="H1578" s="836" t="s">
        <v>1288</v>
      </c>
      <c r="I1578" s="254">
        <v>508</v>
      </c>
      <c r="J1578" s="254">
        <v>5039.0866141732286</v>
      </c>
      <c r="K1578" s="700">
        <f t="shared" ref="K1578:K1641" si="75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customHeight="1">
      <c r="A1579" s="204" t="str">
        <f>IF(B1579&lt;&gt;"",IF(AND(B1579&gt;=_TM1,B1579&lt;=_TM2,OR(TH!L1579="1111",TH!M1579="1111")),TH!D1579,""),"")</f>
        <v/>
      </c>
      <c r="B1579" s="699">
        <f t="shared" si="73"/>
        <v>6</v>
      </c>
      <c r="C1579" s="832">
        <f t="shared" si="74"/>
        <v>41445</v>
      </c>
      <c r="D1579" s="832" t="s">
        <v>1292</v>
      </c>
      <c r="E1579" s="48">
        <v>41445</v>
      </c>
      <c r="F1579" s="49" t="s">
        <v>831</v>
      </c>
      <c r="G1579" s="49" t="s">
        <v>856</v>
      </c>
      <c r="H1579" s="836" t="s">
        <v>1288</v>
      </c>
      <c r="I1579" s="254">
        <v>305</v>
      </c>
      <c r="J1579" s="254">
        <v>4786.4852459016392</v>
      </c>
      <c r="K1579" s="700">
        <f t="shared" si="75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customHeight="1">
      <c r="A1580" s="204" t="str">
        <f>IF(B1580&lt;&gt;"",IF(AND(B1580&gt;=_TM1,B1580&lt;=_TM2,OR(TH!L1580="1111",TH!M1580="1111")),TH!D1580,""),"")</f>
        <v/>
      </c>
      <c r="B1580" s="699">
        <f t="shared" si="73"/>
        <v>6</v>
      </c>
      <c r="C1580" s="832">
        <f t="shared" si="74"/>
        <v>41445</v>
      </c>
      <c r="D1580" s="832" t="s">
        <v>1292</v>
      </c>
      <c r="E1580" s="48">
        <v>41445</v>
      </c>
      <c r="F1580" s="49" t="s">
        <v>1137</v>
      </c>
      <c r="G1580" s="49" t="s">
        <v>856</v>
      </c>
      <c r="H1580" s="836" t="s">
        <v>1288</v>
      </c>
      <c r="I1580" s="254">
        <v>484</v>
      </c>
      <c r="J1580" s="254">
        <v>5258.2107438016528</v>
      </c>
      <c r="K1580" s="700">
        <f t="shared" si="75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customHeight="1">
      <c r="A1581" s="204" t="str">
        <f>IF(B1581&lt;&gt;"",IF(AND(B1581&gt;=_TM1,B1581&lt;=_TM2,OR(TH!L1581="1111",TH!M1581="1111")),TH!D1581,""),"")</f>
        <v/>
      </c>
      <c r="B1581" s="699">
        <f t="shared" si="73"/>
        <v>6</v>
      </c>
      <c r="C1581" s="832">
        <f t="shared" si="74"/>
        <v>41446</v>
      </c>
      <c r="D1581" s="832" t="s">
        <v>1292</v>
      </c>
      <c r="E1581" s="48">
        <v>41446</v>
      </c>
      <c r="F1581" s="49" t="s">
        <v>1139</v>
      </c>
      <c r="G1581" s="49" t="s">
        <v>857</v>
      </c>
      <c r="H1581" s="836" t="s">
        <v>1288</v>
      </c>
      <c r="I1581" s="254">
        <v>1030</v>
      </c>
      <c r="J1581" s="254">
        <v>4606.3776699029122</v>
      </c>
      <c r="K1581" s="700">
        <f t="shared" si="75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customHeight="1">
      <c r="A1582" s="204" t="str">
        <f>IF(B1582&lt;&gt;"",IF(AND(B1582&gt;=_TM1,B1582&lt;=_TM2,OR(TH!L1582="1111",TH!M1582="1111")),TH!D1582,""),"")</f>
        <v/>
      </c>
      <c r="B1582" s="699">
        <f t="shared" si="73"/>
        <v>6</v>
      </c>
      <c r="C1582" s="832">
        <f t="shared" si="74"/>
        <v>41451</v>
      </c>
      <c r="D1582" s="832" t="s">
        <v>1292</v>
      </c>
      <c r="E1582" s="48">
        <v>41451</v>
      </c>
      <c r="F1582" s="890" t="s">
        <v>836</v>
      </c>
      <c r="G1582" s="49" t="s">
        <v>858</v>
      </c>
      <c r="H1582" s="836" t="s">
        <v>1288</v>
      </c>
      <c r="I1582" s="254">
        <v>500</v>
      </c>
      <c r="J1582" s="254">
        <v>10718.236000000001</v>
      </c>
      <c r="K1582" s="700">
        <f t="shared" si="75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customHeight="1">
      <c r="A1583" s="204" t="str">
        <f>IF(B1583&lt;&gt;"",IF(AND(B1583&gt;=_TM1,B1583&lt;=_TM2,OR(TH!L1583="1111",TH!M1583="1111")),TH!D1583,""),"")</f>
        <v/>
      </c>
      <c r="B1583" s="699">
        <f t="shared" si="73"/>
        <v>6</v>
      </c>
      <c r="C1583" s="832">
        <f t="shared" si="74"/>
        <v>41451</v>
      </c>
      <c r="D1583" s="832" t="s">
        <v>1292</v>
      </c>
      <c r="E1583" s="832">
        <v>41451</v>
      </c>
      <c r="F1583" s="890" t="s">
        <v>859</v>
      </c>
      <c r="G1583" s="833" t="s">
        <v>860</v>
      </c>
      <c r="H1583" s="836" t="s">
        <v>1288</v>
      </c>
      <c r="I1583" s="254">
        <v>1480</v>
      </c>
      <c r="J1583" s="254">
        <v>19196.235810810809</v>
      </c>
      <c r="K1583" s="700">
        <f t="shared" si="75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customHeight="1">
      <c r="A1584" s="204" t="str">
        <f>IF(B1584&lt;&gt;"",IF(AND(B1584&gt;=_TM1,B1584&lt;=_TM2,OR(TH!L1584="1111",TH!M1584="1111")),TH!D1584,""),"")</f>
        <v/>
      </c>
      <c r="B1584" s="699">
        <f t="shared" si="73"/>
        <v>6</v>
      </c>
      <c r="C1584" s="832">
        <f t="shared" si="74"/>
        <v>41452</v>
      </c>
      <c r="D1584" s="832" t="s">
        <v>1292</v>
      </c>
      <c r="E1584" s="832">
        <v>41452</v>
      </c>
      <c r="F1584" s="890" t="s">
        <v>1134</v>
      </c>
      <c r="G1584" s="833" t="s">
        <v>861</v>
      </c>
      <c r="H1584" s="836" t="s">
        <v>1288</v>
      </c>
      <c r="I1584" s="254">
        <v>3077</v>
      </c>
      <c r="J1584" s="254">
        <v>5872.6035099122519</v>
      </c>
      <c r="K1584" s="700">
        <f t="shared" si="75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customHeight="1">
      <c r="A1585" s="204" t="str">
        <f>IF(B1585&lt;&gt;"",IF(AND(B1585&gt;=_TM1,B1585&lt;=_TM2,OR(TH!L1585="1111",TH!M1585="1111")),TH!D1585,""),"")</f>
        <v/>
      </c>
      <c r="B1585" s="837">
        <f t="shared" si="73"/>
        <v>7</v>
      </c>
      <c r="C1585" s="896">
        <f t="shared" si="74"/>
        <v>41460</v>
      </c>
      <c r="D1585" s="832" t="s">
        <v>1292</v>
      </c>
      <c r="E1585" s="896">
        <v>41460</v>
      </c>
      <c r="F1585" s="917" t="s">
        <v>1162</v>
      </c>
      <c r="G1585" s="918" t="s">
        <v>862</v>
      </c>
      <c r="H1585" s="899" t="s">
        <v>1288</v>
      </c>
      <c r="I1585" s="919">
        <v>527</v>
      </c>
      <c r="J1585" s="906">
        <v>6729.5487972496712</v>
      </c>
      <c r="K1585" s="834">
        <f t="shared" si="75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customHeight="1">
      <c r="A1586" s="204" t="str">
        <f>IF(B1586&lt;&gt;"",IF(AND(B1586&gt;=_TM1,B1586&lt;=_TM2,OR(TH!L1586="1111",TH!M1586="1111")),TH!D1586,""),"")</f>
        <v/>
      </c>
      <c r="B1586" s="699">
        <f t="shared" si="73"/>
        <v>7</v>
      </c>
      <c r="C1586" s="832">
        <f t="shared" si="74"/>
        <v>41460</v>
      </c>
      <c r="D1586" s="832" t="s">
        <v>1292</v>
      </c>
      <c r="E1586" s="832">
        <v>41460</v>
      </c>
      <c r="F1586" s="890" t="s">
        <v>864</v>
      </c>
      <c r="G1586" s="914" t="s">
        <v>862</v>
      </c>
      <c r="H1586" s="836" t="s">
        <v>1288</v>
      </c>
      <c r="I1586" s="909">
        <v>506</v>
      </c>
      <c r="J1586" s="254">
        <v>6786.2365517853768</v>
      </c>
      <c r="K1586" s="700">
        <f t="shared" si="75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customHeight="1">
      <c r="A1587" s="204" t="str">
        <f>IF(B1587&lt;&gt;"",IF(AND(B1587&gt;=_TM1,B1587&lt;=_TM2,OR(TH!L1587="1111",TH!M1587="1111")),TH!D1587,""),"")</f>
        <v/>
      </c>
      <c r="B1587" s="699">
        <f t="shared" si="73"/>
        <v>7</v>
      </c>
      <c r="C1587" s="832">
        <f t="shared" si="74"/>
        <v>41463</v>
      </c>
      <c r="D1587" s="832" t="s">
        <v>1292</v>
      </c>
      <c r="E1587" s="847">
        <v>41463</v>
      </c>
      <c r="F1587" s="49" t="s">
        <v>865</v>
      </c>
      <c r="G1587" s="49" t="s">
        <v>866</v>
      </c>
      <c r="H1587" s="836" t="s">
        <v>1288</v>
      </c>
      <c r="I1587" s="254">
        <v>144</v>
      </c>
      <c r="J1587" s="254">
        <v>20664.658735579844</v>
      </c>
      <c r="K1587" s="700">
        <f t="shared" si="75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customHeight="1">
      <c r="A1588" s="204" t="str">
        <f>IF(B1588&lt;&gt;"",IF(AND(B1588&gt;=_TM1,B1588&lt;=_TM2,OR(TH!L1588="1111",TH!M1588="1111")),TH!D1588,""),"")</f>
        <v/>
      </c>
      <c r="B1588" s="699">
        <f t="shared" si="73"/>
        <v>7</v>
      </c>
      <c r="C1588" s="832">
        <f t="shared" si="74"/>
        <v>41463</v>
      </c>
      <c r="D1588" s="832" t="s">
        <v>1292</v>
      </c>
      <c r="E1588" s="847">
        <v>41463</v>
      </c>
      <c r="F1588" s="910" t="s">
        <v>867</v>
      </c>
      <c r="G1588" s="49" t="s">
        <v>866</v>
      </c>
      <c r="H1588" s="836" t="s">
        <v>1288</v>
      </c>
      <c r="I1588" s="254">
        <v>115</v>
      </c>
      <c r="J1588" s="254">
        <v>20664.657105145056</v>
      </c>
      <c r="K1588" s="700">
        <f t="shared" si="75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customHeight="1">
      <c r="A1589" s="204" t="str">
        <f>IF(B1589&lt;&gt;"",IF(AND(B1589&gt;=_TM1,B1589&lt;=_TM2,OR(TH!L1589="1111",TH!M1589="1111")),TH!D1589,""),"")</f>
        <v/>
      </c>
      <c r="B1589" s="699">
        <f t="shared" si="73"/>
        <v>7</v>
      </c>
      <c r="C1589" s="832">
        <f t="shared" si="74"/>
        <v>41463</v>
      </c>
      <c r="D1589" s="832" t="s">
        <v>1292</v>
      </c>
      <c r="E1589" s="847">
        <v>41463</v>
      </c>
      <c r="F1589" s="910" t="s">
        <v>721</v>
      </c>
      <c r="G1589" s="49" t="s">
        <v>868</v>
      </c>
      <c r="H1589" s="836" t="s">
        <v>1288</v>
      </c>
      <c r="I1589" s="254">
        <v>592</v>
      </c>
      <c r="J1589" s="254">
        <v>5530.7786680122754</v>
      </c>
      <c r="K1589" s="700">
        <f t="shared" si="75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customHeight="1">
      <c r="A1590" s="204" t="str">
        <f>IF(B1590&lt;&gt;"",IF(AND(B1590&gt;=_TM1,B1590&lt;=_TM2,OR(TH!L1590="1111",TH!M1590="1111")),TH!D1590,""),"")</f>
        <v/>
      </c>
      <c r="B1590" s="699">
        <f t="shared" si="73"/>
        <v>7</v>
      </c>
      <c r="C1590" s="832">
        <f t="shared" si="74"/>
        <v>41463</v>
      </c>
      <c r="D1590" s="832" t="s">
        <v>1292</v>
      </c>
      <c r="E1590" s="847">
        <v>41463</v>
      </c>
      <c r="F1590" s="910" t="s">
        <v>723</v>
      </c>
      <c r="G1590" s="49" t="s">
        <v>868</v>
      </c>
      <c r="H1590" s="836" t="s">
        <v>1288</v>
      </c>
      <c r="I1590" s="254">
        <v>609</v>
      </c>
      <c r="J1590" s="254">
        <v>4577.8868759739307</v>
      </c>
      <c r="K1590" s="700">
        <f t="shared" si="75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customHeight="1">
      <c r="A1591" s="204" t="str">
        <f>IF(B1591&lt;&gt;"",IF(AND(B1591&gt;=_TM1,B1591&lt;=_TM2,OR(TH!L1591="1111",TH!M1591="1111")),TH!D1591,""),"")</f>
        <v/>
      </c>
      <c r="B1591" s="699">
        <f t="shared" si="73"/>
        <v>7</v>
      </c>
      <c r="C1591" s="832">
        <f t="shared" si="74"/>
        <v>41463</v>
      </c>
      <c r="D1591" s="832" t="s">
        <v>1292</v>
      </c>
      <c r="E1591" s="847">
        <v>41463</v>
      </c>
      <c r="F1591" s="910" t="s">
        <v>869</v>
      </c>
      <c r="G1591" s="49" t="s">
        <v>868</v>
      </c>
      <c r="H1591" s="836" t="s">
        <v>1288</v>
      </c>
      <c r="I1591" s="913">
        <v>813</v>
      </c>
      <c r="J1591" s="254">
        <v>8774.8914385318712</v>
      </c>
      <c r="K1591" s="700">
        <f t="shared" si="75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customHeight="1">
      <c r="A1592" s="204" t="str">
        <f>IF(B1592&lt;&gt;"",IF(AND(B1592&gt;=_TM1,B1592&lt;=_TM2,OR(TH!L1592="1111",TH!M1592="1111")),TH!D1592,""),"")</f>
        <v/>
      </c>
      <c r="B1592" s="699">
        <f t="shared" si="73"/>
        <v>7</v>
      </c>
      <c r="C1592" s="832">
        <f t="shared" si="74"/>
        <v>41463</v>
      </c>
      <c r="D1592" s="832" t="s">
        <v>1292</v>
      </c>
      <c r="E1592" s="847">
        <v>41463</v>
      </c>
      <c r="F1592" s="835" t="s">
        <v>870</v>
      </c>
      <c r="G1592" s="49" t="s">
        <v>868</v>
      </c>
      <c r="H1592" s="836" t="s">
        <v>1288</v>
      </c>
      <c r="I1592" s="254">
        <v>656</v>
      </c>
      <c r="J1592" s="254">
        <v>7703.346235579841</v>
      </c>
      <c r="K1592" s="700">
        <f t="shared" si="75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customHeight="1">
      <c r="A1593" s="204" t="str">
        <f>IF(B1593&lt;&gt;"",IF(AND(B1593&gt;=_TM1,B1593&lt;=_TM2,OR(TH!L1593="1111",TH!M1593="1111")),TH!D1593,""),"")</f>
        <v/>
      </c>
      <c r="B1593" s="699">
        <f t="shared" si="73"/>
        <v>7</v>
      </c>
      <c r="C1593" s="832">
        <f t="shared" si="74"/>
        <v>41475</v>
      </c>
      <c r="D1593" s="832" t="s">
        <v>1292</v>
      </c>
      <c r="E1593" s="847">
        <v>41475</v>
      </c>
      <c r="F1593" s="835" t="s">
        <v>729</v>
      </c>
      <c r="G1593" s="49" t="s">
        <v>871</v>
      </c>
      <c r="H1593" s="836" t="s">
        <v>1288</v>
      </c>
      <c r="I1593" s="254">
        <v>1027</v>
      </c>
      <c r="J1593" s="254">
        <v>8485.9565082185945</v>
      </c>
      <c r="K1593" s="700">
        <f t="shared" si="75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customHeight="1">
      <c r="A1594" s="204" t="str">
        <f>IF(B1594&lt;&gt;"",IF(AND(B1594&gt;=_TM1,B1594&lt;=_TM2,OR(TH!L1594="1111",TH!M1594="1111")),TH!D1594,""),"")</f>
        <v/>
      </c>
      <c r="B1594" s="699">
        <f t="shared" si="73"/>
        <v>7</v>
      </c>
      <c r="C1594" s="832">
        <f t="shared" si="74"/>
        <v>41475</v>
      </c>
      <c r="D1594" s="832" t="s">
        <v>1292</v>
      </c>
      <c r="E1594" s="889">
        <v>41475</v>
      </c>
      <c r="F1594" s="910" t="s">
        <v>836</v>
      </c>
      <c r="G1594" s="911" t="s">
        <v>872</v>
      </c>
      <c r="H1594" s="836" t="s">
        <v>1288</v>
      </c>
      <c r="I1594" s="254">
        <v>749</v>
      </c>
      <c r="J1594" s="254">
        <v>9919.8165293048096</v>
      </c>
      <c r="K1594" s="700">
        <f t="shared" si="75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customHeight="1">
      <c r="A1595" s="204" t="str">
        <f>IF(B1595&lt;&gt;"",IF(AND(B1595&gt;=_TM1,B1595&lt;=_TM2,OR(TH!L1595="1111",TH!M1595="1111")),TH!D1595,""),"")</f>
        <v/>
      </c>
      <c r="B1595" s="699">
        <f t="shared" si="73"/>
        <v>7</v>
      </c>
      <c r="C1595" s="832">
        <f t="shared" si="74"/>
        <v>41477</v>
      </c>
      <c r="D1595" s="832" t="s">
        <v>1292</v>
      </c>
      <c r="E1595" s="832">
        <v>41477</v>
      </c>
      <c r="F1595" s="890" t="s">
        <v>1153</v>
      </c>
      <c r="G1595" s="833" t="s">
        <v>873</v>
      </c>
      <c r="H1595" s="836" t="s">
        <v>1288</v>
      </c>
      <c r="I1595" s="254">
        <v>1527</v>
      </c>
      <c r="J1595" s="254">
        <v>4464.9053383958217</v>
      </c>
      <c r="K1595" s="700">
        <f t="shared" si="75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customHeight="1">
      <c r="A1596" s="204" t="str">
        <f>IF(B1596&lt;&gt;"",IF(AND(B1596&gt;=_TM1,B1596&lt;=_TM2,OR(TH!L1596="1111",TH!M1596="1111")),TH!D1596,""),"")</f>
        <v/>
      </c>
      <c r="B1596" s="699">
        <f t="shared" si="73"/>
        <v>7</v>
      </c>
      <c r="C1596" s="832">
        <f t="shared" si="74"/>
        <v>41477</v>
      </c>
      <c r="D1596" s="832" t="s">
        <v>1292</v>
      </c>
      <c r="E1596" s="832">
        <v>41477</v>
      </c>
      <c r="F1596" s="890" t="s">
        <v>874</v>
      </c>
      <c r="G1596" s="833" t="s">
        <v>873</v>
      </c>
      <c r="H1596" s="836" t="s">
        <v>1288</v>
      </c>
      <c r="I1596" s="254">
        <v>996</v>
      </c>
      <c r="J1596" s="254">
        <v>10749.606275740483</v>
      </c>
      <c r="K1596" s="700">
        <f t="shared" si="75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customHeight="1">
      <c r="A1597" s="204" t="str">
        <f>IF(B1597&lt;&gt;"",IF(AND(B1597&gt;=_TM1,B1597&lt;=_TM2,OR(TH!L1597="1111",TH!M1597="1111")),TH!D1597,""),"")</f>
        <v/>
      </c>
      <c r="B1597" s="699">
        <f t="shared" si="73"/>
        <v>7</v>
      </c>
      <c r="C1597" s="832">
        <f t="shared" si="74"/>
        <v>41477</v>
      </c>
      <c r="D1597" s="832" t="s">
        <v>1292</v>
      </c>
      <c r="E1597" s="832">
        <v>41477</v>
      </c>
      <c r="F1597" s="890" t="s">
        <v>875</v>
      </c>
      <c r="G1597" s="833" t="s">
        <v>876</v>
      </c>
      <c r="H1597" s="836" t="s">
        <v>1288</v>
      </c>
      <c r="I1597" s="909">
        <v>50</v>
      </c>
      <c r="J1597" s="909">
        <v>36988.59623557984</v>
      </c>
      <c r="K1597" s="700">
        <f t="shared" si="75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customHeight="1">
      <c r="A1598" s="204" t="str">
        <f>IF(B1598&lt;&gt;"",IF(AND(B1598&gt;=_TM1,B1598&lt;=_TM2,OR(TH!L1598="1111",TH!M1598="1111")),TH!D1598,""),"")</f>
        <v/>
      </c>
      <c r="B1598" s="699">
        <f t="shared" si="73"/>
        <v>7</v>
      </c>
      <c r="C1598" s="832">
        <f t="shared" si="74"/>
        <v>41477</v>
      </c>
      <c r="D1598" s="832" t="s">
        <v>1292</v>
      </c>
      <c r="E1598" s="48">
        <v>41477</v>
      </c>
      <c r="F1598" s="49" t="s">
        <v>878</v>
      </c>
      <c r="G1598" s="49" t="s">
        <v>876</v>
      </c>
      <c r="H1598" s="836" t="s">
        <v>1288</v>
      </c>
      <c r="I1598" s="254">
        <v>50</v>
      </c>
      <c r="J1598" s="254">
        <v>40749.59623557984</v>
      </c>
      <c r="K1598" s="700">
        <f t="shared" si="75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customHeight="1">
      <c r="A1599" s="204" t="str">
        <f>IF(B1599&lt;&gt;"",IF(AND(B1599&gt;=_TM1,B1599&lt;=_TM2,OR(TH!L1599="1111",TH!M1599="1111")),TH!D1599,""),"")</f>
        <v/>
      </c>
      <c r="B1599" s="699">
        <f t="shared" si="73"/>
        <v>7</v>
      </c>
      <c r="C1599" s="832">
        <f t="shared" si="74"/>
        <v>41477</v>
      </c>
      <c r="D1599" s="832" t="s">
        <v>1292</v>
      </c>
      <c r="E1599" s="48">
        <v>41477</v>
      </c>
      <c r="F1599" s="49" t="s">
        <v>879</v>
      </c>
      <c r="G1599" s="49" t="s">
        <v>876</v>
      </c>
      <c r="H1599" s="836" t="s">
        <v>1288</v>
      </c>
      <c r="I1599" s="254">
        <v>20</v>
      </c>
      <c r="J1599" s="254">
        <v>49462.096235579847</v>
      </c>
      <c r="K1599" s="700">
        <f t="shared" si="75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customHeight="1">
      <c r="A1600" s="204" t="str">
        <f>IF(B1600&lt;&gt;"",IF(AND(B1600&gt;=_TM1,B1600&lt;=_TM2,OR(TH!L1600="1111",TH!M1600="1111")),TH!D1600,""),"")</f>
        <v/>
      </c>
      <c r="B1600" s="699">
        <f t="shared" si="73"/>
        <v>7</v>
      </c>
      <c r="C1600" s="832">
        <f t="shared" si="74"/>
        <v>41477</v>
      </c>
      <c r="D1600" s="832" t="s">
        <v>1292</v>
      </c>
      <c r="E1600" s="832">
        <v>41477</v>
      </c>
      <c r="F1600" s="890" t="s">
        <v>880</v>
      </c>
      <c r="G1600" s="833" t="s">
        <v>876</v>
      </c>
      <c r="H1600" s="836" t="s">
        <v>1288</v>
      </c>
      <c r="I1600" s="254">
        <v>20</v>
      </c>
      <c r="J1600" s="254">
        <v>53358.696235579831</v>
      </c>
      <c r="K1600" s="700">
        <f t="shared" si="75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customHeight="1">
      <c r="A1601" s="204" t="str">
        <f>IF(B1601&lt;&gt;"",IF(AND(B1601&gt;=_TM1,B1601&lt;=_TM2,OR(TH!L1601="1111",TH!M1601="1111")),TH!D1601,""),"")</f>
        <v/>
      </c>
      <c r="B1601" s="699">
        <f t="shared" si="73"/>
        <v>7</v>
      </c>
      <c r="C1601" s="832">
        <f t="shared" si="74"/>
        <v>41477</v>
      </c>
      <c r="D1601" s="832" t="s">
        <v>1292</v>
      </c>
      <c r="E1601" s="832">
        <v>41477</v>
      </c>
      <c r="F1601" s="890" t="s">
        <v>881</v>
      </c>
      <c r="G1601" s="833" t="s">
        <v>876</v>
      </c>
      <c r="H1601" s="836" t="s">
        <v>1288</v>
      </c>
      <c r="I1601" s="254">
        <v>20</v>
      </c>
      <c r="J1601" s="254">
        <v>55306.996235579834</v>
      </c>
      <c r="K1601" s="700">
        <f t="shared" si="75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customHeight="1">
      <c r="A1602" s="204" t="str">
        <f>IF(B1602&lt;&gt;"",IF(AND(B1602&gt;=_TM1,B1602&lt;=_TM2,OR(TH!L1602="1111",TH!M1602="1111")),TH!D1602,""),"")</f>
        <v/>
      </c>
      <c r="B1602" s="699">
        <f t="shared" si="73"/>
        <v>7</v>
      </c>
      <c r="C1602" s="832">
        <f t="shared" si="74"/>
        <v>41477</v>
      </c>
      <c r="D1602" s="832" t="s">
        <v>1292</v>
      </c>
      <c r="E1602" s="832">
        <v>41477</v>
      </c>
      <c r="F1602" s="890" t="s">
        <v>882</v>
      </c>
      <c r="G1602" s="833" t="s">
        <v>876</v>
      </c>
      <c r="H1602" s="836" t="s">
        <v>1288</v>
      </c>
      <c r="I1602" s="254">
        <v>20</v>
      </c>
      <c r="J1602" s="254">
        <v>59203.596235579833</v>
      </c>
      <c r="K1602" s="700">
        <f t="shared" si="75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customHeight="1">
      <c r="A1603" s="204" t="str">
        <f>IF(B1603&lt;&gt;"",IF(AND(B1603&gt;=_TM1,B1603&lt;=_TM2,OR(TH!L1603="1111",TH!M1603="1111")),TH!D1603,""),"")</f>
        <v/>
      </c>
      <c r="B1603" s="699">
        <f t="shared" si="73"/>
        <v>7</v>
      </c>
      <c r="C1603" s="832">
        <f t="shared" si="74"/>
        <v>41479</v>
      </c>
      <c r="D1603" s="832" t="s">
        <v>1292</v>
      </c>
      <c r="E1603" s="832">
        <v>41479</v>
      </c>
      <c r="F1603" s="890" t="s">
        <v>883</v>
      </c>
      <c r="G1603" s="833" t="s">
        <v>884</v>
      </c>
      <c r="H1603" s="836" t="s">
        <v>1288</v>
      </c>
      <c r="I1603" s="254">
        <v>259</v>
      </c>
      <c r="J1603" s="254">
        <v>7470.9282819118889</v>
      </c>
      <c r="K1603" s="700">
        <f t="shared" si="75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customHeight="1">
      <c r="A1604" s="204" t="str">
        <f>IF(B1604&lt;&gt;"",IF(AND(B1604&gt;=_TM1,B1604&lt;=_TM2,OR(TH!L1604="1111",TH!M1604="1111")),TH!D1604,""),"")</f>
        <v/>
      </c>
      <c r="B1604" s="699">
        <f t="shared" ref="B1604:B1667" si="76">IF(C1604&lt;&gt;"",MONTH(C1604),"")</f>
        <v>7</v>
      </c>
      <c r="C1604" s="832">
        <f t="shared" si="74"/>
        <v>41479</v>
      </c>
      <c r="D1604" s="832" t="s">
        <v>1292</v>
      </c>
      <c r="E1604" s="832">
        <v>41479</v>
      </c>
      <c r="F1604" s="890" t="s">
        <v>841</v>
      </c>
      <c r="G1604" s="833" t="s">
        <v>884</v>
      </c>
      <c r="H1604" s="836" t="s">
        <v>1288</v>
      </c>
      <c r="I1604" s="254">
        <v>101</v>
      </c>
      <c r="J1604" s="254">
        <v>10078.596235579842</v>
      </c>
      <c r="K1604" s="700">
        <f t="shared" si="75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customHeight="1">
      <c r="A1605" s="204" t="str">
        <f>IF(B1605&lt;&gt;"",IF(AND(B1605&gt;=_TM1,B1605&lt;=_TM2,OR(TH!L1605="1111",TH!M1605="1111")),TH!D1605,""),"")</f>
        <v/>
      </c>
      <c r="B1605" s="699">
        <f t="shared" si="76"/>
        <v>7</v>
      </c>
      <c r="C1605" s="832">
        <f t="shared" si="74"/>
        <v>41479</v>
      </c>
      <c r="D1605" s="832" t="s">
        <v>1292</v>
      </c>
      <c r="E1605" s="832">
        <v>41479</v>
      </c>
      <c r="F1605" s="890" t="s">
        <v>842</v>
      </c>
      <c r="G1605" s="833" t="s">
        <v>884</v>
      </c>
      <c r="H1605" s="836" t="s">
        <v>1288</v>
      </c>
      <c r="I1605" s="254">
        <v>98</v>
      </c>
      <c r="J1605" s="254">
        <v>9907.596235579842</v>
      </c>
      <c r="K1605" s="700">
        <f t="shared" si="75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customHeight="1">
      <c r="A1606" s="204" t="str">
        <f>IF(B1606&lt;&gt;"",IF(AND(B1606&gt;=_TM1,B1606&lt;=_TM2,OR(TH!L1606="1111",TH!M1606="1111")),TH!D1606,""),"")</f>
        <v/>
      </c>
      <c r="B1606" s="699">
        <f t="shared" si="76"/>
        <v>7</v>
      </c>
      <c r="C1606" s="832">
        <f t="shared" si="74"/>
        <v>41480</v>
      </c>
      <c r="D1606" s="832" t="s">
        <v>1292</v>
      </c>
      <c r="E1606" s="832">
        <v>41480</v>
      </c>
      <c r="F1606" s="890" t="s">
        <v>885</v>
      </c>
      <c r="G1606" s="833" t="s">
        <v>886</v>
      </c>
      <c r="H1606" s="836" t="s">
        <v>1288</v>
      </c>
      <c r="I1606" s="254">
        <v>200</v>
      </c>
      <c r="J1606" s="254">
        <v>6541.8462355798429</v>
      </c>
      <c r="K1606" s="700">
        <f t="shared" si="75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customHeight="1">
      <c r="A1607" s="204" t="str">
        <f>IF(B1607&lt;&gt;"",IF(AND(B1607&gt;=_TM1,B1607&lt;=_TM2,OR(TH!L1607="1111",TH!M1607="1111")),TH!D1607,""),"")</f>
        <v/>
      </c>
      <c r="B1607" s="699">
        <f t="shared" si="76"/>
        <v>7</v>
      </c>
      <c r="C1607" s="832">
        <f t="shared" si="74"/>
        <v>41480</v>
      </c>
      <c r="D1607" s="832" t="s">
        <v>1292</v>
      </c>
      <c r="E1607" s="832">
        <v>41480</v>
      </c>
      <c r="F1607" s="890" t="s">
        <v>1118</v>
      </c>
      <c r="G1607" s="833" t="s">
        <v>886</v>
      </c>
      <c r="H1607" s="836" t="s">
        <v>1288</v>
      </c>
      <c r="I1607" s="254">
        <v>496</v>
      </c>
      <c r="J1607" s="254">
        <v>7726.3704291282302</v>
      </c>
      <c r="K1607" s="700">
        <f t="shared" si="75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customHeight="1">
      <c r="A1608" s="204" t="str">
        <f>IF(B1608&lt;&gt;"",IF(AND(B1608&gt;=_TM1,B1608&lt;=_TM2,OR(TH!L1608="1111",TH!M1608="1111")),TH!D1608,""),"")</f>
        <v/>
      </c>
      <c r="B1608" s="699">
        <f t="shared" si="76"/>
        <v>7</v>
      </c>
      <c r="C1608" s="832">
        <f t="shared" si="74"/>
        <v>41480</v>
      </c>
      <c r="D1608" s="832" t="s">
        <v>1292</v>
      </c>
      <c r="E1608" s="832">
        <v>41480</v>
      </c>
      <c r="F1608" s="890" t="s">
        <v>1162</v>
      </c>
      <c r="G1608" s="833" t="s">
        <v>886</v>
      </c>
      <c r="H1608" s="836" t="s">
        <v>1288</v>
      </c>
      <c r="I1608" s="254">
        <v>505</v>
      </c>
      <c r="J1608" s="254">
        <v>6989.8437603323173</v>
      </c>
      <c r="K1608" s="700">
        <f t="shared" si="75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customHeight="1">
      <c r="A1609" s="204" t="str">
        <f>IF(B1609&lt;&gt;"",IF(AND(B1609&gt;=_TM1,B1609&lt;=_TM2,OR(TH!L1609="1111",TH!M1609="1111")),TH!D1609,""),"")</f>
        <v/>
      </c>
      <c r="B1609" s="699">
        <f t="shared" si="76"/>
        <v>7</v>
      </c>
      <c r="C1609" s="832">
        <f t="shared" si="74"/>
        <v>41480</v>
      </c>
      <c r="D1609" s="832" t="s">
        <v>1292</v>
      </c>
      <c r="E1609" s="832">
        <v>41480</v>
      </c>
      <c r="F1609" s="890" t="s">
        <v>887</v>
      </c>
      <c r="G1609" s="833" t="s">
        <v>886</v>
      </c>
      <c r="H1609" s="836" t="s">
        <v>1288</v>
      </c>
      <c r="I1609" s="254">
        <v>1000</v>
      </c>
      <c r="J1609" s="254">
        <v>6615.596235579842</v>
      </c>
      <c r="K1609" s="700">
        <f t="shared" si="75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customHeight="1">
      <c r="A1610" s="204" t="str">
        <f>IF(B1610&lt;&gt;"",IF(AND(B1610&gt;=_TM1,B1610&lt;=_TM2,OR(TH!L1610="1111",TH!M1610="1111")),TH!D1610,""),"")</f>
        <v/>
      </c>
      <c r="B1610" s="699">
        <f t="shared" si="76"/>
        <v>7</v>
      </c>
      <c r="C1610" s="832">
        <f t="shared" si="74"/>
        <v>41481</v>
      </c>
      <c r="D1610" s="832" t="s">
        <v>1292</v>
      </c>
      <c r="E1610" s="832">
        <v>41481</v>
      </c>
      <c r="F1610" s="890" t="s">
        <v>1134</v>
      </c>
      <c r="G1610" s="833" t="s">
        <v>888</v>
      </c>
      <c r="H1610" s="836" t="s">
        <v>1288</v>
      </c>
      <c r="I1610" s="909">
        <v>3000</v>
      </c>
      <c r="J1610" s="909">
        <v>6119.7605689131751</v>
      </c>
      <c r="K1610" s="700">
        <f t="shared" si="75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customHeight="1">
      <c r="A1611" s="204" t="str">
        <f>IF(B1611&lt;&gt;"",IF(AND(B1611&gt;=_TM1,B1611&lt;=_TM2,OR(TH!L1611="1111",TH!M1611="1111")),TH!D1611,""),"")</f>
        <v/>
      </c>
      <c r="B1611" s="699">
        <f t="shared" si="76"/>
        <v>7</v>
      </c>
      <c r="C1611" s="832">
        <f t="shared" si="74"/>
        <v>41484</v>
      </c>
      <c r="D1611" s="832" t="s">
        <v>1292</v>
      </c>
      <c r="E1611" s="832">
        <v>41484</v>
      </c>
      <c r="F1611" s="890" t="s">
        <v>836</v>
      </c>
      <c r="G1611" s="833" t="s">
        <v>889</v>
      </c>
      <c r="H1611" s="836" t="s">
        <v>1288</v>
      </c>
      <c r="I1611" s="254">
        <v>500</v>
      </c>
      <c r="J1611" s="254">
        <v>9217.0142355798434</v>
      </c>
      <c r="K1611" s="700">
        <f t="shared" si="75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customHeight="1">
      <c r="A1612" s="204" t="str">
        <f>IF(B1612&lt;&gt;"",IF(AND(B1612&gt;=_TM1,B1612&lt;=_TM2,OR(TH!L1612="1111",TH!M1612="1111")),TH!D1612,""),"")</f>
        <v/>
      </c>
      <c r="B1612" s="699">
        <f t="shared" si="76"/>
        <v>8</v>
      </c>
      <c r="C1612" s="832">
        <f t="shared" si="74"/>
        <v>41487</v>
      </c>
      <c r="D1612" s="832" t="s">
        <v>1292</v>
      </c>
      <c r="E1612" s="832">
        <v>41487</v>
      </c>
      <c r="F1612" s="890" t="s">
        <v>1142</v>
      </c>
      <c r="G1612" s="833" t="s">
        <v>890</v>
      </c>
      <c r="H1612" s="836" t="s">
        <v>1288</v>
      </c>
      <c r="I1612" s="254">
        <v>99</v>
      </c>
      <c r="J1612" s="254">
        <v>12653.586134569741</v>
      </c>
      <c r="K1612" s="700">
        <f t="shared" si="75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customHeight="1">
      <c r="A1613" s="204" t="str">
        <f>IF(B1613&lt;&gt;"",IF(AND(B1613&gt;=_TM1,B1613&lt;=_TM2,OR(TH!L1613="1111",TH!M1613="1111")),TH!D1613,""),"")</f>
        <v/>
      </c>
      <c r="B1613" s="699">
        <f t="shared" si="76"/>
        <v>8</v>
      </c>
      <c r="C1613" s="832">
        <f t="shared" si="74"/>
        <v>41487</v>
      </c>
      <c r="D1613" s="832" t="s">
        <v>1292</v>
      </c>
      <c r="E1613" s="832">
        <v>41487</v>
      </c>
      <c r="F1613" s="890" t="s">
        <v>865</v>
      </c>
      <c r="G1613" s="833" t="s">
        <v>891</v>
      </c>
      <c r="H1613" s="836" t="s">
        <v>1288</v>
      </c>
      <c r="I1613" s="909">
        <v>200</v>
      </c>
      <c r="J1613" s="909">
        <v>20664.656235579845</v>
      </c>
      <c r="K1613" s="700">
        <f t="shared" si="75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customHeight="1">
      <c r="A1614" s="204" t="str">
        <f>IF(B1614&lt;&gt;"",IF(AND(B1614&gt;=_TM1,B1614&lt;=_TM2,OR(TH!L1614="1111",TH!M1614="1111")),TH!D1614,""),"")</f>
        <v/>
      </c>
      <c r="B1614" s="699">
        <f t="shared" si="76"/>
        <v>8</v>
      </c>
      <c r="C1614" s="832">
        <f t="shared" si="74"/>
        <v>41488</v>
      </c>
      <c r="D1614" s="832" t="s">
        <v>1292</v>
      </c>
      <c r="E1614" s="832">
        <v>41488</v>
      </c>
      <c r="F1614" s="890" t="s">
        <v>885</v>
      </c>
      <c r="G1614" s="833" t="s">
        <v>892</v>
      </c>
      <c r="H1614" s="836" t="s">
        <v>1288</v>
      </c>
      <c r="I1614" s="254">
        <v>510</v>
      </c>
      <c r="J1614" s="254">
        <v>7971.0668238151375</v>
      </c>
      <c r="K1614" s="700">
        <f t="shared" si="75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customHeight="1">
      <c r="A1615" s="204" t="str">
        <f>IF(B1615&lt;&gt;"",IF(AND(B1615&gt;=_TM1,B1615&lt;=_TM2,OR(TH!L1615="1111",TH!M1615="1111")),TH!D1615,""),"")</f>
        <v/>
      </c>
      <c r="B1615" s="699">
        <f t="shared" si="76"/>
        <v>8</v>
      </c>
      <c r="C1615" s="832">
        <f t="shared" si="74"/>
        <v>41488</v>
      </c>
      <c r="D1615" s="832" t="s">
        <v>1292</v>
      </c>
      <c r="E1615" s="832">
        <v>41488</v>
      </c>
      <c r="F1615" s="890" t="s">
        <v>1146</v>
      </c>
      <c r="G1615" s="833" t="s">
        <v>893</v>
      </c>
      <c r="H1615" s="836" t="s">
        <v>1288</v>
      </c>
      <c r="I1615" s="254">
        <v>2813</v>
      </c>
      <c r="J1615" s="254">
        <v>4074.1191648368626</v>
      </c>
      <c r="K1615" s="700">
        <f t="shared" si="75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customHeight="1">
      <c r="A1616" s="204" t="str">
        <f>IF(B1616&lt;&gt;"",IF(AND(B1616&gt;=_TM1,B1616&lt;=_TM2,OR(TH!L1616="1111",TH!M1616="1111")),TH!D1616,""),"")</f>
        <v/>
      </c>
      <c r="B1616" s="699">
        <f t="shared" si="76"/>
        <v>8</v>
      </c>
      <c r="C1616" s="832">
        <f t="shared" si="74"/>
        <v>41489</v>
      </c>
      <c r="D1616" s="832" t="s">
        <v>1292</v>
      </c>
      <c r="E1616" s="832">
        <v>41489</v>
      </c>
      <c r="F1616" s="890" t="s">
        <v>1146</v>
      </c>
      <c r="G1616" s="833" t="s">
        <v>895</v>
      </c>
      <c r="H1616" s="836" t="s">
        <v>1288</v>
      </c>
      <c r="I1616" s="254">
        <v>2805</v>
      </c>
      <c r="J1616" s="254">
        <v>4076.488570695707</v>
      </c>
      <c r="K1616" s="700">
        <f t="shared" si="75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customHeight="1">
      <c r="A1617" s="204" t="str">
        <f>IF(B1617&lt;&gt;"",IF(AND(B1617&gt;=_TM1,B1617&lt;=_TM2,OR(TH!L1617="1111",TH!M1617="1111")),TH!D1617,""),"")</f>
        <v/>
      </c>
      <c r="B1617" s="699">
        <f t="shared" si="76"/>
        <v>8</v>
      </c>
      <c r="C1617" s="832">
        <f t="shared" si="74"/>
        <v>41492</v>
      </c>
      <c r="D1617" s="832" t="s">
        <v>1292</v>
      </c>
      <c r="E1617" s="48">
        <v>41492</v>
      </c>
      <c r="F1617" s="49" t="s">
        <v>1146</v>
      </c>
      <c r="G1617" s="49" t="s">
        <v>896</v>
      </c>
      <c r="H1617" s="836" t="s">
        <v>1288</v>
      </c>
      <c r="I1617" s="254">
        <v>2829</v>
      </c>
      <c r="J1617" s="254">
        <v>4076.4583776795243</v>
      </c>
      <c r="K1617" s="700">
        <f t="shared" si="75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customHeight="1">
      <c r="A1618" s="204" t="str">
        <f>IF(B1618&lt;&gt;"",IF(AND(B1618&gt;=_TM1,B1618&lt;=_TM2,OR(TH!L1618="1111",TH!M1618="1111")),TH!D1618,""),"")</f>
        <v/>
      </c>
      <c r="B1618" s="699">
        <f t="shared" si="76"/>
        <v>8</v>
      </c>
      <c r="C1618" s="832">
        <f t="shared" si="74"/>
        <v>41492</v>
      </c>
      <c r="D1618" s="832" t="s">
        <v>1292</v>
      </c>
      <c r="E1618" s="48">
        <v>41492</v>
      </c>
      <c r="F1618" s="49" t="s">
        <v>897</v>
      </c>
      <c r="G1618" s="49" t="s">
        <v>898</v>
      </c>
      <c r="H1618" s="836" t="s">
        <v>1288</v>
      </c>
      <c r="I1618" s="254">
        <v>1010</v>
      </c>
      <c r="J1618" s="254">
        <v>6615.596235579842</v>
      </c>
      <c r="K1618" s="700">
        <f t="shared" si="75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customHeight="1">
      <c r="A1619" s="204" t="str">
        <f>IF(B1619&lt;&gt;"",IF(AND(B1619&gt;=_TM1,B1619&lt;=_TM2,OR(TH!L1619="1111",TH!M1619="1111")),TH!D1619,""),"")</f>
        <v/>
      </c>
      <c r="B1619" s="699">
        <f t="shared" si="76"/>
        <v>8</v>
      </c>
      <c r="C1619" s="832">
        <f t="shared" si="74"/>
        <v>41492</v>
      </c>
      <c r="D1619" s="832" t="s">
        <v>1292</v>
      </c>
      <c r="E1619" s="48">
        <v>41492</v>
      </c>
      <c r="F1619" s="49" t="s">
        <v>1135</v>
      </c>
      <c r="G1619" s="49" t="s">
        <v>898</v>
      </c>
      <c r="H1619" s="836" t="s">
        <v>1288</v>
      </c>
      <c r="I1619" s="254">
        <v>960</v>
      </c>
      <c r="J1619" s="254">
        <v>4008.3462355798424</v>
      </c>
      <c r="K1619" s="700">
        <f t="shared" si="75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customHeight="1">
      <c r="A1620" s="204" t="str">
        <f>IF(B1620&lt;&gt;"",IF(AND(B1620&gt;=_TM1,B1620&lt;=_TM2,OR(TH!L1620="1111",TH!M1620="1111")),TH!D1620,""),"")</f>
        <v/>
      </c>
      <c r="B1620" s="699">
        <f t="shared" si="76"/>
        <v>8</v>
      </c>
      <c r="C1620" s="832">
        <f t="shared" si="74"/>
        <v>41492</v>
      </c>
      <c r="D1620" s="832" t="s">
        <v>1292</v>
      </c>
      <c r="E1620" s="48">
        <v>41492</v>
      </c>
      <c r="F1620" s="49" t="s">
        <v>723</v>
      </c>
      <c r="G1620" s="49" t="s">
        <v>899</v>
      </c>
      <c r="H1620" s="836" t="s">
        <v>1288</v>
      </c>
      <c r="I1620" s="254">
        <v>1307</v>
      </c>
      <c r="J1620" s="254">
        <v>4949.5082478216164</v>
      </c>
      <c r="K1620" s="700">
        <f t="shared" si="75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customHeight="1">
      <c r="A1621" s="204" t="str">
        <f>IF(B1621&lt;&gt;"",IF(AND(B1621&gt;=_TM1,B1621&lt;=_TM2,OR(TH!L1621="1111",TH!M1621="1111")),TH!D1621,""),"")</f>
        <v/>
      </c>
      <c r="B1621" s="699">
        <f t="shared" si="76"/>
        <v>8</v>
      </c>
      <c r="C1621" s="832">
        <f t="shared" si="74"/>
        <v>41492</v>
      </c>
      <c r="D1621" s="832" t="s">
        <v>1292</v>
      </c>
      <c r="E1621" s="48">
        <v>41492</v>
      </c>
      <c r="F1621" s="49" t="s">
        <v>869</v>
      </c>
      <c r="G1621" s="49" t="s">
        <v>899</v>
      </c>
      <c r="H1621" s="836" t="s">
        <v>1288</v>
      </c>
      <c r="I1621" s="254">
        <v>623</v>
      </c>
      <c r="J1621" s="254">
        <v>9425.9606015509489</v>
      </c>
      <c r="K1621" s="700">
        <f t="shared" si="75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customHeight="1">
      <c r="A1622" s="204" t="str">
        <f>IF(B1622&lt;&gt;"",IF(AND(B1622&gt;=_TM1,B1622&lt;=_TM2,OR(TH!L1622="1111",TH!M1622="1111")),TH!D1622,""),"")</f>
        <v/>
      </c>
      <c r="B1622" s="699">
        <f t="shared" si="76"/>
        <v>8</v>
      </c>
      <c r="C1622" s="832">
        <f t="shared" si="74"/>
        <v>41495</v>
      </c>
      <c r="D1622" s="832" t="s">
        <v>1292</v>
      </c>
      <c r="E1622" s="48">
        <v>41495</v>
      </c>
      <c r="F1622" s="49" t="s">
        <v>836</v>
      </c>
      <c r="G1622" s="49" t="s">
        <v>900</v>
      </c>
      <c r="H1622" s="836" t="s">
        <v>1288</v>
      </c>
      <c r="I1622" s="254">
        <v>1000</v>
      </c>
      <c r="J1622" s="254">
        <v>9217.0142355798434</v>
      </c>
      <c r="K1622" s="700">
        <f t="shared" si="75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customHeight="1">
      <c r="A1623" s="204" t="str">
        <f>IF(B1623&lt;&gt;"",IF(AND(B1623&gt;=_TM1,B1623&lt;=_TM2,OR(TH!L1623="1111",TH!M1623="1111")),TH!D1623,""),"")</f>
        <v/>
      </c>
      <c r="B1623" s="699">
        <f t="shared" si="76"/>
        <v>8</v>
      </c>
      <c r="C1623" s="832">
        <f t="shared" si="74"/>
        <v>41495</v>
      </c>
      <c r="D1623" s="832" t="s">
        <v>1292</v>
      </c>
      <c r="E1623" s="48">
        <v>41495</v>
      </c>
      <c r="F1623" s="49" t="s">
        <v>1146</v>
      </c>
      <c r="G1623" s="49" t="s">
        <v>901</v>
      </c>
      <c r="H1623" s="836" t="s">
        <v>1288</v>
      </c>
      <c r="I1623" s="254">
        <v>2730</v>
      </c>
      <c r="J1623" s="254">
        <v>4072.9394590230659</v>
      </c>
      <c r="K1623" s="700">
        <f t="shared" si="75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customHeight="1">
      <c r="A1624" s="204" t="str">
        <f>IF(B1624&lt;&gt;"",IF(AND(B1624&gt;=_TM1,B1624&lt;=_TM2,OR(TH!L1624="1111",TH!M1624="1111")),TH!D1624,""),"")</f>
        <v/>
      </c>
      <c r="B1624" s="699">
        <f t="shared" si="76"/>
        <v>8</v>
      </c>
      <c r="C1624" s="832">
        <f t="shared" si="74"/>
        <v>41496</v>
      </c>
      <c r="D1624" s="832" t="s">
        <v>1292</v>
      </c>
      <c r="E1624" s="48">
        <v>41496</v>
      </c>
      <c r="F1624" s="49" t="s">
        <v>1134</v>
      </c>
      <c r="G1624" s="49" t="s">
        <v>902</v>
      </c>
      <c r="H1624" s="836" t="s">
        <v>1288</v>
      </c>
      <c r="I1624" s="254">
        <v>1990</v>
      </c>
      <c r="J1624" s="254">
        <v>6386.0816627155209</v>
      </c>
      <c r="K1624" s="700">
        <f t="shared" si="75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customHeight="1">
      <c r="A1625" s="204" t="str">
        <f>IF(B1625&lt;&gt;"",IF(AND(B1625&gt;=_TM1,B1625&lt;=_TM2,OR(TH!L1625="1111",TH!M1625="1111")),TH!D1625,""),"")</f>
        <v/>
      </c>
      <c r="B1625" s="699">
        <f t="shared" si="76"/>
        <v>8</v>
      </c>
      <c r="C1625" s="832">
        <f t="shared" si="74"/>
        <v>41496</v>
      </c>
      <c r="D1625" s="832" t="s">
        <v>1292</v>
      </c>
      <c r="E1625" s="48">
        <v>41496</v>
      </c>
      <c r="F1625" s="49" t="s">
        <v>903</v>
      </c>
      <c r="G1625" s="49" t="s">
        <v>904</v>
      </c>
      <c r="H1625" s="836" t="s">
        <v>1288</v>
      </c>
      <c r="I1625" s="254">
        <v>480</v>
      </c>
      <c r="J1625" s="254">
        <v>5794.1795689131768</v>
      </c>
      <c r="K1625" s="700">
        <f t="shared" si="75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customHeight="1">
      <c r="A1626" s="204" t="str">
        <f>IF(B1626&lt;&gt;"",IF(AND(B1626&gt;=_TM1,B1626&lt;=_TM2,OR(TH!L1626="1111",TH!M1626="1111")),TH!D1626,""),"")</f>
        <v/>
      </c>
      <c r="B1626" s="699">
        <f t="shared" si="76"/>
        <v>8</v>
      </c>
      <c r="C1626" s="832">
        <f t="shared" si="74"/>
        <v>41496</v>
      </c>
      <c r="D1626" s="832" t="s">
        <v>1292</v>
      </c>
      <c r="E1626" s="48">
        <v>41496</v>
      </c>
      <c r="F1626" s="49" t="s">
        <v>903</v>
      </c>
      <c r="G1626" s="49" t="s">
        <v>904</v>
      </c>
      <c r="H1626" s="836" t="s">
        <v>1288</v>
      </c>
      <c r="I1626" s="254">
        <v>440</v>
      </c>
      <c r="J1626" s="254">
        <v>6596.721235579842</v>
      </c>
      <c r="K1626" s="700">
        <f t="shared" si="75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customHeight="1">
      <c r="A1627" s="204" t="str">
        <f>IF(B1627&lt;&gt;"",IF(AND(B1627&gt;=_TM1,B1627&lt;=_TM2,OR(TH!L1627="1111",TH!M1627="1111")),TH!D1627,""),"")</f>
        <v/>
      </c>
      <c r="B1627" s="699">
        <f t="shared" si="76"/>
        <v>8</v>
      </c>
      <c r="C1627" s="832">
        <f t="shared" si="74"/>
        <v>41498</v>
      </c>
      <c r="D1627" s="832" t="s">
        <v>1292</v>
      </c>
      <c r="E1627" s="48">
        <v>41498</v>
      </c>
      <c r="F1627" s="49" t="s">
        <v>729</v>
      </c>
      <c r="G1627" s="49" t="s">
        <v>906</v>
      </c>
      <c r="H1627" s="836" t="s">
        <v>1288</v>
      </c>
      <c r="I1627" s="254">
        <v>1000</v>
      </c>
      <c r="J1627" s="254">
        <v>8259.9152355798415</v>
      </c>
      <c r="K1627" s="700">
        <f t="shared" si="75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customHeight="1">
      <c r="A1628" s="204" t="str">
        <f>IF(B1628&lt;&gt;"",IF(AND(B1628&gt;=_TM1,B1628&lt;=_TM2,OR(TH!L1628="1111",TH!M1628="1111")),TH!D1628,""),"")</f>
        <v/>
      </c>
      <c r="B1628" s="699">
        <f t="shared" si="76"/>
        <v>8</v>
      </c>
      <c r="C1628" s="832">
        <f t="shared" si="74"/>
        <v>41499</v>
      </c>
      <c r="D1628" s="832" t="s">
        <v>1292</v>
      </c>
      <c r="E1628" s="48">
        <v>41499</v>
      </c>
      <c r="F1628" s="49" t="s">
        <v>812</v>
      </c>
      <c r="G1628" s="49" t="s">
        <v>907</v>
      </c>
      <c r="H1628" s="836" t="s">
        <v>1288</v>
      </c>
      <c r="I1628" s="254">
        <v>200</v>
      </c>
      <c r="J1628" s="254">
        <v>9247.096235579842</v>
      </c>
      <c r="K1628" s="700">
        <f t="shared" si="75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customHeight="1">
      <c r="A1629" s="204" t="str">
        <f>IF(B1629&lt;&gt;"",IF(AND(B1629&gt;=_TM1,B1629&lt;=_TM2,OR(TH!L1629="1111",TH!M1629="1111")),TH!D1629,""),"")</f>
        <v/>
      </c>
      <c r="B1629" s="699">
        <f t="shared" si="76"/>
        <v>8</v>
      </c>
      <c r="C1629" s="832">
        <f t="shared" si="74"/>
        <v>41499</v>
      </c>
      <c r="D1629" s="832" t="s">
        <v>1292</v>
      </c>
      <c r="E1629" s="48">
        <v>41499</v>
      </c>
      <c r="F1629" s="49" t="s">
        <v>1131</v>
      </c>
      <c r="G1629" s="49" t="s">
        <v>907</v>
      </c>
      <c r="H1629" s="836" t="s">
        <v>1288</v>
      </c>
      <c r="I1629" s="254">
        <v>250</v>
      </c>
      <c r="J1629" s="254">
        <v>12357.876235579843</v>
      </c>
      <c r="K1629" s="700">
        <f t="shared" si="75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customHeight="1">
      <c r="A1630" s="204" t="str">
        <f>IF(B1630&lt;&gt;"",IF(AND(B1630&gt;=_TM1,B1630&lt;=_TM2,OR(TH!L1630="1111",TH!M1630="1111")),TH!D1630,""),"")</f>
        <v/>
      </c>
      <c r="B1630" s="699">
        <f t="shared" si="76"/>
        <v>8</v>
      </c>
      <c r="C1630" s="832">
        <f t="shared" si="74"/>
        <v>41499</v>
      </c>
      <c r="D1630" s="832" t="s">
        <v>1292</v>
      </c>
      <c r="E1630" s="48">
        <v>41499</v>
      </c>
      <c r="F1630" s="49" t="s">
        <v>883</v>
      </c>
      <c r="G1630" s="49" t="s">
        <v>907</v>
      </c>
      <c r="H1630" s="836" t="s">
        <v>1288</v>
      </c>
      <c r="I1630" s="254">
        <v>505</v>
      </c>
      <c r="J1630" s="254">
        <v>7252.0219781541</v>
      </c>
      <c r="K1630" s="700">
        <f t="shared" si="75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customHeight="1">
      <c r="A1631" s="204" t="str">
        <f>IF(B1631&lt;&gt;"",IF(AND(B1631&gt;=_TM1,B1631&lt;=_TM2,OR(TH!L1631="1111",TH!M1631="1111")),TH!D1631,""),"")</f>
        <v/>
      </c>
      <c r="B1631" s="699">
        <f t="shared" si="76"/>
        <v>8</v>
      </c>
      <c r="C1631" s="832">
        <f t="shared" si="74"/>
        <v>41500</v>
      </c>
      <c r="D1631" s="832" t="s">
        <v>1292</v>
      </c>
      <c r="E1631" s="48">
        <v>41500</v>
      </c>
      <c r="F1631" s="49" t="s">
        <v>908</v>
      </c>
      <c r="G1631" s="49" t="s">
        <v>909</v>
      </c>
      <c r="H1631" s="836" t="s">
        <v>1288</v>
      </c>
      <c r="I1631" s="254">
        <v>85</v>
      </c>
      <c r="J1631" s="254">
        <v>9217.0197649916063</v>
      </c>
      <c r="K1631" s="700">
        <f t="shared" si="75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customHeight="1">
      <c r="A1632" s="888" t="str">
        <f>IF(B1632&lt;&gt;"",IF(AND(B1632&gt;=_TM1,B1632&lt;=_TM2,OR(TH!L1632="1111",TH!M1632="1111")),TH!D1632,""),"")</f>
        <v/>
      </c>
      <c r="B1632" s="699">
        <f t="shared" si="76"/>
        <v>8</v>
      </c>
      <c r="C1632" s="832">
        <f t="shared" si="74"/>
        <v>41502</v>
      </c>
      <c r="D1632" s="832" t="s">
        <v>1292</v>
      </c>
      <c r="E1632" s="48">
        <v>41502</v>
      </c>
      <c r="F1632" s="49" t="s">
        <v>1130</v>
      </c>
      <c r="G1632" s="49" t="s">
        <v>910</v>
      </c>
      <c r="H1632" s="836" t="s">
        <v>1288</v>
      </c>
      <c r="I1632" s="254">
        <v>303</v>
      </c>
      <c r="J1632" s="254">
        <v>8819.5302289791816</v>
      </c>
      <c r="K1632" s="700">
        <f t="shared" si="75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customHeight="1">
      <c r="A1633" s="888" t="str">
        <f>IF(B1633&lt;&gt;"",IF(AND(B1633&gt;=_TM1,B1633&lt;=_TM2,OR(TH!L1633="1111",TH!M1633="1111")),TH!D1633,""),"")</f>
        <v/>
      </c>
      <c r="B1633" s="699">
        <f t="shared" si="76"/>
        <v>8</v>
      </c>
      <c r="C1633" s="832">
        <f t="shared" si="74"/>
        <v>41502</v>
      </c>
      <c r="D1633" s="832" t="s">
        <v>1292</v>
      </c>
      <c r="E1633" s="48">
        <v>41502</v>
      </c>
      <c r="F1633" s="49" t="s">
        <v>742</v>
      </c>
      <c r="G1633" s="49" t="s">
        <v>911</v>
      </c>
      <c r="H1633" s="836" t="s">
        <v>1288</v>
      </c>
      <c r="I1633" s="254">
        <v>285</v>
      </c>
      <c r="J1633" s="254">
        <v>20664.65588470265</v>
      </c>
      <c r="K1633" s="700">
        <f t="shared" si="75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customHeight="1">
      <c r="A1634" s="888" t="str">
        <f>IF(B1634&lt;&gt;"",IF(AND(B1634&gt;=_TM1,B1634&lt;=_TM2,OR(TH!L1634="1111",TH!M1634="1111")),TH!D1634,""),"")</f>
        <v/>
      </c>
      <c r="B1634" s="699">
        <f t="shared" si="76"/>
        <v>8</v>
      </c>
      <c r="C1634" s="832">
        <f t="shared" si="74"/>
        <v>41505</v>
      </c>
      <c r="D1634" s="832" t="s">
        <v>1292</v>
      </c>
      <c r="E1634" s="48">
        <v>41505</v>
      </c>
      <c r="F1634" s="49" t="s">
        <v>865</v>
      </c>
      <c r="G1634" s="49" t="s">
        <v>912</v>
      </c>
      <c r="H1634" s="836" t="s">
        <v>1288</v>
      </c>
      <c r="I1634" s="254">
        <v>505</v>
      </c>
      <c r="J1634" s="254">
        <v>20664.655641520432</v>
      </c>
      <c r="K1634" s="700">
        <f t="shared" si="75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customHeight="1">
      <c r="A1635" s="888" t="str">
        <f>IF(B1635&lt;&gt;"",IF(AND(B1635&gt;=_TM1,B1635&lt;=_TM2,OR(TH!L1635="1111",TH!M1635="1111")),TH!D1635,""),"")</f>
        <v/>
      </c>
      <c r="B1635" s="699">
        <f t="shared" si="76"/>
        <v>8</v>
      </c>
      <c r="C1635" s="832">
        <f t="shared" si="74"/>
        <v>41506</v>
      </c>
      <c r="D1635" s="832" t="s">
        <v>1292</v>
      </c>
      <c r="E1635" s="48">
        <v>41506</v>
      </c>
      <c r="F1635" s="49" t="s">
        <v>1151</v>
      </c>
      <c r="G1635" s="49" t="s">
        <v>913</v>
      </c>
      <c r="H1635" s="836" t="s">
        <v>1288</v>
      </c>
      <c r="I1635" s="254">
        <v>2573</v>
      </c>
      <c r="J1635" s="254">
        <v>4204.3319526416371</v>
      </c>
      <c r="K1635" s="700">
        <f t="shared" si="75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customHeight="1">
      <c r="A1636" s="888" t="str">
        <f>IF(B1636&lt;&gt;"",IF(AND(B1636&gt;=_TM1,B1636&lt;=_TM2,OR(TH!L1636="1111",TH!M1636="1111")),TH!D1636,""),"")</f>
        <v/>
      </c>
      <c r="B1636" s="699">
        <f t="shared" si="76"/>
        <v>8</v>
      </c>
      <c r="C1636" s="832">
        <f t="shared" si="74"/>
        <v>41506</v>
      </c>
      <c r="D1636" s="832" t="s">
        <v>1292</v>
      </c>
      <c r="E1636" s="48">
        <v>41506</v>
      </c>
      <c r="F1636" s="49" t="s">
        <v>1146</v>
      </c>
      <c r="G1636" s="49" t="s">
        <v>915</v>
      </c>
      <c r="H1636" s="836" t="s">
        <v>1288</v>
      </c>
      <c r="I1636" s="254">
        <v>2500</v>
      </c>
      <c r="J1636" s="254">
        <v>3793.1462355798421</v>
      </c>
      <c r="K1636" s="700">
        <f t="shared" si="75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customHeight="1">
      <c r="A1637" s="888" t="str">
        <f>IF(B1637&lt;&gt;"",IF(AND(B1637&gt;=_TM1,B1637&lt;=_TM2,OR(TH!L1637="1111",TH!M1637="1111")),TH!D1637,""),"")</f>
        <v/>
      </c>
      <c r="B1637" s="699">
        <f t="shared" si="76"/>
        <v>8</v>
      </c>
      <c r="C1637" s="832">
        <f t="shared" si="74"/>
        <v>41506</v>
      </c>
      <c r="D1637" s="832" t="s">
        <v>1292</v>
      </c>
      <c r="E1637" s="48">
        <v>41506</v>
      </c>
      <c r="F1637" s="49" t="s">
        <v>1146</v>
      </c>
      <c r="G1637" s="49" t="s">
        <v>916</v>
      </c>
      <c r="H1637" s="836" t="s">
        <v>1288</v>
      </c>
      <c r="I1637" s="254">
        <v>3200</v>
      </c>
      <c r="J1637" s="254">
        <v>4077.087485579842</v>
      </c>
      <c r="K1637" s="700">
        <f t="shared" si="75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customHeight="1">
      <c r="A1638" s="888" t="str">
        <f>IF(B1638&lt;&gt;"",IF(AND(B1638&gt;=_TM1,B1638&lt;=_TM2,OR(TH!L1638="1111",TH!M1638="1111")),TH!D1638,""),"")</f>
        <v/>
      </c>
      <c r="B1638" s="699">
        <f t="shared" si="76"/>
        <v>8</v>
      </c>
      <c r="C1638" s="832">
        <f t="shared" si="74"/>
        <v>41507</v>
      </c>
      <c r="D1638" s="832" t="s">
        <v>1292</v>
      </c>
      <c r="E1638" s="48">
        <v>41507</v>
      </c>
      <c r="F1638" s="49" t="s">
        <v>758</v>
      </c>
      <c r="G1638" s="49" t="s">
        <v>917</v>
      </c>
      <c r="H1638" s="836" t="s">
        <v>1288</v>
      </c>
      <c r="I1638" s="254">
        <v>296</v>
      </c>
      <c r="J1638" s="254">
        <v>8390.0692085528153</v>
      </c>
      <c r="K1638" s="700">
        <f t="shared" si="75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customHeight="1">
      <c r="A1639" s="888" t="str">
        <f>IF(B1639&lt;&gt;"",IF(AND(B1639&gt;=_TM1,B1639&lt;=_TM2,OR(TH!L1639="1111",TH!M1639="1111")),TH!D1639,""),"")</f>
        <v/>
      </c>
      <c r="B1639" s="699">
        <f t="shared" si="76"/>
        <v>8</v>
      </c>
      <c r="C1639" s="832">
        <f t="shared" si="74"/>
        <v>41511</v>
      </c>
      <c r="D1639" s="832" t="s">
        <v>1292</v>
      </c>
      <c r="E1639" s="48">
        <v>41511</v>
      </c>
      <c r="F1639" s="49" t="s">
        <v>918</v>
      </c>
      <c r="G1639" s="49" t="s">
        <v>919</v>
      </c>
      <c r="H1639" s="836" t="s">
        <v>1288</v>
      </c>
      <c r="I1639" s="254">
        <v>52</v>
      </c>
      <c r="J1639" s="254">
        <v>9217.0193125029182</v>
      </c>
      <c r="K1639" s="700">
        <f t="shared" si="75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customHeight="1">
      <c r="A1640" s="888" t="str">
        <f>IF(B1640&lt;&gt;"",IF(AND(B1640&gt;=_TM1,B1640&lt;=_TM2,OR(TH!L1640="1111",TH!M1640="1111")),TH!D1640,""),"")</f>
        <v/>
      </c>
      <c r="B1640" s="699">
        <f t="shared" si="76"/>
        <v>8</v>
      </c>
      <c r="C1640" s="832">
        <f t="shared" si="74"/>
        <v>41511</v>
      </c>
      <c r="D1640" s="832" t="s">
        <v>1292</v>
      </c>
      <c r="E1640" s="48">
        <v>41511</v>
      </c>
      <c r="F1640" s="49" t="s">
        <v>1159</v>
      </c>
      <c r="G1640" s="49" t="s">
        <v>919</v>
      </c>
      <c r="H1640" s="836" t="s">
        <v>1288</v>
      </c>
      <c r="I1640" s="254">
        <v>1390</v>
      </c>
      <c r="J1640" s="254">
        <v>5607.8624226302018</v>
      </c>
      <c r="K1640" s="700">
        <f t="shared" si="75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customHeight="1">
      <c r="A1641" s="888" t="str">
        <f>IF(B1641&lt;&gt;"",IF(AND(B1641&gt;=_TM1,B1641&lt;=_TM2,OR(TH!L1641="1111",TH!M1641="1111")),TH!D1641,""),"")</f>
        <v/>
      </c>
      <c r="B1641" s="699">
        <f t="shared" si="76"/>
        <v>8</v>
      </c>
      <c r="C1641" s="832">
        <f t="shared" si="74"/>
        <v>41511</v>
      </c>
      <c r="D1641" s="832" t="s">
        <v>1292</v>
      </c>
      <c r="E1641" s="48">
        <v>41511</v>
      </c>
      <c r="F1641" s="49" t="s">
        <v>920</v>
      </c>
      <c r="G1641" s="49" t="s">
        <v>919</v>
      </c>
      <c r="H1641" s="836" t="s">
        <v>1288</v>
      </c>
      <c r="I1641" s="254">
        <v>310</v>
      </c>
      <c r="J1641" s="254">
        <v>5362.596235579842</v>
      </c>
      <c r="K1641" s="700">
        <f t="shared" si="75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customHeight="1">
      <c r="A1642" s="888" t="str">
        <f>IF(B1642&lt;&gt;"",IF(AND(B1642&gt;=_TM1,B1642&lt;=_TM2,OR(TH!L1642="1111",TH!M1642="1111")),TH!D1642,""),"")</f>
        <v/>
      </c>
      <c r="B1642" s="699">
        <f t="shared" si="76"/>
        <v>8</v>
      </c>
      <c r="C1642" s="832">
        <f t="shared" ref="C1642:C1705" si="77">E1642</f>
        <v>41511</v>
      </c>
      <c r="D1642" s="832" t="s">
        <v>1292</v>
      </c>
      <c r="E1642" s="48">
        <v>41511</v>
      </c>
      <c r="F1642" s="49" t="s">
        <v>918</v>
      </c>
      <c r="G1642" s="49" t="s">
        <v>919</v>
      </c>
      <c r="H1642" s="836" t="s">
        <v>1288</v>
      </c>
      <c r="I1642" s="254">
        <v>90</v>
      </c>
      <c r="J1642" s="254">
        <v>8968.6406800242858</v>
      </c>
      <c r="K1642" s="700">
        <f t="shared" ref="K1642:K1705" si="78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customHeight="1">
      <c r="A1643" s="888" t="str">
        <f>IF(B1643&lt;&gt;"",IF(AND(B1643&gt;=_TM1,B1643&lt;=_TM2,OR(TH!L1643="1111",TH!M1643="1111")),TH!D1643,""),"")</f>
        <v/>
      </c>
      <c r="B1643" s="699">
        <f t="shared" si="76"/>
        <v>8</v>
      </c>
      <c r="C1643" s="832">
        <f t="shared" si="77"/>
        <v>41512</v>
      </c>
      <c r="D1643" s="832" t="s">
        <v>1292</v>
      </c>
      <c r="E1643" s="48">
        <v>41512</v>
      </c>
      <c r="F1643" s="49" t="s">
        <v>1148</v>
      </c>
      <c r="G1643" s="49" t="s">
        <v>921</v>
      </c>
      <c r="H1643" s="836" t="s">
        <v>1288</v>
      </c>
      <c r="I1643" s="254">
        <v>1400</v>
      </c>
      <c r="J1643" s="254">
        <v>4369.8533784369847</v>
      </c>
      <c r="K1643" s="700">
        <f t="shared" si="78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customHeight="1">
      <c r="A1644" s="888" t="str">
        <f>IF(B1644&lt;&gt;"",IF(AND(B1644&gt;=_TM1,B1644&lt;=_TM2,OR(TH!L1644="1111",TH!M1644="1111")),TH!D1644,""),"")</f>
        <v/>
      </c>
      <c r="B1644" s="699">
        <f t="shared" si="76"/>
        <v>8</v>
      </c>
      <c r="C1644" s="832">
        <f t="shared" si="77"/>
        <v>41512</v>
      </c>
      <c r="D1644" s="832" t="s">
        <v>1292</v>
      </c>
      <c r="E1644" s="48">
        <v>41512</v>
      </c>
      <c r="F1644" s="49" t="s">
        <v>1148</v>
      </c>
      <c r="G1644" s="49" t="s">
        <v>921</v>
      </c>
      <c r="H1644" s="836" t="s">
        <v>1288</v>
      </c>
      <c r="I1644" s="254">
        <v>2400</v>
      </c>
      <c r="J1644" s="254">
        <v>4387.8008189131751</v>
      </c>
      <c r="K1644" s="700">
        <f t="shared" si="78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customHeight="1">
      <c r="A1645" s="888" t="str">
        <f>IF(B1645&lt;&gt;"",IF(AND(B1645&gt;=_TM1,B1645&lt;=_TM2,OR(TH!L1645="1111",TH!M1645="1111")),TH!D1645,""),"")</f>
        <v/>
      </c>
      <c r="B1645" s="699">
        <f t="shared" si="76"/>
        <v>8</v>
      </c>
      <c r="C1645" s="832">
        <f t="shared" si="77"/>
        <v>41512</v>
      </c>
      <c r="D1645" s="832" t="s">
        <v>1292</v>
      </c>
      <c r="E1645" s="48">
        <v>41512</v>
      </c>
      <c r="F1645" s="49" t="s">
        <v>1139</v>
      </c>
      <c r="G1645" s="49" t="s">
        <v>1113</v>
      </c>
      <c r="H1645" s="836" t="s">
        <v>1288</v>
      </c>
      <c r="I1645" s="254">
        <v>1010</v>
      </c>
      <c r="J1645" s="254">
        <v>5514.6110870649909</v>
      </c>
      <c r="K1645" s="700">
        <f t="shared" si="78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customHeight="1">
      <c r="A1646" s="888" t="str">
        <f>IF(B1646&lt;&gt;"",IF(AND(B1646&gt;=_TM1,B1646&lt;=_TM2,OR(TH!L1646="1111",TH!M1646="1111")),TH!D1646,""),"")</f>
        <v/>
      </c>
      <c r="B1646" s="699">
        <f t="shared" si="76"/>
        <v>8</v>
      </c>
      <c r="C1646" s="832">
        <f t="shared" si="77"/>
        <v>41512</v>
      </c>
      <c r="D1646" s="832" t="s">
        <v>1292</v>
      </c>
      <c r="E1646" s="48">
        <v>41512</v>
      </c>
      <c r="F1646" s="49" t="s">
        <v>1143</v>
      </c>
      <c r="G1646" s="49" t="s">
        <v>1113</v>
      </c>
      <c r="H1646" s="836" t="s">
        <v>1288</v>
      </c>
      <c r="I1646" s="254">
        <v>102</v>
      </c>
      <c r="J1646" s="254">
        <v>12067.498196364157</v>
      </c>
      <c r="K1646" s="700">
        <f t="shared" si="78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customHeight="1">
      <c r="A1647" s="888" t="str">
        <f>IF(B1647&lt;&gt;"",IF(AND(B1647&gt;=_TM1,B1647&lt;=_TM2,OR(TH!L1647="1111",TH!M1647="1111")),TH!D1647,""),"")</f>
        <v/>
      </c>
      <c r="B1647" s="699">
        <f t="shared" si="76"/>
        <v>8</v>
      </c>
      <c r="C1647" s="832">
        <f t="shared" si="77"/>
        <v>41516</v>
      </c>
      <c r="D1647" s="832" t="s">
        <v>1292</v>
      </c>
      <c r="E1647" s="832">
        <v>41516</v>
      </c>
      <c r="F1647" s="890" t="s">
        <v>1008</v>
      </c>
      <c r="G1647" s="833" t="s">
        <v>1114</v>
      </c>
      <c r="H1647" s="836" t="s">
        <v>1288</v>
      </c>
      <c r="I1647" s="254">
        <v>400</v>
      </c>
      <c r="J1647" s="254">
        <v>11617.596235579844</v>
      </c>
      <c r="K1647" s="700">
        <f t="shared" si="78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customHeight="1">
      <c r="A1648" s="888" t="str">
        <f>IF(B1648&lt;&gt;"",IF(AND(B1648&gt;=_TM1,B1648&lt;=_TM2,OR(TH!L1648="1111",TH!M1648="1111")),TH!D1648,""),"")</f>
        <v/>
      </c>
      <c r="B1648" s="699">
        <f t="shared" si="76"/>
        <v>8</v>
      </c>
      <c r="C1648" s="832">
        <f t="shared" si="77"/>
        <v>41516</v>
      </c>
      <c r="D1648" s="832" t="s">
        <v>1292</v>
      </c>
      <c r="E1648" s="832">
        <v>41516</v>
      </c>
      <c r="F1648" s="890" t="s">
        <v>1007</v>
      </c>
      <c r="G1648" s="833" t="s">
        <v>1114</v>
      </c>
      <c r="H1648" s="836" t="s">
        <v>1288</v>
      </c>
      <c r="I1648" s="254">
        <v>210</v>
      </c>
      <c r="J1648" s="254">
        <v>13879.596235579844</v>
      </c>
      <c r="K1648" s="700">
        <f t="shared" si="78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customHeight="1">
      <c r="A1649" s="888" t="str">
        <f>IF(B1649&lt;&gt;"",IF(AND(B1649&gt;=_TM1,B1649&lt;=_TM2,OR(TH!L1649="1111",TH!M1649="1111")),TH!D1649,""),"")</f>
        <v/>
      </c>
      <c r="B1649" s="699">
        <f t="shared" si="76"/>
        <v>8</v>
      </c>
      <c r="C1649" s="832">
        <f t="shared" si="77"/>
        <v>41516</v>
      </c>
      <c r="D1649" s="832" t="s">
        <v>1292</v>
      </c>
      <c r="E1649" s="832">
        <v>41516</v>
      </c>
      <c r="F1649" s="890" t="s">
        <v>1004</v>
      </c>
      <c r="G1649" s="833" t="s">
        <v>1114</v>
      </c>
      <c r="H1649" s="836" t="s">
        <v>1288</v>
      </c>
      <c r="I1649" s="254">
        <v>150</v>
      </c>
      <c r="J1649" s="254">
        <v>7100.6762355798419</v>
      </c>
      <c r="K1649" s="700">
        <f t="shared" si="78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customHeight="1">
      <c r="A1650" s="888" t="str">
        <f>IF(B1650&lt;&gt;"",IF(AND(B1650&gt;=_TM1,B1650&lt;=_TM2,OR(TH!L1650="1111",TH!M1650="1111")),TH!D1650,""),"")</f>
        <v/>
      </c>
      <c r="B1650" s="699">
        <f t="shared" si="76"/>
        <v>8</v>
      </c>
      <c r="C1650" s="832">
        <f t="shared" si="77"/>
        <v>41512</v>
      </c>
      <c r="D1650" s="832" t="s">
        <v>1292</v>
      </c>
      <c r="E1650" s="832">
        <v>41512</v>
      </c>
      <c r="F1650" s="890" t="s">
        <v>938</v>
      </c>
      <c r="G1650" s="833" t="s">
        <v>1115</v>
      </c>
      <c r="H1650" s="836" t="s">
        <v>1288</v>
      </c>
      <c r="I1650" s="254">
        <v>585</v>
      </c>
      <c r="J1650" s="254">
        <v>18595.396235579843</v>
      </c>
      <c r="K1650" s="700">
        <f t="shared" si="78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customHeight="1">
      <c r="A1651" s="888" t="str">
        <f>IF(B1651&lt;&gt;"",IF(AND(B1651&gt;=_TM1,B1651&lt;=_TM2,OR(TH!L1651="1111",TH!M1651="1111")),TH!D1651,""),"")</f>
        <v/>
      </c>
      <c r="B1651" s="699">
        <f t="shared" si="76"/>
        <v>8</v>
      </c>
      <c r="C1651" s="832">
        <f t="shared" si="77"/>
        <v>41512</v>
      </c>
      <c r="D1651" s="832" t="s">
        <v>1292</v>
      </c>
      <c r="E1651" s="832">
        <v>41512</v>
      </c>
      <c r="F1651" s="890" t="s">
        <v>940</v>
      </c>
      <c r="G1651" s="833" t="s">
        <v>1115</v>
      </c>
      <c r="H1651" s="836" t="s">
        <v>1288</v>
      </c>
      <c r="I1651" s="909">
        <v>371</v>
      </c>
      <c r="J1651" s="909">
        <v>15578.445292183613</v>
      </c>
      <c r="K1651" s="700">
        <f t="shared" si="78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customHeight="1">
      <c r="A1652" s="888" t="str">
        <f>IF(B1652&lt;&gt;"",IF(AND(B1652&gt;=_TM1,B1652&lt;=_TM2,OR(TH!L1652="1111",TH!M1652="1111")),TH!D1652,""),"")</f>
        <v/>
      </c>
      <c r="B1652" s="699">
        <f t="shared" si="76"/>
        <v>9</v>
      </c>
      <c r="C1652" s="832">
        <f t="shared" si="77"/>
        <v>41522</v>
      </c>
      <c r="D1652" s="832" t="s">
        <v>1292</v>
      </c>
      <c r="E1652" s="832">
        <v>41522</v>
      </c>
      <c r="F1652" s="890" t="s">
        <v>1147</v>
      </c>
      <c r="G1652" s="833" t="s">
        <v>1116</v>
      </c>
      <c r="H1652" s="836" t="s">
        <v>1288</v>
      </c>
      <c r="I1652" s="909">
        <v>2700</v>
      </c>
      <c r="J1652" s="909">
        <v>4471.4295689131759</v>
      </c>
      <c r="K1652" s="700">
        <f t="shared" si="78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customHeight="1">
      <c r="A1653" s="888" t="str">
        <f>IF(B1653&lt;&gt;"",IF(AND(B1653&gt;=_TM1,B1653&lt;=_TM2,OR(TH!L1653="1111",TH!M1653="1111")),TH!D1653,""),"")</f>
        <v/>
      </c>
      <c r="B1653" s="699">
        <f t="shared" si="76"/>
        <v>9</v>
      </c>
      <c r="C1653" s="832">
        <f t="shared" si="77"/>
        <v>41523</v>
      </c>
      <c r="D1653" s="832" t="s">
        <v>1292</v>
      </c>
      <c r="E1653" s="832">
        <v>41523</v>
      </c>
      <c r="F1653" s="890" t="s">
        <v>1118</v>
      </c>
      <c r="G1653" s="833" t="s">
        <v>1117</v>
      </c>
      <c r="H1653" s="836" t="s">
        <v>1288</v>
      </c>
      <c r="I1653" s="254">
        <v>1010</v>
      </c>
      <c r="J1653" s="254">
        <v>7487.096235579842</v>
      </c>
      <c r="K1653" s="700">
        <f t="shared" si="78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customHeight="1">
      <c r="A1654" s="888" t="str">
        <f>IF(B1654&lt;&gt;"",IF(AND(B1654&gt;=_TM1,B1654&lt;=_TM2,OR(TH!L1654="1111",TH!M1654="1111")),TH!D1654,""),"")</f>
        <v/>
      </c>
      <c r="B1654" s="699">
        <f t="shared" si="76"/>
        <v>9</v>
      </c>
      <c r="C1654" s="832">
        <f t="shared" si="77"/>
        <v>41523</v>
      </c>
      <c r="D1654" s="832" t="s">
        <v>1292</v>
      </c>
      <c r="E1654" s="832">
        <v>41523</v>
      </c>
      <c r="F1654" s="890" t="s">
        <v>1119</v>
      </c>
      <c r="G1654" s="833" t="s">
        <v>1117</v>
      </c>
      <c r="H1654" s="836" t="s">
        <v>1288</v>
      </c>
      <c r="I1654" s="254">
        <v>1000</v>
      </c>
      <c r="J1654" s="254">
        <v>6615.596235579842</v>
      </c>
      <c r="K1654" s="700">
        <f t="shared" si="78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customHeight="1">
      <c r="A1655" s="888" t="str">
        <f>IF(B1655&lt;&gt;"",IF(AND(B1655&gt;=_TM1,B1655&lt;=_TM2,OR(TH!L1655="1111",TH!M1655="1111")),TH!D1655,""),"")</f>
        <v/>
      </c>
      <c r="B1655" s="699">
        <f t="shared" si="76"/>
        <v>9</v>
      </c>
      <c r="C1655" s="832">
        <f t="shared" si="77"/>
        <v>41526</v>
      </c>
      <c r="D1655" s="832" t="s">
        <v>1292</v>
      </c>
      <c r="E1655" s="48">
        <v>41526</v>
      </c>
      <c r="F1655" s="49" t="s">
        <v>1134</v>
      </c>
      <c r="G1655" s="49" t="s">
        <v>1120</v>
      </c>
      <c r="H1655" s="836" t="s">
        <v>1288</v>
      </c>
      <c r="I1655" s="254">
        <v>990</v>
      </c>
      <c r="J1655" s="254">
        <v>6382.3911850747927</v>
      </c>
      <c r="K1655" s="700">
        <f t="shared" si="78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customHeight="1">
      <c r="A1656" s="888" t="str">
        <f>IF(B1656&lt;&gt;"",IF(AND(B1656&gt;=_TM1,B1656&lt;=_TM2,OR(TH!L1656="1111",TH!M1656="1111")),TH!D1656,""),"")</f>
        <v/>
      </c>
      <c r="B1656" s="699">
        <f t="shared" si="76"/>
        <v>9</v>
      </c>
      <c r="C1656" s="832">
        <f t="shared" si="77"/>
        <v>41526</v>
      </c>
      <c r="D1656" s="832" t="s">
        <v>1292</v>
      </c>
      <c r="E1656" s="48">
        <v>41526</v>
      </c>
      <c r="F1656" s="49" t="s">
        <v>865</v>
      </c>
      <c r="G1656" s="49" t="s">
        <v>1121</v>
      </c>
      <c r="H1656" s="836" t="s">
        <v>1288</v>
      </c>
      <c r="I1656" s="254">
        <v>505</v>
      </c>
      <c r="J1656" s="254">
        <v>20664.655641520432</v>
      </c>
      <c r="K1656" s="700">
        <f t="shared" si="78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customHeight="1">
      <c r="A1657" s="888" t="str">
        <f>IF(B1657&lt;&gt;"",IF(AND(B1657&gt;=_TM1,B1657&lt;=_TM2,OR(TH!L1657="1111",TH!M1657="1111")),TH!D1657,""),"")</f>
        <v/>
      </c>
      <c r="B1657" s="699">
        <f t="shared" si="76"/>
        <v>9</v>
      </c>
      <c r="C1657" s="832">
        <f t="shared" si="77"/>
        <v>41526</v>
      </c>
      <c r="D1657" s="832" t="s">
        <v>1292</v>
      </c>
      <c r="E1657" s="48">
        <v>41526</v>
      </c>
      <c r="F1657" s="49" t="s">
        <v>938</v>
      </c>
      <c r="G1657" s="49" t="s">
        <v>1122</v>
      </c>
      <c r="H1657" s="836" t="s">
        <v>1288</v>
      </c>
      <c r="I1657" s="254">
        <v>585</v>
      </c>
      <c r="J1657" s="254">
        <v>18595.396235579843</v>
      </c>
      <c r="K1657" s="700">
        <f t="shared" si="78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customHeight="1">
      <c r="A1658" s="888" t="str">
        <f>IF(B1658&lt;&gt;"",IF(AND(B1658&gt;=_TM1,B1658&lt;=_TM2,OR(TH!L1658="1111",TH!M1658="1111")),TH!D1658,""),"")</f>
        <v/>
      </c>
      <c r="B1658" s="699">
        <f t="shared" si="76"/>
        <v>9</v>
      </c>
      <c r="C1658" s="832">
        <f t="shared" si="77"/>
        <v>41526</v>
      </c>
      <c r="D1658" s="832" t="s">
        <v>1292</v>
      </c>
      <c r="E1658" s="48">
        <v>41526</v>
      </c>
      <c r="F1658" s="49" t="s">
        <v>940</v>
      </c>
      <c r="G1658" s="49" t="s">
        <v>1122</v>
      </c>
      <c r="H1658" s="836" t="s">
        <v>1288</v>
      </c>
      <c r="I1658" s="254">
        <v>300</v>
      </c>
      <c r="J1658" s="254">
        <v>14704.596235579842</v>
      </c>
      <c r="K1658" s="700">
        <f t="shared" si="78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customHeight="1">
      <c r="A1659" s="888" t="str">
        <f>IF(B1659&lt;&gt;"",IF(AND(B1659&gt;=_TM1,B1659&lt;=_TM2,OR(TH!L1659="1111",TH!M1659="1111")),TH!D1659,""),"")</f>
        <v/>
      </c>
      <c r="B1659" s="699">
        <f t="shared" si="76"/>
        <v>9</v>
      </c>
      <c r="C1659" s="832">
        <f t="shared" si="77"/>
        <v>41526</v>
      </c>
      <c r="D1659" s="832" t="s">
        <v>1292</v>
      </c>
      <c r="E1659" s="48">
        <v>41526</v>
      </c>
      <c r="F1659" s="49" t="s">
        <v>1147</v>
      </c>
      <c r="G1659" s="49" t="s">
        <v>922</v>
      </c>
      <c r="H1659" s="836" t="s">
        <v>1288</v>
      </c>
      <c r="I1659" s="254">
        <v>2680</v>
      </c>
      <c r="J1659" s="254">
        <v>4415.9544445350666</v>
      </c>
      <c r="K1659" s="700">
        <f t="shared" si="78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customHeight="1">
      <c r="A1660" s="888" t="str">
        <f>IF(B1660&lt;&gt;"",IF(AND(B1660&gt;=_TM1,B1660&lt;=_TM2,OR(TH!L1660="1111",TH!M1660="1111")),TH!D1660,""),"")</f>
        <v/>
      </c>
      <c r="B1660" s="699">
        <f t="shared" si="76"/>
        <v>9</v>
      </c>
      <c r="C1660" s="832">
        <f t="shared" si="77"/>
        <v>41528</v>
      </c>
      <c r="D1660" s="832" t="s">
        <v>1292</v>
      </c>
      <c r="E1660" s="48">
        <v>41528</v>
      </c>
      <c r="F1660" s="49" t="s">
        <v>923</v>
      </c>
      <c r="G1660" s="49" t="s">
        <v>924</v>
      </c>
      <c r="H1660" s="836" t="s">
        <v>1288</v>
      </c>
      <c r="I1660" s="254">
        <v>100</v>
      </c>
      <c r="J1660" s="254">
        <v>11617.596235579844</v>
      </c>
      <c r="K1660" s="700">
        <f t="shared" si="78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customHeight="1">
      <c r="A1661" s="888" t="str">
        <f>IF(B1661&lt;&gt;"",IF(AND(B1661&gt;=_TM1,B1661&lt;=_TM2,OR(TH!L1661="1111",TH!M1661="1111")),TH!D1661,""),"")</f>
        <v/>
      </c>
      <c r="B1661" s="699">
        <f t="shared" si="76"/>
        <v>9</v>
      </c>
      <c r="C1661" s="832">
        <f t="shared" si="77"/>
        <v>41528</v>
      </c>
      <c r="D1661" s="832" t="s">
        <v>1292</v>
      </c>
      <c r="E1661" s="48">
        <v>41528</v>
      </c>
      <c r="F1661" s="49" t="s">
        <v>926</v>
      </c>
      <c r="G1661" s="49" t="s">
        <v>924</v>
      </c>
      <c r="H1661" s="836" t="s">
        <v>1288</v>
      </c>
      <c r="I1661" s="254">
        <v>102</v>
      </c>
      <c r="J1661" s="254">
        <v>13879.596235579844</v>
      </c>
      <c r="K1661" s="700">
        <f t="shared" si="78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customHeight="1">
      <c r="A1662" s="888" t="str">
        <f>IF(B1662&lt;&gt;"",IF(AND(B1662&gt;=_TM1,B1662&lt;=_TM2,OR(TH!L1662="1111",TH!M1662="1111")),TH!D1662,""),"")</f>
        <v/>
      </c>
      <c r="B1662" s="699">
        <f t="shared" si="76"/>
        <v>9</v>
      </c>
      <c r="C1662" s="832">
        <f t="shared" si="77"/>
        <v>41533</v>
      </c>
      <c r="D1662" s="832" t="s">
        <v>1292</v>
      </c>
      <c r="E1662" s="48">
        <v>41533</v>
      </c>
      <c r="F1662" s="49" t="s">
        <v>836</v>
      </c>
      <c r="G1662" s="49" t="s">
        <v>927</v>
      </c>
      <c r="H1662" s="836" t="s">
        <v>1288</v>
      </c>
      <c r="I1662" s="254">
        <v>992</v>
      </c>
      <c r="J1662" s="254">
        <v>9217.014582354037</v>
      </c>
      <c r="K1662" s="700">
        <f t="shared" si="78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customHeight="1">
      <c r="A1663" s="888" t="str">
        <f>IF(B1663&lt;&gt;"",IF(AND(B1663&gt;=_TM1,B1663&lt;=_TM2,OR(TH!L1663="1111",TH!M1663="1111")),TH!D1663,""),"")</f>
        <v/>
      </c>
      <c r="B1663" s="699">
        <f t="shared" si="76"/>
        <v>9</v>
      </c>
      <c r="C1663" s="832">
        <f t="shared" si="77"/>
        <v>41535</v>
      </c>
      <c r="D1663" s="832" t="s">
        <v>1292</v>
      </c>
      <c r="E1663" s="48">
        <v>41535</v>
      </c>
      <c r="F1663" s="49" t="s">
        <v>865</v>
      </c>
      <c r="G1663" s="49" t="s">
        <v>928</v>
      </c>
      <c r="H1663" s="836" t="s">
        <v>1288</v>
      </c>
      <c r="I1663" s="254">
        <v>496</v>
      </c>
      <c r="J1663" s="254">
        <v>20664.654703321779</v>
      </c>
      <c r="K1663" s="700">
        <f t="shared" si="78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customHeight="1">
      <c r="A1664" s="888" t="str">
        <f>IF(B1664&lt;&gt;"",IF(AND(B1664&gt;=_TM1,B1664&lt;=_TM2,OR(TH!L1664="1111",TH!M1664="1111")),TH!D1664,""),"")</f>
        <v/>
      </c>
      <c r="B1664" s="699">
        <f t="shared" si="76"/>
        <v>9</v>
      </c>
      <c r="C1664" s="832">
        <f t="shared" si="77"/>
        <v>41536</v>
      </c>
      <c r="D1664" s="832" t="s">
        <v>1292</v>
      </c>
      <c r="E1664" s="48">
        <v>41536</v>
      </c>
      <c r="F1664" s="49" t="s">
        <v>929</v>
      </c>
      <c r="G1664" s="49" t="s">
        <v>930</v>
      </c>
      <c r="H1664" s="836" t="s">
        <v>1288</v>
      </c>
      <c r="I1664" s="254">
        <v>294</v>
      </c>
      <c r="J1664" s="254">
        <v>2757.9975961240598</v>
      </c>
      <c r="K1664" s="700">
        <f t="shared" si="78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customHeight="1">
      <c r="A1665" s="888" t="str">
        <f>IF(B1665&lt;&gt;"",IF(AND(B1665&gt;=_TM1,B1665&lt;=_TM2,OR(TH!L1665="1111",TH!M1665="1111")),TH!D1665,""),"")</f>
        <v/>
      </c>
      <c r="B1665" s="699">
        <f t="shared" si="76"/>
        <v>9</v>
      </c>
      <c r="C1665" s="832">
        <f t="shared" si="77"/>
        <v>41537</v>
      </c>
      <c r="D1665" s="832" t="s">
        <v>1292</v>
      </c>
      <c r="E1665" s="48">
        <v>41537</v>
      </c>
      <c r="F1665" s="49" t="s">
        <v>885</v>
      </c>
      <c r="G1665" s="49" t="s">
        <v>931</v>
      </c>
      <c r="H1665" s="836" t="s">
        <v>1288</v>
      </c>
      <c r="I1665" s="254">
        <v>510</v>
      </c>
      <c r="J1665" s="254">
        <v>7460.4785885210194</v>
      </c>
      <c r="K1665" s="700">
        <f t="shared" si="78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customHeight="1">
      <c r="A1666" s="888" t="str">
        <f>IF(B1666&lt;&gt;"",IF(AND(B1666&gt;=_TM1,B1666&lt;=_TM2,OR(TH!L1666="1111",TH!M1666="1111")),TH!D1666,""),"")</f>
        <v/>
      </c>
      <c r="B1666" s="699">
        <f t="shared" si="76"/>
        <v>9</v>
      </c>
      <c r="C1666" s="832">
        <f t="shared" si="77"/>
        <v>41538</v>
      </c>
      <c r="D1666" s="832" t="s">
        <v>1292</v>
      </c>
      <c r="E1666" s="48">
        <v>41538</v>
      </c>
      <c r="F1666" s="49" t="s">
        <v>742</v>
      </c>
      <c r="G1666" s="49" t="s">
        <v>932</v>
      </c>
      <c r="H1666" s="836" t="s">
        <v>1288</v>
      </c>
      <c r="I1666" s="254">
        <v>331</v>
      </c>
      <c r="J1666" s="254">
        <v>20664.656658540567</v>
      </c>
      <c r="K1666" s="700">
        <f t="shared" si="78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customHeight="1">
      <c r="A1667" s="888" t="str">
        <f>IF(B1667&lt;&gt;"",IF(AND(B1667&gt;=_TM1,B1667&lt;=_TM2,OR(TH!L1667="1111",TH!M1667="1111")),TH!D1667,""),"")</f>
        <v/>
      </c>
      <c r="B1667" s="699">
        <f t="shared" si="76"/>
        <v>9</v>
      </c>
      <c r="C1667" s="832">
        <f t="shared" si="77"/>
        <v>41540</v>
      </c>
      <c r="D1667" s="832" t="s">
        <v>1292</v>
      </c>
      <c r="E1667" s="48">
        <v>41540</v>
      </c>
      <c r="F1667" s="49" t="s">
        <v>883</v>
      </c>
      <c r="G1667" s="49" t="s">
        <v>1123</v>
      </c>
      <c r="H1667" s="836" t="s">
        <v>1288</v>
      </c>
      <c r="I1667" s="254">
        <v>430</v>
      </c>
      <c r="J1667" s="254">
        <v>7798.3171658124002</v>
      </c>
      <c r="K1667" s="700">
        <f t="shared" si="78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customHeight="1">
      <c r="A1668" s="888" t="str">
        <f>IF(B1668&lt;&gt;"",IF(AND(B1668&gt;=_TM1,B1668&lt;=_TM2,OR(TH!L1668="1111",TH!M1668="1111")),TH!D1668,""),"")</f>
        <v/>
      </c>
      <c r="B1668" s="699">
        <f t="shared" ref="B1668:B1731" si="79">IF(C1668&lt;&gt;"",MONTH(C1668),"")</f>
        <v>9</v>
      </c>
      <c r="C1668" s="832">
        <f t="shared" si="77"/>
        <v>41540</v>
      </c>
      <c r="D1668" s="832" t="s">
        <v>1292</v>
      </c>
      <c r="E1668" s="48">
        <v>41540</v>
      </c>
      <c r="F1668" s="49" t="s">
        <v>1131</v>
      </c>
      <c r="G1668" s="49" t="s">
        <v>1123</v>
      </c>
      <c r="H1668" s="836" t="s">
        <v>1288</v>
      </c>
      <c r="I1668" s="254">
        <v>200</v>
      </c>
      <c r="J1668" s="254">
        <v>12469.446235579844</v>
      </c>
      <c r="K1668" s="700">
        <f t="shared" si="78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customHeight="1">
      <c r="A1669" s="888" t="str">
        <f>IF(B1669&lt;&gt;"",IF(AND(B1669&gt;=_TM1,B1669&lt;=_TM2,OR(TH!L1669="1111",TH!M1669="1111")),TH!D1669,""),"")</f>
        <v/>
      </c>
      <c r="B1669" s="699">
        <f t="shared" si="79"/>
        <v>9</v>
      </c>
      <c r="C1669" s="832">
        <f t="shared" si="77"/>
        <v>41540</v>
      </c>
      <c r="D1669" s="832" t="s">
        <v>1292</v>
      </c>
      <c r="E1669" s="832">
        <v>41540</v>
      </c>
      <c r="F1669" s="910" t="s">
        <v>1129</v>
      </c>
      <c r="G1669" s="911" t="s">
        <v>1123</v>
      </c>
      <c r="H1669" s="836" t="s">
        <v>1288</v>
      </c>
      <c r="I1669" s="254">
        <v>108</v>
      </c>
      <c r="J1669" s="254">
        <v>12737.531420765028</v>
      </c>
      <c r="K1669" s="700">
        <f t="shared" si="78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customHeight="1">
      <c r="A1670" s="888" t="str">
        <f>IF(B1670&lt;&gt;"",IF(AND(B1670&gt;=_TM1,B1670&lt;=_TM2,OR(TH!L1670="1111",TH!M1670="1111")),TH!D1670,""),"")</f>
        <v/>
      </c>
      <c r="B1670" s="699">
        <f t="shared" si="79"/>
        <v>9</v>
      </c>
      <c r="C1670" s="832">
        <f t="shared" si="77"/>
        <v>41540</v>
      </c>
      <c r="D1670" s="832" t="s">
        <v>1292</v>
      </c>
      <c r="E1670" s="832">
        <v>41540</v>
      </c>
      <c r="F1670" s="910" t="s">
        <v>1132</v>
      </c>
      <c r="G1670" s="911" t="s">
        <v>1123</v>
      </c>
      <c r="H1670" s="836" t="s">
        <v>1288</v>
      </c>
      <c r="I1670" s="254">
        <v>257</v>
      </c>
      <c r="J1670" s="254">
        <v>6866.4250293541618</v>
      </c>
      <c r="K1670" s="700">
        <f t="shared" si="78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customHeight="1">
      <c r="A1671" s="888" t="str">
        <f>IF(B1671&lt;&gt;"",IF(AND(B1671&gt;=_TM1,B1671&lt;=_TM2,OR(TH!L1671="1111",TH!M1671="1111")),TH!D1671,""),"")</f>
        <v/>
      </c>
      <c r="B1671" s="699">
        <f t="shared" si="79"/>
        <v>9</v>
      </c>
      <c r="C1671" s="832">
        <f t="shared" si="77"/>
        <v>41540</v>
      </c>
      <c r="D1671" s="832" t="s">
        <v>1292</v>
      </c>
      <c r="E1671" s="832">
        <v>41540</v>
      </c>
      <c r="F1671" s="910" t="s">
        <v>815</v>
      </c>
      <c r="G1671" s="911" t="s">
        <v>933</v>
      </c>
      <c r="H1671" s="836" t="s">
        <v>1288</v>
      </c>
      <c r="I1671" s="254">
        <v>424</v>
      </c>
      <c r="J1671" s="254">
        <v>16754.59623557984</v>
      </c>
      <c r="K1671" s="700">
        <f t="shared" si="78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customHeight="1">
      <c r="A1672" s="888" t="str">
        <f>IF(B1672&lt;&gt;"",IF(AND(B1672&gt;=_TM1,B1672&lt;=_TM2,OR(TH!L1672="1111",TH!M1672="1111")),TH!D1672,""),"")</f>
        <v/>
      </c>
      <c r="B1672" s="699">
        <f t="shared" si="79"/>
        <v>9</v>
      </c>
      <c r="C1672" s="832">
        <f t="shared" si="77"/>
        <v>41540</v>
      </c>
      <c r="D1672" s="832" t="s">
        <v>1292</v>
      </c>
      <c r="E1672" s="847">
        <v>41540</v>
      </c>
      <c r="F1672" s="910" t="s">
        <v>887</v>
      </c>
      <c r="G1672" s="49" t="s">
        <v>934</v>
      </c>
      <c r="H1672" s="836" t="s">
        <v>1288</v>
      </c>
      <c r="I1672" s="254">
        <v>980</v>
      </c>
      <c r="J1672" s="254">
        <v>6675.4023580288222</v>
      </c>
      <c r="K1672" s="700">
        <f t="shared" si="78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customHeight="1">
      <c r="A1673" s="888" t="str">
        <f>IF(B1673&lt;&gt;"",IF(AND(B1673&gt;=_TM1,B1673&lt;=_TM2,OR(TH!L1673="1111",TH!M1673="1111")),TH!D1673,""),"")</f>
        <v/>
      </c>
      <c r="B1673" s="699">
        <f t="shared" si="79"/>
        <v>9</v>
      </c>
      <c r="C1673" s="832">
        <f t="shared" si="77"/>
        <v>41542</v>
      </c>
      <c r="D1673" s="832" t="s">
        <v>1292</v>
      </c>
      <c r="E1673" s="847">
        <v>41542</v>
      </c>
      <c r="F1673" s="49" t="s">
        <v>1147</v>
      </c>
      <c r="G1673" s="49" t="s">
        <v>935</v>
      </c>
      <c r="H1673" s="836" t="s">
        <v>1288</v>
      </c>
      <c r="I1673" s="913">
        <v>2700</v>
      </c>
      <c r="J1673" s="254">
        <v>4072.9395689131761</v>
      </c>
      <c r="K1673" s="700">
        <f t="shared" si="78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customHeight="1">
      <c r="A1674" s="888" t="str">
        <f>IF(B1674&lt;&gt;"",IF(AND(B1674&gt;=_TM1,B1674&lt;=_TM2,OR(TH!L1674="1111",TH!M1674="1111")),TH!D1674,""),"")</f>
        <v/>
      </c>
      <c r="B1674" s="699">
        <f t="shared" si="79"/>
        <v>9</v>
      </c>
      <c r="C1674" s="832">
        <f t="shared" si="77"/>
        <v>41543</v>
      </c>
      <c r="D1674" s="832" t="s">
        <v>1292</v>
      </c>
      <c r="E1674" s="847">
        <v>41543</v>
      </c>
      <c r="F1674" s="910" t="s">
        <v>1150</v>
      </c>
      <c r="G1674" s="49" t="s">
        <v>936</v>
      </c>
      <c r="H1674" s="836" t="s">
        <v>1288</v>
      </c>
      <c r="I1674" s="254">
        <v>3500</v>
      </c>
      <c r="J1674" s="254">
        <v>3407.2682355798415</v>
      </c>
      <c r="K1674" s="700">
        <f t="shared" si="78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customHeight="1">
      <c r="A1675" s="888" t="str">
        <f>IF(B1675&lt;&gt;"",IF(AND(B1675&gt;=_TM1,B1675&lt;=_TM2,OR(TH!L1675="1111",TH!M1675="1111")),TH!D1675,""),"")</f>
        <v/>
      </c>
      <c r="B1675" s="699">
        <f t="shared" si="79"/>
        <v>9</v>
      </c>
      <c r="C1675" s="832">
        <f t="shared" si="77"/>
        <v>41547</v>
      </c>
      <c r="D1675" s="832" t="s">
        <v>1292</v>
      </c>
      <c r="E1675" s="847">
        <v>41547</v>
      </c>
      <c r="F1675" s="835" t="s">
        <v>836</v>
      </c>
      <c r="G1675" s="49" t="s">
        <v>937</v>
      </c>
      <c r="H1675" s="836" t="s">
        <v>1288</v>
      </c>
      <c r="I1675" s="254">
        <v>1004</v>
      </c>
      <c r="J1675" s="254">
        <v>9217.0145622730688</v>
      </c>
      <c r="K1675" s="700">
        <f t="shared" si="78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customHeight="1">
      <c r="A1676" s="888" t="str">
        <f>IF(B1676&lt;&gt;"",IF(AND(B1676&gt;=_TM1,B1676&lt;=_TM2,OR(TH!L1676="1111",TH!M1676="1111")),TH!D1676,""),"")</f>
        <v/>
      </c>
      <c r="B1676" s="699">
        <f t="shared" si="79"/>
        <v>9</v>
      </c>
      <c r="C1676" s="832">
        <f t="shared" si="77"/>
        <v>41547</v>
      </c>
      <c r="D1676" s="832" t="s">
        <v>1292</v>
      </c>
      <c r="E1676" s="847">
        <v>41547</v>
      </c>
      <c r="F1676" s="49" t="s">
        <v>938</v>
      </c>
      <c r="G1676" s="49" t="s">
        <v>939</v>
      </c>
      <c r="H1676" s="836" t="s">
        <v>1288</v>
      </c>
      <c r="I1676" s="254">
        <v>525</v>
      </c>
      <c r="J1676" s="254">
        <v>18595.396235579843</v>
      </c>
      <c r="K1676" s="700">
        <f t="shared" si="78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customHeight="1">
      <c r="A1677" s="888" t="str">
        <f>IF(B1677&lt;&gt;"",IF(AND(B1677&gt;=_TM1,B1677&lt;=_TM2,OR(TH!L1677="1111",TH!M1677="1111")),TH!D1677,""),"")</f>
        <v/>
      </c>
      <c r="B1677" s="699">
        <f t="shared" si="79"/>
        <v>9</v>
      </c>
      <c r="C1677" s="832">
        <f t="shared" si="77"/>
        <v>41547</v>
      </c>
      <c r="D1677" s="832" t="s">
        <v>1292</v>
      </c>
      <c r="E1677" s="847">
        <v>41547</v>
      </c>
      <c r="F1677" s="910" t="s">
        <v>940</v>
      </c>
      <c r="G1677" s="49" t="s">
        <v>939</v>
      </c>
      <c r="H1677" s="836" t="s">
        <v>1288</v>
      </c>
      <c r="I1677" s="913">
        <v>344</v>
      </c>
      <c r="J1677" s="254">
        <v>15538.59623557984</v>
      </c>
      <c r="K1677" s="700">
        <f t="shared" si="78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customHeight="1">
      <c r="A1678" s="888" t="str">
        <f>IF(B1678&lt;&gt;"",IF(AND(B1678&gt;=_TM1,B1678&lt;=_TM2,OR(TH!L1678="1111",TH!M1678="1111")),TH!D1678,""),"")</f>
        <v/>
      </c>
      <c r="B1678" s="699">
        <f t="shared" si="79"/>
        <v>9</v>
      </c>
      <c r="C1678" s="832">
        <f t="shared" si="77"/>
        <v>41547</v>
      </c>
      <c r="D1678" s="832" t="s">
        <v>1292</v>
      </c>
      <c r="E1678" s="847">
        <v>41547</v>
      </c>
      <c r="F1678" s="49" t="s">
        <v>941</v>
      </c>
      <c r="G1678" s="49" t="s">
        <v>942</v>
      </c>
      <c r="H1678" s="836" t="s">
        <v>1288</v>
      </c>
      <c r="I1678" s="913">
        <v>499</v>
      </c>
      <c r="J1678" s="254">
        <v>8532.4238908904645</v>
      </c>
      <c r="K1678" s="700">
        <f t="shared" si="78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customHeight="1">
      <c r="A1679" s="888" t="str">
        <f>IF(B1679&lt;&gt;"",IF(AND(B1679&gt;=_TM1,B1679&lt;=_TM2,OR(TH!L1679="1111",TH!M1679="1111")),TH!D1679,""),"")</f>
        <v/>
      </c>
      <c r="B1679" s="699">
        <f t="shared" si="79"/>
        <v>9</v>
      </c>
      <c r="C1679" s="832">
        <f t="shared" si="77"/>
        <v>41547</v>
      </c>
      <c r="D1679" s="832" t="s">
        <v>1292</v>
      </c>
      <c r="E1679" s="847">
        <v>41547</v>
      </c>
      <c r="F1679" s="910" t="s">
        <v>943</v>
      </c>
      <c r="G1679" s="49" t="s">
        <v>942</v>
      </c>
      <c r="H1679" s="836" t="s">
        <v>1288</v>
      </c>
      <c r="I1679" s="254">
        <v>503</v>
      </c>
      <c r="J1679" s="254">
        <v>4261.5544860768605</v>
      </c>
      <c r="K1679" s="700">
        <f t="shared" si="78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customHeight="1">
      <c r="A1680" s="888" t="str">
        <f>IF(B1680&lt;&gt;"",IF(AND(B1680&gt;=_TM1,B1680&lt;=_TM2,OR(TH!L1680="1111",TH!M1680="1111")),TH!D1680,""),"")</f>
        <v/>
      </c>
      <c r="B1680" s="699">
        <f t="shared" si="79"/>
        <v>9</v>
      </c>
      <c r="C1680" s="832">
        <f t="shared" si="77"/>
        <v>41547</v>
      </c>
      <c r="D1680" s="832" t="s">
        <v>1292</v>
      </c>
      <c r="E1680" s="847">
        <v>41547</v>
      </c>
      <c r="F1680" s="910" t="s">
        <v>943</v>
      </c>
      <c r="G1680" s="49" t="s">
        <v>942</v>
      </c>
      <c r="H1680" s="836" t="s">
        <v>1288</v>
      </c>
      <c r="I1680" s="254">
        <v>503</v>
      </c>
      <c r="J1680" s="254">
        <v>4261.5544860768605</v>
      </c>
      <c r="K1680" s="700">
        <f t="shared" si="78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customHeight="1">
      <c r="A1681" s="888" t="str">
        <f>IF(B1681&lt;&gt;"",IF(AND(B1681&gt;=_TM1,B1681&lt;=_TM2,OR(TH!L1681="1111",TH!M1681="1111")),TH!D1681,""),"")</f>
        <v/>
      </c>
      <c r="B1681" s="699">
        <f t="shared" si="79"/>
        <v>9</v>
      </c>
      <c r="C1681" s="832">
        <f t="shared" si="77"/>
        <v>41547</v>
      </c>
      <c r="D1681" s="832" t="s">
        <v>1292</v>
      </c>
      <c r="E1681" s="889">
        <v>41547</v>
      </c>
      <c r="F1681" s="910" t="s">
        <v>944</v>
      </c>
      <c r="G1681" s="911" t="s">
        <v>942</v>
      </c>
      <c r="H1681" s="836" t="s">
        <v>1288</v>
      </c>
      <c r="I1681" s="254">
        <v>510</v>
      </c>
      <c r="J1681" s="254">
        <v>4307.9197649916068</v>
      </c>
      <c r="K1681" s="700">
        <f t="shared" si="78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customHeight="1">
      <c r="A1682" s="888" t="str">
        <f>IF(B1682&lt;&gt;"",IF(AND(B1682&gt;=_TM1,B1682&lt;=_TM2,OR(TH!L1682="1111",TH!M1682="1111")),TH!D1682,""),"")</f>
        <v/>
      </c>
      <c r="B1682" s="699">
        <f t="shared" si="79"/>
        <v>9</v>
      </c>
      <c r="C1682" s="832">
        <f t="shared" si="77"/>
        <v>41547</v>
      </c>
      <c r="D1682" s="832" t="s">
        <v>1292</v>
      </c>
      <c r="E1682" s="847">
        <v>41547</v>
      </c>
      <c r="F1682" s="49" t="s">
        <v>1134</v>
      </c>
      <c r="G1682" s="49" t="s">
        <v>945</v>
      </c>
      <c r="H1682" s="836" t="s">
        <v>1288</v>
      </c>
      <c r="I1682" s="254">
        <v>2700</v>
      </c>
      <c r="J1682" s="254">
        <v>6142.688828172435</v>
      </c>
      <c r="K1682" s="700">
        <f t="shared" si="78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customHeight="1">
      <c r="A1683" s="895" t="str">
        <f>IF(B1683&lt;&gt;"",IF(AND(B1683&gt;=_TM1,B1683&lt;=_TM2,OR(TH!L1683="1111",TH!M1683="1111")),TH!D1683,""),"")</f>
        <v/>
      </c>
      <c r="B1683" s="837">
        <f t="shared" si="79"/>
        <v>10</v>
      </c>
      <c r="C1683" s="896">
        <f t="shared" si="77"/>
        <v>41548</v>
      </c>
      <c r="D1683" s="832" t="s">
        <v>1292</v>
      </c>
      <c r="E1683" s="915">
        <v>41548</v>
      </c>
      <c r="F1683" s="907" t="s">
        <v>938</v>
      </c>
      <c r="G1683" s="898" t="s">
        <v>946</v>
      </c>
      <c r="H1683" s="899" t="s">
        <v>1288</v>
      </c>
      <c r="I1683" s="906">
        <v>60</v>
      </c>
      <c r="J1683" s="906">
        <v>18010.140192092691</v>
      </c>
      <c r="K1683" s="834">
        <f t="shared" si="78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customHeight="1">
      <c r="A1684" s="888" t="str">
        <f>IF(B1684&lt;&gt;"",IF(AND(B1684&gt;=_TM1,B1684&lt;=_TM2,OR(TH!L1684="1111",TH!M1684="1111")),TH!D1684,""),"")</f>
        <v/>
      </c>
      <c r="B1684" s="699">
        <f t="shared" si="79"/>
        <v>10</v>
      </c>
      <c r="C1684" s="832">
        <f t="shared" si="77"/>
        <v>41548</v>
      </c>
      <c r="D1684" s="832" t="s">
        <v>1292</v>
      </c>
      <c r="E1684" s="847">
        <v>41548</v>
      </c>
      <c r="F1684" s="910" t="s">
        <v>940</v>
      </c>
      <c r="G1684" s="49" t="s">
        <v>946</v>
      </c>
      <c r="H1684" s="836" t="s">
        <v>1288</v>
      </c>
      <c r="I1684" s="254">
        <v>98</v>
      </c>
      <c r="J1684" s="254">
        <v>15727.479988011059</v>
      </c>
      <c r="K1684" s="700">
        <f t="shared" si="78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customHeight="1">
      <c r="A1685" s="888" t="str">
        <f>IF(B1685&lt;&gt;"",IF(AND(B1685&gt;=_TM1,B1685&lt;=_TM2,OR(TH!L1685="1111",TH!M1685="1111")),TH!D1685,""),"")</f>
        <v/>
      </c>
      <c r="B1685" s="699">
        <f t="shared" si="79"/>
        <v>10</v>
      </c>
      <c r="C1685" s="832">
        <f t="shared" si="77"/>
        <v>41548</v>
      </c>
      <c r="D1685" s="832" t="s">
        <v>1292</v>
      </c>
      <c r="E1685" s="847">
        <v>41548</v>
      </c>
      <c r="F1685" s="910" t="s">
        <v>1153</v>
      </c>
      <c r="G1685" s="49" t="s">
        <v>947</v>
      </c>
      <c r="H1685" s="836" t="s">
        <v>1288</v>
      </c>
      <c r="I1685" s="913">
        <v>1554</v>
      </c>
      <c r="J1685" s="254">
        <v>4656.7469488494489</v>
      </c>
      <c r="K1685" s="700">
        <f t="shared" si="78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customHeight="1">
      <c r="A1686" s="888" t="str">
        <f>IF(B1686&lt;&gt;"",IF(AND(B1686&gt;=_TM1,B1686&lt;=_TM2,OR(TH!L1686="1111",TH!M1686="1111")),TH!D1686,""),"")</f>
        <v/>
      </c>
      <c r="B1686" s="699">
        <f t="shared" si="79"/>
        <v>10</v>
      </c>
      <c r="C1686" s="832">
        <f t="shared" si="77"/>
        <v>41548</v>
      </c>
      <c r="D1686" s="832" t="s">
        <v>1292</v>
      </c>
      <c r="E1686" s="847">
        <v>41548</v>
      </c>
      <c r="F1686" s="910" t="s">
        <v>874</v>
      </c>
      <c r="G1686" s="49" t="s">
        <v>947</v>
      </c>
      <c r="H1686" s="836" t="s">
        <v>1288</v>
      </c>
      <c r="I1686" s="254">
        <v>525</v>
      </c>
      <c r="J1686" s="254">
        <v>11432.585430187928</v>
      </c>
      <c r="K1686" s="700">
        <f t="shared" si="78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customHeight="1">
      <c r="A1687" s="888" t="str">
        <f>IF(B1687&lt;&gt;"",IF(AND(B1687&gt;=_TM1,B1687&lt;=_TM2,OR(TH!L1687="1111",TH!M1687="1111")),TH!D1687,""),"")</f>
        <v/>
      </c>
      <c r="B1687" s="699">
        <f t="shared" si="79"/>
        <v>10</v>
      </c>
      <c r="C1687" s="832">
        <f t="shared" si="77"/>
        <v>41548</v>
      </c>
      <c r="D1687" s="832" t="s">
        <v>1292</v>
      </c>
      <c r="E1687" s="847">
        <v>41548</v>
      </c>
      <c r="F1687" s="910" t="s">
        <v>845</v>
      </c>
      <c r="G1687" s="49" t="s">
        <v>948</v>
      </c>
      <c r="H1687" s="836" t="s">
        <v>1288</v>
      </c>
      <c r="I1687" s="254">
        <v>220</v>
      </c>
      <c r="J1687" s="254">
        <v>18398.035646638145</v>
      </c>
      <c r="K1687" s="700">
        <f t="shared" si="78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customHeight="1">
      <c r="A1688" s="888" t="str">
        <f>IF(B1688&lt;&gt;"",IF(AND(B1688&gt;=_TM1,B1688&lt;=_TM2,OR(TH!L1688="1111",TH!M1688="1111")),TH!D1688,""),"")</f>
        <v/>
      </c>
      <c r="B1688" s="699">
        <f t="shared" si="79"/>
        <v>10</v>
      </c>
      <c r="C1688" s="832">
        <f t="shared" si="77"/>
        <v>41549</v>
      </c>
      <c r="D1688" s="832" t="s">
        <v>1292</v>
      </c>
      <c r="E1688" s="847">
        <v>41549</v>
      </c>
      <c r="F1688" s="910" t="s">
        <v>1150</v>
      </c>
      <c r="G1688" s="49" t="s">
        <v>949</v>
      </c>
      <c r="H1688" s="836" t="s">
        <v>1288</v>
      </c>
      <c r="I1688" s="254">
        <v>3397</v>
      </c>
      <c r="J1688" s="254">
        <v>3785.9982874709676</v>
      </c>
      <c r="K1688" s="700">
        <f t="shared" si="78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customHeight="1">
      <c r="A1689" s="888" t="str">
        <f>IF(B1689&lt;&gt;"",IF(AND(B1689&gt;=_TM1,B1689&lt;=_TM2,OR(TH!L1689="1111",TH!M1689="1111")),TH!D1689,""),"")</f>
        <v/>
      </c>
      <c r="B1689" s="699">
        <f t="shared" si="79"/>
        <v>10</v>
      </c>
      <c r="C1689" s="832">
        <f t="shared" si="77"/>
        <v>41550</v>
      </c>
      <c r="D1689" s="832" t="s">
        <v>1292</v>
      </c>
      <c r="E1689" s="847">
        <v>41550</v>
      </c>
      <c r="F1689" s="910" t="s">
        <v>944</v>
      </c>
      <c r="G1689" s="49" t="s">
        <v>951</v>
      </c>
      <c r="H1689" s="836" t="s">
        <v>1288</v>
      </c>
      <c r="I1689" s="254">
        <v>494</v>
      </c>
      <c r="J1689" s="254">
        <v>4562.1136738740688</v>
      </c>
      <c r="K1689" s="700">
        <f t="shared" si="78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customHeight="1">
      <c r="A1690" s="888" t="str">
        <f>IF(B1690&lt;&gt;"",IF(AND(B1690&gt;=_TM1,B1690&lt;=_TM2,OR(TH!L1690="1111",TH!M1690="1111")),TH!D1690,""),"")</f>
        <v/>
      </c>
      <c r="B1690" s="699">
        <f t="shared" si="79"/>
        <v>10</v>
      </c>
      <c r="C1690" s="832">
        <f t="shared" si="77"/>
        <v>41550</v>
      </c>
      <c r="D1690" s="832" t="s">
        <v>1292</v>
      </c>
      <c r="E1690" s="847">
        <v>41550</v>
      </c>
      <c r="F1690" s="910" t="s">
        <v>952</v>
      </c>
      <c r="G1690" s="49" t="s">
        <v>951</v>
      </c>
      <c r="H1690" s="836" t="s">
        <v>1288</v>
      </c>
      <c r="I1690" s="254">
        <v>509</v>
      </c>
      <c r="J1690" s="254">
        <v>4666.9675987724559</v>
      </c>
      <c r="K1690" s="700">
        <f t="shared" si="78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customHeight="1">
      <c r="A1691" s="888" t="str">
        <f>IF(B1691&lt;&gt;"",IF(AND(B1691&gt;=_TM1,B1691&lt;=_TM2,OR(TH!L1691="1111",TH!M1691="1111")),TH!D1691,""),"")</f>
        <v/>
      </c>
      <c r="B1691" s="699">
        <f t="shared" si="79"/>
        <v>10</v>
      </c>
      <c r="C1691" s="832">
        <f t="shared" si="77"/>
        <v>41552</v>
      </c>
      <c r="D1691" s="832" t="s">
        <v>1292</v>
      </c>
      <c r="E1691" s="847">
        <v>41552</v>
      </c>
      <c r="F1691" s="910" t="s">
        <v>1150</v>
      </c>
      <c r="G1691" s="49" t="s">
        <v>953</v>
      </c>
      <c r="H1691" s="836" t="s">
        <v>1288</v>
      </c>
      <c r="I1691" s="254">
        <v>103</v>
      </c>
      <c r="J1691" s="254">
        <v>3955.5775707334697</v>
      </c>
      <c r="K1691" s="700">
        <f t="shared" si="78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customHeight="1">
      <c r="A1692" s="888" t="str">
        <f>IF(B1692&lt;&gt;"",IF(AND(B1692&gt;=_TM1,B1692&lt;=_TM2,OR(TH!L1692="1111",TH!M1692="1111")),TH!D1692,""),"")</f>
        <v/>
      </c>
      <c r="B1692" s="699">
        <f t="shared" si="79"/>
        <v>10</v>
      </c>
      <c r="C1692" s="832">
        <f t="shared" si="77"/>
        <v>41552</v>
      </c>
      <c r="D1692" s="832" t="s">
        <v>1292</v>
      </c>
      <c r="E1692" s="847">
        <v>41552</v>
      </c>
      <c r="F1692" s="910" t="s">
        <v>1147</v>
      </c>
      <c r="G1692" s="49" t="s">
        <v>953</v>
      </c>
      <c r="H1692" s="836" t="s">
        <v>1288</v>
      </c>
      <c r="I1692" s="254">
        <v>2658</v>
      </c>
      <c r="J1692" s="254">
        <v>4322.7422613176732</v>
      </c>
      <c r="K1692" s="700">
        <f t="shared" si="78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customHeight="1">
      <c r="A1693" s="888" t="str">
        <f>IF(B1693&lt;&gt;"",IF(AND(B1693&gt;=_TM1,B1693&lt;=_TM2,OR(TH!L1693="1111",TH!M1693="1111")),TH!D1693,""),"")</f>
        <v/>
      </c>
      <c r="B1693" s="699">
        <f t="shared" si="79"/>
        <v>10</v>
      </c>
      <c r="C1693" s="832">
        <f t="shared" si="77"/>
        <v>41552</v>
      </c>
      <c r="D1693" s="832" t="s">
        <v>1292</v>
      </c>
      <c r="E1693" s="889">
        <v>41552</v>
      </c>
      <c r="F1693" s="910" t="s">
        <v>1134</v>
      </c>
      <c r="G1693" s="911" t="s">
        <v>954</v>
      </c>
      <c r="H1693" s="836" t="s">
        <v>1288</v>
      </c>
      <c r="I1693" s="254">
        <v>2260</v>
      </c>
      <c r="J1693" s="254">
        <v>6517.9901920926932</v>
      </c>
      <c r="K1693" s="700">
        <f t="shared" si="78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customHeight="1">
      <c r="A1694" s="888" t="str">
        <f>IF(B1694&lt;&gt;"",IF(AND(B1694&gt;=_TM1,B1694&lt;=_TM2,OR(TH!L1694="1111",TH!M1694="1111")),TH!D1694,""),"")</f>
        <v/>
      </c>
      <c r="B1694" s="699">
        <f t="shared" si="79"/>
        <v>10</v>
      </c>
      <c r="C1694" s="832">
        <f t="shared" si="77"/>
        <v>41555</v>
      </c>
      <c r="D1694" s="832" t="s">
        <v>1292</v>
      </c>
      <c r="E1694" s="832">
        <v>41555</v>
      </c>
      <c r="F1694" s="890" t="s">
        <v>865</v>
      </c>
      <c r="G1694" s="833" t="s">
        <v>955</v>
      </c>
      <c r="H1694" s="836" t="s">
        <v>1288</v>
      </c>
      <c r="I1694" s="254">
        <v>516</v>
      </c>
      <c r="J1694" s="254">
        <v>19797.521199844628</v>
      </c>
      <c r="K1694" s="700">
        <f t="shared" si="78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customHeight="1">
      <c r="A1695" s="888" t="str">
        <f>IF(B1695&lt;&gt;"",IF(AND(B1695&gt;=_TM1,B1695&lt;=_TM2,OR(TH!L1695="1111",TH!M1695="1111")),TH!D1695,""),"")</f>
        <v/>
      </c>
      <c r="B1695" s="699">
        <f t="shared" si="79"/>
        <v>10</v>
      </c>
      <c r="C1695" s="832">
        <f t="shared" si="77"/>
        <v>41557</v>
      </c>
      <c r="D1695" s="832" t="s">
        <v>1292</v>
      </c>
      <c r="E1695" s="832">
        <v>41557</v>
      </c>
      <c r="F1695" s="890" t="s">
        <v>1128</v>
      </c>
      <c r="G1695" s="833" t="s">
        <v>956</v>
      </c>
      <c r="H1695" s="836" t="s">
        <v>1288</v>
      </c>
      <c r="I1695" s="254">
        <v>304</v>
      </c>
      <c r="J1695" s="254">
        <v>6506.4901920926923</v>
      </c>
      <c r="K1695" s="700">
        <f t="shared" si="78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customHeight="1">
      <c r="A1696" s="888" t="str">
        <f>IF(B1696&lt;&gt;"",IF(AND(B1696&gt;=_TM1,B1696&lt;=_TM2,OR(TH!L1696="1111",TH!M1696="1111")),TH!D1696,""),"")</f>
        <v/>
      </c>
      <c r="B1696" s="699">
        <f t="shared" si="79"/>
        <v>10</v>
      </c>
      <c r="C1696" s="832">
        <f t="shared" si="77"/>
        <v>41563</v>
      </c>
      <c r="D1696" s="832" t="s">
        <v>1292</v>
      </c>
      <c r="E1696" s="832">
        <v>41563</v>
      </c>
      <c r="F1696" s="890" t="s">
        <v>836</v>
      </c>
      <c r="G1696" s="833" t="s">
        <v>957</v>
      </c>
      <c r="H1696" s="836" t="s">
        <v>1288</v>
      </c>
      <c r="I1696" s="254">
        <v>996</v>
      </c>
      <c r="J1696" s="254">
        <v>9477.6267382774313</v>
      </c>
      <c r="K1696" s="700">
        <f t="shared" si="78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customHeight="1">
      <c r="A1697" s="888" t="str">
        <f>IF(B1697&lt;&gt;"",IF(AND(B1697&gt;=_TM1,B1697&lt;=_TM2,OR(TH!L1697="1111",TH!M1697="1111")),TH!D1697,""),"")</f>
        <v/>
      </c>
      <c r="B1697" s="699">
        <f t="shared" si="79"/>
        <v>10</v>
      </c>
      <c r="C1697" s="832">
        <f t="shared" si="77"/>
        <v>41563</v>
      </c>
      <c r="D1697" s="832" t="s">
        <v>1292</v>
      </c>
      <c r="E1697" s="832">
        <v>41563</v>
      </c>
      <c r="F1697" s="890" t="s">
        <v>1157</v>
      </c>
      <c r="G1697" s="833" t="s">
        <v>958</v>
      </c>
      <c r="H1697" s="836" t="s">
        <v>1288</v>
      </c>
      <c r="I1697" s="254">
        <v>1400</v>
      </c>
      <c r="J1697" s="254">
        <v>4845.6401920926928</v>
      </c>
      <c r="K1697" s="700">
        <f t="shared" si="78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customHeight="1">
      <c r="A1698" s="888" t="str">
        <f>IF(B1698&lt;&gt;"",IF(AND(B1698&gt;=_TM1,B1698&lt;=_TM2,OR(TH!L1698="1111",TH!M1698="1111")),TH!D1698,""),"")</f>
        <v/>
      </c>
      <c r="B1698" s="699">
        <f t="shared" si="79"/>
        <v>10</v>
      </c>
      <c r="C1698" s="832">
        <f t="shared" si="77"/>
        <v>41563</v>
      </c>
      <c r="D1698" s="832" t="s">
        <v>1292</v>
      </c>
      <c r="E1698" s="832">
        <v>41563</v>
      </c>
      <c r="F1698" s="890" t="s">
        <v>1147</v>
      </c>
      <c r="G1698" s="833" t="s">
        <v>959</v>
      </c>
      <c r="H1698" s="836" t="s">
        <v>1288</v>
      </c>
      <c r="I1698" s="254">
        <v>5391</v>
      </c>
      <c r="J1698" s="254">
        <v>4059.7951447916353</v>
      </c>
      <c r="K1698" s="700">
        <f t="shared" si="78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customHeight="1">
      <c r="A1699" s="888" t="str">
        <f>IF(B1699&lt;&gt;"",IF(AND(B1699&gt;=_TM1,B1699&lt;=_TM2,OR(TH!L1699="1111",TH!M1699="1111")),TH!D1699,""),"")</f>
        <v/>
      </c>
      <c r="B1699" s="699">
        <f t="shared" si="79"/>
        <v>10</v>
      </c>
      <c r="C1699" s="832">
        <f t="shared" si="77"/>
        <v>41565</v>
      </c>
      <c r="D1699" s="832" t="s">
        <v>1292</v>
      </c>
      <c r="E1699" s="48">
        <v>41565</v>
      </c>
      <c r="F1699" s="49" t="s">
        <v>938</v>
      </c>
      <c r="G1699" s="49" t="s">
        <v>960</v>
      </c>
      <c r="H1699" s="836" t="s">
        <v>1288</v>
      </c>
      <c r="I1699" s="254">
        <v>100</v>
      </c>
      <c r="J1699" s="254">
        <v>17903.490192092693</v>
      </c>
      <c r="K1699" s="700">
        <f t="shared" si="78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customHeight="1">
      <c r="A1700" s="888" t="str">
        <f>IF(B1700&lt;&gt;"",IF(AND(B1700&gt;=_TM1,B1700&lt;=_TM2,OR(TH!L1700="1111",TH!M1700="1111")),TH!D1700,""),"")</f>
        <v/>
      </c>
      <c r="B1700" s="699">
        <f t="shared" si="79"/>
        <v>10</v>
      </c>
      <c r="C1700" s="832">
        <f t="shared" si="77"/>
        <v>41566</v>
      </c>
      <c r="D1700" s="832" t="s">
        <v>1292</v>
      </c>
      <c r="E1700" s="48">
        <v>41566</v>
      </c>
      <c r="F1700" s="49" t="s">
        <v>1139</v>
      </c>
      <c r="G1700" s="49" t="s">
        <v>961</v>
      </c>
      <c r="H1700" s="836" t="s">
        <v>1288</v>
      </c>
      <c r="I1700" s="254">
        <v>1157</v>
      </c>
      <c r="J1700" s="254">
        <v>4680.8869077365989</v>
      </c>
      <c r="K1700" s="700">
        <f t="shared" si="78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customHeight="1">
      <c r="A1701" s="888" t="str">
        <f>IF(B1701&lt;&gt;"",IF(AND(B1701&gt;=_TM1,B1701&lt;=_TM2,OR(TH!L1701="1111",TH!M1701="1111")),TH!D1701,""),"")</f>
        <v/>
      </c>
      <c r="B1701" s="699">
        <f t="shared" si="79"/>
        <v>10</v>
      </c>
      <c r="C1701" s="832">
        <f t="shared" si="77"/>
        <v>41566</v>
      </c>
      <c r="D1701" s="832" t="s">
        <v>1292</v>
      </c>
      <c r="E1701" s="889">
        <v>41566</v>
      </c>
      <c r="F1701" s="910" t="s">
        <v>962</v>
      </c>
      <c r="G1701" s="911" t="s">
        <v>961</v>
      </c>
      <c r="H1701" s="836" t="s">
        <v>1288</v>
      </c>
      <c r="I1701" s="254">
        <v>220</v>
      </c>
      <c r="J1701" s="254">
        <v>7902.0356466381472</v>
      </c>
      <c r="K1701" s="700">
        <f t="shared" si="78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customHeight="1">
      <c r="A1702" s="888" t="str">
        <f>IF(B1702&lt;&gt;"",IF(AND(B1702&gt;=_TM1,B1702&lt;=_TM2,OR(TH!L1702="1111",TH!M1702="1111")),TH!D1702,""),"")</f>
        <v/>
      </c>
      <c r="B1702" s="699">
        <f t="shared" si="79"/>
        <v>10</v>
      </c>
      <c r="C1702" s="832">
        <f t="shared" si="77"/>
        <v>41568</v>
      </c>
      <c r="D1702" s="832" t="s">
        <v>1292</v>
      </c>
      <c r="E1702" s="889">
        <v>41568</v>
      </c>
      <c r="F1702" s="910" t="s">
        <v>729</v>
      </c>
      <c r="G1702" s="911" t="s">
        <v>963</v>
      </c>
      <c r="H1702" s="836" t="s">
        <v>1288</v>
      </c>
      <c r="I1702" s="254">
        <v>529</v>
      </c>
      <c r="J1702" s="254">
        <v>8357.4788499376828</v>
      </c>
      <c r="K1702" s="700">
        <f t="shared" si="78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customHeight="1">
      <c r="A1703" s="888" t="str">
        <f>IF(B1703&lt;&gt;"",IF(AND(B1703&gt;=_TM1,B1703&lt;=_TM2,OR(TH!L1703="1111",TH!M1703="1111")),TH!D1703,""),"")</f>
        <v/>
      </c>
      <c r="B1703" s="699">
        <f t="shared" si="79"/>
        <v>10</v>
      </c>
      <c r="C1703" s="832">
        <f t="shared" si="77"/>
        <v>41568</v>
      </c>
      <c r="D1703" s="832" t="s">
        <v>1292</v>
      </c>
      <c r="E1703" s="889">
        <v>41568</v>
      </c>
      <c r="F1703" s="910" t="s">
        <v>964</v>
      </c>
      <c r="G1703" s="911" t="s">
        <v>965</v>
      </c>
      <c r="H1703" s="836" t="s">
        <v>1288</v>
      </c>
      <c r="I1703" s="254">
        <v>80</v>
      </c>
      <c r="J1703" s="254">
        <v>3398.4651920926926</v>
      </c>
      <c r="K1703" s="700">
        <f t="shared" si="78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customHeight="1">
      <c r="A1704" s="888" t="str">
        <f>IF(B1704&lt;&gt;"",IF(AND(B1704&gt;=_TM1,B1704&lt;=_TM2,OR(TH!L1704="1111",TH!M1704="1111")),TH!D1704,""),"")</f>
        <v/>
      </c>
      <c r="B1704" s="699">
        <f t="shared" si="79"/>
        <v>10</v>
      </c>
      <c r="C1704" s="832">
        <f t="shared" si="77"/>
        <v>41568</v>
      </c>
      <c r="D1704" s="832" t="s">
        <v>1292</v>
      </c>
      <c r="E1704" s="889">
        <v>41568</v>
      </c>
      <c r="F1704" s="910" t="s">
        <v>966</v>
      </c>
      <c r="G1704" s="911" t="s">
        <v>965</v>
      </c>
      <c r="H1704" s="836" t="s">
        <v>1288</v>
      </c>
      <c r="I1704" s="254">
        <v>80</v>
      </c>
      <c r="J1704" s="254">
        <v>3911.7401920926918</v>
      </c>
      <c r="K1704" s="700">
        <f t="shared" si="78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customHeight="1">
      <c r="A1705" s="888" t="str">
        <f>IF(B1705&lt;&gt;"",IF(AND(B1705&gt;=_TM1,B1705&lt;=_TM2,OR(TH!L1705="1111",TH!M1705="1111")),TH!D1705,""),"")</f>
        <v/>
      </c>
      <c r="B1705" s="699">
        <f t="shared" si="79"/>
        <v>10</v>
      </c>
      <c r="C1705" s="832">
        <f t="shared" si="77"/>
        <v>41568</v>
      </c>
      <c r="D1705" s="832" t="s">
        <v>1292</v>
      </c>
      <c r="E1705" s="889">
        <v>41568</v>
      </c>
      <c r="F1705" s="910" t="s">
        <v>1161</v>
      </c>
      <c r="G1705" s="911" t="s">
        <v>965</v>
      </c>
      <c r="H1705" s="836" t="s">
        <v>1288</v>
      </c>
      <c r="I1705" s="254">
        <v>79</v>
      </c>
      <c r="J1705" s="254">
        <v>4626.5281667762365</v>
      </c>
      <c r="K1705" s="700">
        <f t="shared" si="78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customHeight="1">
      <c r="A1706" s="888" t="str">
        <f>IF(B1706&lt;&gt;"",IF(AND(B1706&gt;=_TM1,B1706&lt;=_TM2,OR(TH!L1706="1111",TH!M1706="1111")),TH!D1706,""),"")</f>
        <v/>
      </c>
      <c r="B1706" s="699">
        <f t="shared" si="79"/>
        <v>10</v>
      </c>
      <c r="C1706" s="832">
        <f t="shared" ref="C1706:C1769" si="80">E1706</f>
        <v>41568</v>
      </c>
      <c r="D1706" s="832" t="s">
        <v>1292</v>
      </c>
      <c r="E1706" s="889">
        <v>41568</v>
      </c>
      <c r="F1706" s="910" t="s">
        <v>1158</v>
      </c>
      <c r="G1706" s="911" t="s">
        <v>965</v>
      </c>
      <c r="H1706" s="836" t="s">
        <v>1288</v>
      </c>
      <c r="I1706" s="254">
        <v>82</v>
      </c>
      <c r="J1706" s="254">
        <v>4038.9779969707411</v>
      </c>
      <c r="K1706" s="700">
        <f t="shared" ref="K1706:K1721" si="81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customHeight="1">
      <c r="A1707" s="888" t="str">
        <f>IF(B1707&lt;&gt;"",IF(AND(B1707&gt;=_TM1,B1707&lt;=_TM2,OR(TH!L1707="1111",TH!M1707="1111")),TH!D1707,""),"")</f>
        <v/>
      </c>
      <c r="B1707" s="699">
        <f t="shared" si="79"/>
        <v>10</v>
      </c>
      <c r="C1707" s="832">
        <f t="shared" si="80"/>
        <v>41568</v>
      </c>
      <c r="D1707" s="832" t="s">
        <v>1292</v>
      </c>
      <c r="E1707" s="889">
        <v>41568</v>
      </c>
      <c r="F1707" s="910" t="s">
        <v>967</v>
      </c>
      <c r="G1707" s="911" t="s">
        <v>965</v>
      </c>
      <c r="H1707" s="836" t="s">
        <v>1288</v>
      </c>
      <c r="I1707" s="254">
        <v>81</v>
      </c>
      <c r="J1707" s="254">
        <v>6437.8111797470137</v>
      </c>
      <c r="K1707" s="700">
        <f t="shared" si="81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customHeight="1">
      <c r="A1708" s="888" t="str">
        <f>IF(B1708&lt;&gt;"",IF(AND(B1708&gt;=_TM1,B1708&lt;=_TM2,OR(TH!L1708="1111",TH!M1708="1111")),TH!D1708,""),"")</f>
        <v/>
      </c>
      <c r="B1708" s="699">
        <f t="shared" si="79"/>
        <v>10</v>
      </c>
      <c r="C1708" s="832">
        <f t="shared" si="80"/>
        <v>41568</v>
      </c>
      <c r="D1708" s="832" t="s">
        <v>1292</v>
      </c>
      <c r="E1708" s="832">
        <v>41568</v>
      </c>
      <c r="F1708" s="890" t="s">
        <v>968</v>
      </c>
      <c r="G1708" s="833" t="s">
        <v>965</v>
      </c>
      <c r="H1708" s="836" t="s">
        <v>1288</v>
      </c>
      <c r="I1708" s="254">
        <v>81</v>
      </c>
      <c r="J1708" s="254">
        <v>6411.3914266605943</v>
      </c>
      <c r="K1708" s="700">
        <f t="shared" si="81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customHeight="1">
      <c r="A1709" s="888" t="str">
        <f>IF(B1709&lt;&gt;"",IF(AND(B1709&gt;=_TM1,B1709&lt;=_TM2,OR(TH!L1709="1111",TH!M1709="1111")),TH!D1709,""),"")</f>
        <v/>
      </c>
      <c r="B1709" s="699">
        <f t="shared" si="79"/>
        <v>10</v>
      </c>
      <c r="C1709" s="832">
        <f t="shared" si="80"/>
        <v>41568</v>
      </c>
      <c r="D1709" s="832" t="s">
        <v>1292</v>
      </c>
      <c r="E1709" s="832">
        <v>41568</v>
      </c>
      <c r="F1709" s="890" t="s">
        <v>969</v>
      </c>
      <c r="G1709" s="833" t="s">
        <v>970</v>
      </c>
      <c r="H1709" s="836" t="s">
        <v>1288</v>
      </c>
      <c r="I1709" s="254">
        <v>80</v>
      </c>
      <c r="J1709" s="254">
        <v>4676.6276920926921</v>
      </c>
      <c r="K1709" s="700">
        <f t="shared" si="81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customHeight="1">
      <c r="A1710" s="888" t="str">
        <f>IF(B1710&lt;&gt;"",IF(AND(B1710&gt;=_TM1,B1710&lt;=_TM2,OR(TH!L1710="1111",TH!M1710="1111")),TH!D1710,""),"")</f>
        <v/>
      </c>
      <c r="B1710" s="699">
        <f t="shared" si="79"/>
        <v>10</v>
      </c>
      <c r="C1710" s="832">
        <f t="shared" si="80"/>
        <v>41568</v>
      </c>
      <c r="D1710" s="832" t="s">
        <v>1292</v>
      </c>
      <c r="E1710" s="847">
        <v>41568</v>
      </c>
      <c r="F1710" s="910" t="s">
        <v>971</v>
      </c>
      <c r="G1710" s="49" t="s">
        <v>970</v>
      </c>
      <c r="H1710" s="836" t="s">
        <v>1288</v>
      </c>
      <c r="I1710" s="254">
        <v>59</v>
      </c>
      <c r="J1710" s="254">
        <v>4642.1342598893016</v>
      </c>
      <c r="K1710" s="700">
        <f t="shared" si="81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customHeight="1">
      <c r="A1711" s="888" t="str">
        <f>IF(B1711&lt;&gt;"",IF(AND(B1711&gt;=_TM1,B1711&lt;=_TM2,OR(TH!L1711="1111",TH!M1711="1111")),TH!D1711,""),"")</f>
        <v/>
      </c>
      <c r="B1711" s="699">
        <f t="shared" si="79"/>
        <v>10</v>
      </c>
      <c r="C1711" s="832">
        <f t="shared" si="80"/>
        <v>41568</v>
      </c>
      <c r="D1711" s="832" t="s">
        <v>1292</v>
      </c>
      <c r="E1711" s="847">
        <v>41568</v>
      </c>
      <c r="F1711" s="835" t="s">
        <v>972</v>
      </c>
      <c r="G1711" s="49" t="s">
        <v>970</v>
      </c>
      <c r="H1711" s="836" t="s">
        <v>1288</v>
      </c>
      <c r="I1711" s="254">
        <v>80</v>
      </c>
      <c r="J1711" s="254">
        <v>6479.7401920926914</v>
      </c>
      <c r="K1711" s="700">
        <f t="shared" si="81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customHeight="1">
      <c r="A1712" s="888" t="str">
        <f>IF(B1712&lt;&gt;"",IF(AND(B1712&gt;=_TM1,B1712&lt;=_TM2,OR(TH!L1712="1111",TH!M1712="1111")),TH!D1712,""),"")</f>
        <v/>
      </c>
      <c r="B1712" s="699">
        <f t="shared" si="79"/>
        <v>10</v>
      </c>
      <c r="C1712" s="832">
        <f t="shared" si="80"/>
        <v>41568</v>
      </c>
      <c r="D1712" s="832" t="s">
        <v>1292</v>
      </c>
      <c r="E1712" s="847">
        <v>41568</v>
      </c>
      <c r="F1712" s="910" t="s">
        <v>973</v>
      </c>
      <c r="G1712" s="49" t="s">
        <v>970</v>
      </c>
      <c r="H1712" s="836" t="s">
        <v>1288</v>
      </c>
      <c r="I1712" s="913">
        <v>15</v>
      </c>
      <c r="J1712" s="254">
        <v>9328.4901920926932</v>
      </c>
      <c r="K1712" s="700">
        <f t="shared" si="81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customHeight="1">
      <c r="A1713" s="888" t="str">
        <f>IF(B1713&lt;&gt;"",IF(AND(B1713&gt;=_TM1,B1713&lt;=_TM2,OR(TH!L1713="1111",TH!M1713="1111")),TH!D1713,""),"")</f>
        <v/>
      </c>
      <c r="B1713" s="699">
        <f t="shared" si="79"/>
        <v>10</v>
      </c>
      <c r="C1713" s="832">
        <f t="shared" si="80"/>
        <v>41568</v>
      </c>
      <c r="D1713" s="832" t="s">
        <v>1292</v>
      </c>
      <c r="E1713" s="847">
        <v>41568</v>
      </c>
      <c r="F1713" s="49" t="s">
        <v>974</v>
      </c>
      <c r="G1713" s="49" t="s">
        <v>970</v>
      </c>
      <c r="H1713" s="836" t="s">
        <v>1288</v>
      </c>
      <c r="I1713" s="254">
        <v>21</v>
      </c>
      <c r="J1713" s="254">
        <v>10823.490192092693</v>
      </c>
      <c r="K1713" s="700">
        <f t="shared" si="81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customHeight="1">
      <c r="A1714" s="888" t="str">
        <f>IF(B1714&lt;&gt;"",IF(AND(B1714&gt;=_TM1,B1714&lt;=_TM2,OR(TH!L1714="1111",TH!M1714="1111")),TH!D1714,""),"")</f>
        <v/>
      </c>
      <c r="B1714" s="699">
        <f t="shared" si="79"/>
        <v>10</v>
      </c>
      <c r="C1714" s="832">
        <f t="shared" si="80"/>
        <v>41568</v>
      </c>
      <c r="D1714" s="832" t="s">
        <v>1292</v>
      </c>
      <c r="E1714" s="847">
        <v>41568</v>
      </c>
      <c r="F1714" s="910" t="s">
        <v>975</v>
      </c>
      <c r="G1714" s="49" t="s">
        <v>970</v>
      </c>
      <c r="H1714" s="836" t="s">
        <v>1288</v>
      </c>
      <c r="I1714" s="254">
        <v>8</v>
      </c>
      <c r="J1714" s="254">
        <v>9328.4901920926932</v>
      </c>
      <c r="K1714" s="700">
        <f t="shared" si="81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customHeight="1">
      <c r="A1715" s="888" t="str">
        <f>IF(B1715&lt;&gt;"",IF(AND(B1715&gt;=_TM1,B1715&lt;=_TM2,OR(TH!L1715="1111",TH!M1715="1111")),TH!D1715,""),"")</f>
        <v/>
      </c>
      <c r="B1715" s="699">
        <f t="shared" si="79"/>
        <v>10</v>
      </c>
      <c r="C1715" s="832">
        <f t="shared" si="80"/>
        <v>41568</v>
      </c>
      <c r="D1715" s="832" t="s">
        <v>1292</v>
      </c>
      <c r="E1715" s="847">
        <v>41568</v>
      </c>
      <c r="F1715" s="910" t="s">
        <v>976</v>
      </c>
      <c r="G1715" s="49" t="s">
        <v>970</v>
      </c>
      <c r="H1715" s="836" t="s">
        <v>1288</v>
      </c>
      <c r="I1715" s="913">
        <v>10</v>
      </c>
      <c r="J1715" s="254">
        <v>10898.490192092691</v>
      </c>
      <c r="K1715" s="700">
        <f t="shared" si="81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customHeight="1">
      <c r="A1716" s="888" t="str">
        <f>IF(B1716&lt;&gt;"",IF(AND(B1716&gt;=_TM1,B1716&lt;=_TM2,OR(TH!L1716="1111",TH!M1716="1111")),TH!D1716,""),"")</f>
        <v/>
      </c>
      <c r="B1716" s="699">
        <f t="shared" si="79"/>
        <v>10</v>
      </c>
      <c r="C1716" s="832">
        <f t="shared" si="80"/>
        <v>41568</v>
      </c>
      <c r="D1716" s="832" t="s">
        <v>1292</v>
      </c>
      <c r="E1716" s="847">
        <v>41568</v>
      </c>
      <c r="F1716" s="910" t="s">
        <v>977</v>
      </c>
      <c r="G1716" s="49" t="s">
        <v>970</v>
      </c>
      <c r="H1716" s="836" t="s">
        <v>1288</v>
      </c>
      <c r="I1716" s="913">
        <v>10</v>
      </c>
      <c r="J1716" s="254">
        <v>15308.99019209269</v>
      </c>
      <c r="K1716" s="700">
        <f t="shared" si="81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customHeight="1">
      <c r="A1717" s="888" t="str">
        <f>IF(B1717&lt;&gt;"",IF(AND(B1717&gt;=_TM1,B1717&lt;=_TM2,OR(TH!L1717="1111",TH!M1717="1111")),TH!D1717,""),"")</f>
        <v/>
      </c>
      <c r="B1717" s="699">
        <f t="shared" si="79"/>
        <v>10</v>
      </c>
      <c r="C1717" s="832">
        <f t="shared" si="80"/>
        <v>41568</v>
      </c>
      <c r="D1717" s="832" t="s">
        <v>1292</v>
      </c>
      <c r="E1717" s="847">
        <v>41568</v>
      </c>
      <c r="F1717" s="910" t="s">
        <v>978</v>
      </c>
      <c r="G1717" s="49" t="s">
        <v>979</v>
      </c>
      <c r="H1717" s="836" t="s">
        <v>1288</v>
      </c>
      <c r="I1717" s="913">
        <v>62</v>
      </c>
      <c r="J1717" s="254">
        <v>6978.6514824152728</v>
      </c>
      <c r="K1717" s="700">
        <f t="shared" si="81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customHeight="1">
      <c r="A1718" s="888" t="str">
        <f>IF(B1718&lt;&gt;"",IF(AND(B1718&gt;=_TM1,B1718&lt;=_TM2,OR(TH!L1718="1111",TH!M1718="1111")),TH!D1718,""),"")</f>
        <v/>
      </c>
      <c r="B1718" s="699">
        <f t="shared" si="79"/>
        <v>10</v>
      </c>
      <c r="C1718" s="832">
        <f t="shared" si="80"/>
        <v>41568</v>
      </c>
      <c r="D1718" s="832" t="s">
        <v>1292</v>
      </c>
      <c r="E1718" s="832">
        <v>41568</v>
      </c>
      <c r="F1718" s="890" t="s">
        <v>980</v>
      </c>
      <c r="G1718" s="833" t="s">
        <v>981</v>
      </c>
      <c r="H1718" s="836" t="s">
        <v>1288</v>
      </c>
      <c r="I1718" s="254">
        <v>50</v>
      </c>
      <c r="J1718" s="254">
        <v>12435.890192092693</v>
      </c>
      <c r="K1718" s="700">
        <f t="shared" si="81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customHeight="1">
      <c r="A1719" s="888" t="str">
        <f>IF(B1719&lt;&gt;"",IF(AND(B1719&gt;=_TM1,B1719&lt;=_TM2,OR(TH!L1719="1111",TH!M1719="1111")),TH!D1719,""),"")</f>
        <v/>
      </c>
      <c r="B1719" s="699">
        <f t="shared" si="79"/>
        <v>10</v>
      </c>
      <c r="C1719" s="832">
        <f t="shared" si="80"/>
        <v>41568</v>
      </c>
      <c r="D1719" s="832" t="s">
        <v>1292</v>
      </c>
      <c r="E1719" s="832">
        <v>41568</v>
      </c>
      <c r="F1719" s="890" t="s">
        <v>982</v>
      </c>
      <c r="G1719" s="833" t="s">
        <v>983</v>
      </c>
      <c r="H1719" s="836" t="s">
        <v>1288</v>
      </c>
      <c r="I1719" s="254">
        <v>51</v>
      </c>
      <c r="J1719" s="254">
        <v>11744.490192092693</v>
      </c>
      <c r="K1719" s="700">
        <f t="shared" si="81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customHeight="1">
      <c r="A1720" s="888" t="str">
        <f>IF(B1720&lt;&gt;"",IF(AND(B1720&gt;=_TM1,B1720&lt;=_TM2,OR(TH!L1720="1111",TH!M1720="1111")),TH!D1720,""),"")</f>
        <v/>
      </c>
      <c r="B1720" s="699">
        <f t="shared" si="79"/>
        <v>10</v>
      </c>
      <c r="C1720" s="832">
        <f t="shared" si="80"/>
        <v>41568</v>
      </c>
      <c r="D1720" s="832" t="s">
        <v>1292</v>
      </c>
      <c r="E1720" s="832">
        <v>41568</v>
      </c>
      <c r="F1720" s="890" t="s">
        <v>1155</v>
      </c>
      <c r="G1720" s="833" t="s">
        <v>984</v>
      </c>
      <c r="H1720" s="836" t="s">
        <v>1288</v>
      </c>
      <c r="I1720" s="254">
        <v>66</v>
      </c>
      <c r="J1720" s="254">
        <v>4580.4901920926914</v>
      </c>
      <c r="K1720" s="700">
        <f t="shared" si="81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customHeight="1">
      <c r="A1721" s="888" t="str">
        <f>IF(B1721&lt;&gt;"",IF(AND(B1721&gt;=_TM1,B1721&lt;=_TM2,OR(TH!L1721="1111",TH!M1721="1111")),TH!D1721,""),"")</f>
        <v/>
      </c>
      <c r="B1721" s="699">
        <f t="shared" si="79"/>
        <v>10</v>
      </c>
      <c r="C1721" s="832">
        <f t="shared" si="80"/>
        <v>41568</v>
      </c>
      <c r="D1721" s="832" t="s">
        <v>1292</v>
      </c>
      <c r="E1721" s="832">
        <v>41568</v>
      </c>
      <c r="F1721" s="890" t="s">
        <v>1156</v>
      </c>
      <c r="G1721" s="833" t="s">
        <v>642</v>
      </c>
      <c r="H1721" s="836" t="s">
        <v>1288</v>
      </c>
      <c r="I1721" s="254">
        <v>62</v>
      </c>
      <c r="J1721" s="254">
        <v>4895.7482566088211</v>
      </c>
      <c r="K1721" s="700">
        <f t="shared" si="81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customHeight="1">
      <c r="A1722" s="888" t="str">
        <f>IF(B1722&lt;&gt;"",IF(AND(B1722&gt;=_TM1,B1722&lt;=_TM2,OR(TH!L1722="1111",TH!M1722="1111")),TH!D1722,""),"")</f>
        <v/>
      </c>
      <c r="B1722" s="699">
        <f t="shared" si="79"/>
        <v>10</v>
      </c>
      <c r="C1722" s="832">
        <f t="shared" si="80"/>
        <v>41568</v>
      </c>
      <c r="D1722" s="832" t="s">
        <v>1292</v>
      </c>
      <c r="E1722" s="832">
        <v>41568</v>
      </c>
      <c r="F1722" s="890" t="s">
        <v>985</v>
      </c>
      <c r="G1722" s="833" t="s">
        <v>986</v>
      </c>
      <c r="H1722" s="836" t="s">
        <v>1288</v>
      </c>
      <c r="I1722" s="254">
        <v>16</v>
      </c>
      <c r="J1722" s="254">
        <v>15943.490192092693</v>
      </c>
      <c r="K1722" s="700">
        <f t="shared" ref="K1722:K1785" si="82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customHeight="1">
      <c r="A1723" s="888" t="str">
        <f>IF(B1723&lt;&gt;"",IF(AND(B1723&gt;=_TM1,B1723&lt;=_TM2,OR(TH!L1723="1111",TH!M1723="1111")),TH!D1723,""),"")</f>
        <v/>
      </c>
      <c r="B1723" s="699">
        <f t="shared" si="79"/>
        <v>10</v>
      </c>
      <c r="C1723" s="832">
        <f t="shared" si="80"/>
        <v>41568</v>
      </c>
      <c r="D1723" s="832" t="s">
        <v>1292</v>
      </c>
      <c r="E1723" s="832">
        <v>41568</v>
      </c>
      <c r="F1723" s="890" t="s">
        <v>987</v>
      </c>
      <c r="G1723" s="833" t="s">
        <v>988</v>
      </c>
      <c r="H1723" s="836" t="s">
        <v>1288</v>
      </c>
      <c r="I1723" s="254">
        <v>13</v>
      </c>
      <c r="J1723" s="254">
        <v>15943.490192092691</v>
      </c>
      <c r="K1723" s="700">
        <f t="shared" si="82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customHeight="1">
      <c r="A1724" s="888" t="str">
        <f>IF(B1724&lt;&gt;"",IF(AND(B1724&gt;=_TM1,B1724&lt;=_TM2,OR(TH!L1724="1111",TH!M1724="1111")),TH!D1724,""),"")</f>
        <v/>
      </c>
      <c r="B1724" s="699">
        <f t="shared" si="79"/>
        <v>10</v>
      </c>
      <c r="C1724" s="832">
        <f t="shared" si="80"/>
        <v>41568</v>
      </c>
      <c r="D1724" s="832" t="s">
        <v>1292</v>
      </c>
      <c r="E1724" s="832">
        <v>41568</v>
      </c>
      <c r="F1724" s="890" t="s">
        <v>989</v>
      </c>
      <c r="G1724" s="833" t="s">
        <v>990</v>
      </c>
      <c r="H1724" s="836" t="s">
        <v>1288</v>
      </c>
      <c r="I1724" s="254">
        <v>13</v>
      </c>
      <c r="J1724" s="254">
        <v>23971.490192092697</v>
      </c>
      <c r="K1724" s="700">
        <f t="shared" si="82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customHeight="1">
      <c r="A1725" s="888" t="str">
        <f>IF(B1725&lt;&gt;"",IF(AND(B1725&gt;=_TM1,B1725&lt;=_TM2,OR(TH!L1725="1111",TH!M1725="1111")),TH!D1725,""),"")</f>
        <v/>
      </c>
      <c r="B1725" s="699">
        <f t="shared" si="79"/>
        <v>10</v>
      </c>
      <c r="C1725" s="832">
        <f t="shared" si="80"/>
        <v>41568</v>
      </c>
      <c r="D1725" s="832" t="s">
        <v>1292</v>
      </c>
      <c r="E1725" s="832">
        <v>41568</v>
      </c>
      <c r="F1725" s="890" t="s">
        <v>1152</v>
      </c>
      <c r="G1725" s="833" t="s">
        <v>981</v>
      </c>
      <c r="H1725" s="836" t="s">
        <v>1288</v>
      </c>
      <c r="I1725" s="254">
        <v>200</v>
      </c>
      <c r="J1725" s="254">
        <v>4408.4901920926932</v>
      </c>
      <c r="K1725" s="700">
        <f t="shared" si="82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customHeight="1">
      <c r="A1726" s="888" t="str">
        <f>IF(B1726&lt;&gt;"",IF(AND(B1726&gt;=_TM1,B1726&lt;=_TM2,OR(TH!L1726="1111",TH!M1726="1111")),TH!D1726,""),"")</f>
        <v/>
      </c>
      <c r="B1726" s="699">
        <f t="shared" si="79"/>
        <v>10</v>
      </c>
      <c r="C1726" s="832">
        <f t="shared" si="80"/>
        <v>41568</v>
      </c>
      <c r="D1726" s="832" t="s">
        <v>1292</v>
      </c>
      <c r="E1726" s="832">
        <v>41568</v>
      </c>
      <c r="F1726" s="890" t="s">
        <v>991</v>
      </c>
      <c r="G1726" s="833" t="s">
        <v>986</v>
      </c>
      <c r="H1726" s="836" t="s">
        <v>1288</v>
      </c>
      <c r="I1726" s="254">
        <v>50</v>
      </c>
      <c r="J1726" s="254">
        <v>33775.490192092693</v>
      </c>
      <c r="K1726" s="700">
        <f t="shared" si="82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customHeight="1">
      <c r="A1727" s="888" t="str">
        <f>IF(B1727&lt;&gt;"",IF(AND(B1727&gt;=_TM1,B1727&lt;=_TM2,OR(TH!L1727="1111",TH!M1727="1111")),TH!D1727,""),"")</f>
        <v/>
      </c>
      <c r="B1727" s="699">
        <f t="shared" si="79"/>
        <v>10</v>
      </c>
      <c r="C1727" s="832">
        <f t="shared" si="80"/>
        <v>41568</v>
      </c>
      <c r="D1727" s="832" t="s">
        <v>1292</v>
      </c>
      <c r="E1727" s="48">
        <v>41568</v>
      </c>
      <c r="F1727" s="49" t="s">
        <v>992</v>
      </c>
      <c r="G1727" s="49" t="s">
        <v>986</v>
      </c>
      <c r="H1727" s="836" t="s">
        <v>1288</v>
      </c>
      <c r="I1727" s="254">
        <v>50</v>
      </c>
      <c r="J1727" s="254">
        <v>62541.290192092696</v>
      </c>
      <c r="K1727" s="700">
        <f t="shared" si="82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customHeight="1">
      <c r="A1728" s="888" t="str">
        <f>IF(B1728&lt;&gt;"",IF(AND(B1728&gt;=_TM1,B1728&lt;=_TM2,OR(TH!L1728="1111",TH!M1728="1111")),TH!D1728,""),"")</f>
        <v/>
      </c>
      <c r="B1728" s="699">
        <f t="shared" si="79"/>
        <v>10</v>
      </c>
      <c r="C1728" s="832">
        <f t="shared" si="80"/>
        <v>41569</v>
      </c>
      <c r="D1728" s="832" t="s">
        <v>1292</v>
      </c>
      <c r="E1728" s="48">
        <v>41569</v>
      </c>
      <c r="F1728" s="49" t="s">
        <v>1151</v>
      </c>
      <c r="G1728" s="49" t="s">
        <v>988</v>
      </c>
      <c r="H1728" s="836" t="s">
        <v>1288</v>
      </c>
      <c r="I1728" s="254">
        <v>1980</v>
      </c>
      <c r="J1728" s="254">
        <v>4431.2720102745106</v>
      </c>
      <c r="K1728" s="700">
        <f t="shared" si="82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customHeight="1">
      <c r="A1729" s="888" t="str">
        <f>IF(B1729&lt;&gt;"",IF(AND(B1729&gt;=_TM1,B1729&lt;=_TM2,OR(TH!L1729="1111",TH!M1729="1111")),TH!D1729,""),"")</f>
        <v/>
      </c>
      <c r="B1729" s="699">
        <f t="shared" si="79"/>
        <v>10</v>
      </c>
      <c r="C1729" s="832">
        <f t="shared" si="80"/>
        <v>41571</v>
      </c>
      <c r="D1729" s="832" t="s">
        <v>1292</v>
      </c>
      <c r="E1729" s="48">
        <v>41571</v>
      </c>
      <c r="F1729" s="890" t="s">
        <v>1128</v>
      </c>
      <c r="G1729" s="49" t="s">
        <v>990</v>
      </c>
      <c r="H1729" s="836" t="s">
        <v>1288</v>
      </c>
      <c r="I1729" s="254">
        <v>100</v>
      </c>
      <c r="J1729" s="254">
        <v>5921.0001920926916</v>
      </c>
      <c r="K1729" s="700">
        <f t="shared" si="82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customHeight="1">
      <c r="A1730" s="888" t="str">
        <f>IF(B1730&lt;&gt;"",IF(AND(B1730&gt;=_TM1,B1730&lt;=_TM2,OR(TH!L1730="1111",TH!M1730="1111")),TH!D1730,""),"")</f>
        <v/>
      </c>
      <c r="B1730" s="699">
        <f t="shared" si="79"/>
        <v>10</v>
      </c>
      <c r="C1730" s="832">
        <f t="shared" si="80"/>
        <v>41571</v>
      </c>
      <c r="D1730" s="832" t="s">
        <v>1292</v>
      </c>
      <c r="E1730" s="48">
        <v>41571</v>
      </c>
      <c r="F1730" s="49" t="s">
        <v>812</v>
      </c>
      <c r="G1730" s="49" t="s">
        <v>990</v>
      </c>
      <c r="H1730" s="836" t="s">
        <v>1288</v>
      </c>
      <c r="I1730" s="254">
        <v>200</v>
      </c>
      <c r="J1730" s="254">
        <v>9108.4901920926914</v>
      </c>
      <c r="K1730" s="700">
        <f t="shared" si="82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customHeight="1">
      <c r="A1731" s="888" t="str">
        <f>IF(B1731&lt;&gt;"",IF(AND(B1731&gt;=_TM1,B1731&lt;=_TM2,OR(TH!L1731="1111",TH!M1731="1111")),TH!D1731,""),"")</f>
        <v/>
      </c>
      <c r="B1731" s="699">
        <f t="shared" si="79"/>
        <v>10</v>
      </c>
      <c r="C1731" s="832">
        <f t="shared" si="80"/>
        <v>41571</v>
      </c>
      <c r="D1731" s="832" t="s">
        <v>1292</v>
      </c>
      <c r="E1731" s="48">
        <v>41571</v>
      </c>
      <c r="F1731" s="890" t="s">
        <v>1128</v>
      </c>
      <c r="G1731" s="49" t="s">
        <v>990</v>
      </c>
      <c r="H1731" s="836" t="s">
        <v>1288</v>
      </c>
      <c r="I1731" s="254">
        <v>200</v>
      </c>
      <c r="J1731" s="254">
        <v>6562.4901920926923</v>
      </c>
      <c r="K1731" s="700">
        <f t="shared" si="82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customHeight="1">
      <c r="A1732" s="888" t="str">
        <f>IF(B1732&lt;&gt;"",IF(AND(B1732&gt;=_TM1,B1732&lt;=_TM2,OR(TH!L1732="1111",TH!M1732="1111")),TH!D1732,""),"")</f>
        <v/>
      </c>
      <c r="B1732" s="699">
        <f t="shared" ref="B1732:B1795" si="83">IF(C1732&lt;&gt;"",MONTH(C1732),"")</f>
        <v>10</v>
      </c>
      <c r="C1732" s="832">
        <f t="shared" si="80"/>
        <v>41571</v>
      </c>
      <c r="D1732" s="832" t="s">
        <v>1292</v>
      </c>
      <c r="E1732" s="48">
        <v>41571</v>
      </c>
      <c r="F1732" s="49" t="s">
        <v>938</v>
      </c>
      <c r="G1732" s="49" t="s">
        <v>993</v>
      </c>
      <c r="H1732" s="836" t="s">
        <v>1288</v>
      </c>
      <c r="I1732" s="254">
        <v>585</v>
      </c>
      <c r="J1732" s="254">
        <v>17353.7466023491</v>
      </c>
      <c r="K1732" s="700">
        <f t="shared" si="82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customHeight="1">
      <c r="A1733" s="888" t="str">
        <f>IF(B1733&lt;&gt;"",IF(AND(B1733&gt;=_TM1,B1733&lt;=_TM2,OR(TH!L1733="1111",TH!M1733="1111")),TH!D1733,""),"")</f>
        <v/>
      </c>
      <c r="B1733" s="699">
        <f t="shared" si="83"/>
        <v>10</v>
      </c>
      <c r="C1733" s="832">
        <f t="shared" si="80"/>
        <v>41573</v>
      </c>
      <c r="D1733" s="832" t="s">
        <v>1292</v>
      </c>
      <c r="E1733" s="48">
        <v>41573</v>
      </c>
      <c r="F1733" s="49" t="s">
        <v>1147</v>
      </c>
      <c r="G1733" s="49" t="s">
        <v>994</v>
      </c>
      <c r="H1733" s="836" t="s">
        <v>1288</v>
      </c>
      <c r="I1733" s="254">
        <v>49</v>
      </c>
      <c r="J1733" s="254">
        <v>5006.7554982151414</v>
      </c>
      <c r="K1733" s="700">
        <f t="shared" si="82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customHeight="1">
      <c r="A1734" s="888" t="str">
        <f>IF(B1734&lt;&gt;"",IF(AND(B1734&gt;=_TM1,B1734&lt;=_TM2,OR(TH!L1734="1111",TH!M1734="1111")),TH!D1734,""),"")</f>
        <v/>
      </c>
      <c r="B1734" s="699">
        <f t="shared" si="83"/>
        <v>10</v>
      </c>
      <c r="C1734" s="832">
        <f t="shared" si="80"/>
        <v>41573</v>
      </c>
      <c r="D1734" s="832" t="s">
        <v>1292</v>
      </c>
      <c r="E1734" s="48">
        <v>41573</v>
      </c>
      <c r="F1734" s="49" t="s">
        <v>1146</v>
      </c>
      <c r="G1734" s="49" t="s">
        <v>994</v>
      </c>
      <c r="H1734" s="836" t="s">
        <v>1288</v>
      </c>
      <c r="I1734" s="254">
        <v>3191</v>
      </c>
      <c r="J1734" s="254">
        <v>3920.6133509770548</v>
      </c>
      <c r="K1734" s="700">
        <f t="shared" si="82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customHeight="1">
      <c r="A1735" s="888" t="str">
        <f>IF(B1735&lt;&gt;"",IF(AND(B1735&gt;=_TM1,B1735&lt;=_TM2,OR(TH!L1735="1111",TH!M1735="1111")),TH!D1735,""),"")</f>
        <v/>
      </c>
      <c r="B1735" s="699">
        <f t="shared" si="83"/>
        <v>10</v>
      </c>
      <c r="C1735" s="832">
        <f t="shared" si="80"/>
        <v>41577</v>
      </c>
      <c r="D1735" s="832" t="s">
        <v>1292</v>
      </c>
      <c r="E1735" s="48">
        <v>41577</v>
      </c>
      <c r="F1735" s="49" t="s">
        <v>940</v>
      </c>
      <c r="G1735" s="49" t="s">
        <v>995</v>
      </c>
      <c r="H1735" s="836" t="s">
        <v>1288</v>
      </c>
      <c r="I1735" s="254">
        <v>371</v>
      </c>
      <c r="J1735" s="254">
        <v>15727.490192092691</v>
      </c>
      <c r="K1735" s="700">
        <f t="shared" si="82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customHeight="1">
      <c r="A1736" s="888" t="str">
        <f>IF(B1736&lt;&gt;"",IF(AND(B1736&gt;=_TM1,B1736&lt;=_TM2,OR(TH!L1736="1111",TH!M1736="1111")),TH!D1736,""),"")</f>
        <v/>
      </c>
      <c r="B1736" s="699">
        <f t="shared" si="83"/>
        <v>10</v>
      </c>
      <c r="C1736" s="832">
        <f t="shared" si="80"/>
        <v>41578</v>
      </c>
      <c r="D1736" s="832" t="s">
        <v>1292</v>
      </c>
      <c r="E1736" s="48">
        <v>41578</v>
      </c>
      <c r="F1736" s="49" t="s">
        <v>729</v>
      </c>
      <c r="G1736" s="49" t="s">
        <v>996</v>
      </c>
      <c r="H1736" s="836" t="s">
        <v>1288</v>
      </c>
      <c r="I1736" s="254">
        <v>999</v>
      </c>
      <c r="J1736" s="254">
        <v>7710.2569588594579</v>
      </c>
      <c r="K1736" s="700">
        <f t="shared" si="82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customHeight="1">
      <c r="A1737" s="888" t="str">
        <f>IF(B1737&lt;&gt;"",IF(AND(B1737&gt;=_TM1,B1737&lt;=_TM2,OR(TH!L1737="1111",TH!M1737="1111")),TH!D1737,""),"")</f>
        <v/>
      </c>
      <c r="B1737" s="699">
        <f t="shared" si="83"/>
        <v>10</v>
      </c>
      <c r="C1737" s="832">
        <f t="shared" si="80"/>
        <v>41578</v>
      </c>
      <c r="D1737" s="832" t="s">
        <v>1292</v>
      </c>
      <c r="E1737" s="48">
        <v>41578</v>
      </c>
      <c r="F1737" s="890" t="s">
        <v>836</v>
      </c>
      <c r="G1737" s="49" t="s">
        <v>997</v>
      </c>
      <c r="H1737" s="836" t="s">
        <v>1288</v>
      </c>
      <c r="I1737" s="254">
        <v>397</v>
      </c>
      <c r="J1737" s="254">
        <v>9507.7219301279565</v>
      </c>
      <c r="K1737" s="700">
        <f t="shared" si="82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customHeight="1">
      <c r="A1738" s="888" t="str">
        <f>IF(B1738&lt;&gt;"",IF(AND(B1738&gt;=_TM1,B1738&lt;=_TM2,OR(TH!L1738="1111",TH!M1738="1111")),TH!D1738,""),"")</f>
        <v/>
      </c>
      <c r="B1738" s="699">
        <f t="shared" si="83"/>
        <v>10</v>
      </c>
      <c r="C1738" s="832">
        <f t="shared" si="80"/>
        <v>41578</v>
      </c>
      <c r="D1738" s="832" t="s">
        <v>1292</v>
      </c>
      <c r="E1738" s="48">
        <v>41578</v>
      </c>
      <c r="F1738" s="49" t="s">
        <v>883</v>
      </c>
      <c r="G1738" s="49" t="s">
        <v>998</v>
      </c>
      <c r="H1738" s="836" t="s">
        <v>1288</v>
      </c>
      <c r="I1738" s="254">
        <v>497</v>
      </c>
      <c r="J1738" s="254">
        <v>8971.6592061771989</v>
      </c>
      <c r="K1738" s="700">
        <f t="shared" si="82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customHeight="1">
      <c r="A1739" s="888" t="str">
        <f>IF(B1739&lt;&gt;"",IF(AND(B1739&gt;=_TM1,B1739&lt;=_TM2,OR(TH!L1739="1111",TH!M1739="1111")),TH!D1739,""),"")</f>
        <v/>
      </c>
      <c r="B1739" s="699">
        <f t="shared" si="83"/>
        <v>10</v>
      </c>
      <c r="C1739" s="832">
        <f t="shared" si="80"/>
        <v>41578</v>
      </c>
      <c r="D1739" s="832" t="s">
        <v>1292</v>
      </c>
      <c r="E1739" s="48">
        <v>41578</v>
      </c>
      <c r="F1739" s="890" t="s">
        <v>806</v>
      </c>
      <c r="G1739" s="49" t="s">
        <v>999</v>
      </c>
      <c r="H1739" s="836" t="s">
        <v>1288</v>
      </c>
      <c r="I1739" s="254">
        <v>292</v>
      </c>
      <c r="J1739" s="254">
        <v>9328.4901920926914</v>
      </c>
      <c r="K1739" s="700">
        <f t="shared" si="82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customHeight="1">
      <c r="A1740" s="888" t="str">
        <f>IF(B1740&lt;&gt;"",IF(AND(B1740&gt;=_TM1,B1740&lt;=_TM2,OR(TH!L1740="1111",TH!M1740="1111")),TH!D1740,""),"")</f>
        <v/>
      </c>
      <c r="B1740" s="699">
        <f t="shared" si="83"/>
        <v>11</v>
      </c>
      <c r="C1740" s="832">
        <f t="shared" si="80"/>
        <v>41582</v>
      </c>
      <c r="D1740" s="832" t="s">
        <v>1292</v>
      </c>
      <c r="E1740" s="48">
        <v>41582</v>
      </c>
      <c r="F1740" s="49" t="s">
        <v>815</v>
      </c>
      <c r="G1740" s="49" t="s">
        <v>1000</v>
      </c>
      <c r="H1740" s="836" t="s">
        <v>1288</v>
      </c>
      <c r="I1740" s="254">
        <v>500</v>
      </c>
      <c r="J1740" s="254">
        <v>16943.49019209269</v>
      </c>
      <c r="K1740" s="700">
        <f t="shared" si="82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customHeight="1">
      <c r="A1741" s="888" t="str">
        <f>IF(B1741&lt;&gt;"",IF(AND(B1741&gt;=_TM1,B1741&lt;=_TM2,OR(TH!L1741="1111",TH!M1741="1111")),TH!D1741,""),"")</f>
        <v/>
      </c>
      <c r="B1741" s="699">
        <f t="shared" si="83"/>
        <v>11</v>
      </c>
      <c r="C1741" s="832">
        <f t="shared" si="80"/>
        <v>41582</v>
      </c>
      <c r="D1741" s="832" t="s">
        <v>1292</v>
      </c>
      <c r="E1741" s="48">
        <v>41582</v>
      </c>
      <c r="F1741" s="49" t="s">
        <v>817</v>
      </c>
      <c r="G1741" s="49" t="s">
        <v>1000</v>
      </c>
      <c r="H1741" s="836" t="s">
        <v>1288</v>
      </c>
      <c r="I1741" s="254">
        <v>1000</v>
      </c>
      <c r="J1741" s="254">
        <v>1362.7401920926923</v>
      </c>
      <c r="K1741" s="700">
        <f t="shared" si="82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customHeight="1">
      <c r="A1742" s="888" t="str">
        <f>IF(B1742&lt;&gt;"",IF(AND(B1742&gt;=_TM1,B1742&lt;=_TM2,OR(TH!L1742="1111",TH!M1742="1111")),TH!D1742,""),"")</f>
        <v/>
      </c>
      <c r="B1742" s="699">
        <f t="shared" si="83"/>
        <v>11</v>
      </c>
      <c r="C1742" s="832">
        <f t="shared" si="80"/>
        <v>41583</v>
      </c>
      <c r="D1742" s="832" t="s">
        <v>1292</v>
      </c>
      <c r="E1742" s="48">
        <v>41583</v>
      </c>
      <c r="F1742" s="49" t="s">
        <v>1001</v>
      </c>
      <c r="G1742" s="49" t="s">
        <v>1002</v>
      </c>
      <c r="H1742" s="836" t="s">
        <v>1288</v>
      </c>
      <c r="I1742" s="254">
        <v>1005</v>
      </c>
      <c r="J1742" s="254">
        <v>5520.6046199533885</v>
      </c>
      <c r="K1742" s="700">
        <f t="shared" si="82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customHeight="1">
      <c r="A1743" s="888" t="str">
        <f>IF(B1743&lt;&gt;"",IF(AND(B1743&gt;=_TM1,B1743&lt;=_TM2,OR(TH!L1743="1111",TH!M1743="1111")),TH!D1743,""),"")</f>
        <v/>
      </c>
      <c r="B1743" s="699">
        <f t="shared" si="83"/>
        <v>11</v>
      </c>
      <c r="C1743" s="832">
        <f t="shared" si="80"/>
        <v>41584</v>
      </c>
      <c r="D1743" s="832" t="s">
        <v>1292</v>
      </c>
      <c r="E1743" s="832">
        <v>41584</v>
      </c>
      <c r="F1743" s="890" t="s">
        <v>859</v>
      </c>
      <c r="G1743" s="833" t="s">
        <v>1003</v>
      </c>
      <c r="H1743" s="836" t="s">
        <v>1288</v>
      </c>
      <c r="I1743" s="254">
        <v>995</v>
      </c>
      <c r="J1743" s="254">
        <v>18631.93240314797</v>
      </c>
      <c r="K1743" s="700">
        <f t="shared" si="82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customHeight="1">
      <c r="A1744" s="888" t="str">
        <f>IF(B1744&lt;&gt;"",IF(AND(B1744&gt;=_TM1,B1744&lt;=_TM2,OR(TH!L1744="1111",TH!M1744="1111")),TH!D1744,""),"")</f>
        <v/>
      </c>
      <c r="B1744" s="699">
        <f t="shared" si="83"/>
        <v>11</v>
      </c>
      <c r="C1744" s="832">
        <f t="shared" si="80"/>
        <v>41586</v>
      </c>
      <c r="D1744" s="832" t="s">
        <v>1292</v>
      </c>
      <c r="E1744" s="832">
        <v>41586</v>
      </c>
      <c r="F1744" s="890" t="s">
        <v>1132</v>
      </c>
      <c r="G1744" s="833" t="s">
        <v>647</v>
      </c>
      <c r="H1744" s="836" t="s">
        <v>1288</v>
      </c>
      <c r="I1744" s="254">
        <v>200</v>
      </c>
      <c r="J1744" s="254">
        <v>6518.7401920926923</v>
      </c>
      <c r="K1744" s="700">
        <f t="shared" si="82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customHeight="1">
      <c r="A1745" s="888" t="str">
        <f>IF(B1745&lt;&gt;"",IF(AND(B1745&gt;=_TM1,B1745&lt;=_TM2,OR(TH!L1745="1111",TH!M1745="1111")),TH!D1745,""),"")</f>
        <v/>
      </c>
      <c r="B1745" s="699">
        <f t="shared" si="83"/>
        <v>11</v>
      </c>
      <c r="C1745" s="832">
        <f t="shared" si="80"/>
        <v>41586</v>
      </c>
      <c r="D1745" s="832" t="s">
        <v>1292</v>
      </c>
      <c r="E1745" s="832">
        <v>41586</v>
      </c>
      <c r="F1745" s="890" t="s">
        <v>1133</v>
      </c>
      <c r="G1745" s="914" t="s">
        <v>647</v>
      </c>
      <c r="H1745" s="836" t="s">
        <v>1288</v>
      </c>
      <c r="I1745" s="909">
        <v>157</v>
      </c>
      <c r="J1745" s="254">
        <v>20009.987007379314</v>
      </c>
      <c r="K1745" s="700">
        <f t="shared" si="82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customHeight="1">
      <c r="A1746" s="888" t="str">
        <f>IF(B1746&lt;&gt;"",IF(AND(B1746&gt;=_TM1,B1746&lt;=_TM2,OR(TH!L1746="1111",TH!M1746="1111")),TH!D1746,""),"")</f>
        <v/>
      </c>
      <c r="B1746" s="699">
        <f t="shared" si="83"/>
        <v>11</v>
      </c>
      <c r="C1746" s="832">
        <f t="shared" si="80"/>
        <v>41586</v>
      </c>
      <c r="D1746" s="832" t="s">
        <v>1292</v>
      </c>
      <c r="E1746" s="832">
        <v>41586</v>
      </c>
      <c r="F1746" s="890" t="s">
        <v>1004</v>
      </c>
      <c r="G1746" s="914" t="s">
        <v>1005</v>
      </c>
      <c r="H1746" s="836" t="s">
        <v>1288</v>
      </c>
      <c r="I1746" s="909">
        <v>200</v>
      </c>
      <c r="J1746" s="254">
        <v>6967.9901920926923</v>
      </c>
      <c r="K1746" s="700">
        <f t="shared" si="82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customHeight="1">
      <c r="A1747" s="888" t="str">
        <f>IF(B1747&lt;&gt;"",IF(AND(B1747&gt;=_TM1,B1747&lt;=_TM2,OR(TH!L1747="1111",TH!M1747="1111")),TH!D1747,""),"")</f>
        <v/>
      </c>
      <c r="B1747" s="699">
        <f t="shared" si="83"/>
        <v>11</v>
      </c>
      <c r="C1747" s="832">
        <f t="shared" si="80"/>
        <v>41586</v>
      </c>
      <c r="D1747" s="832" t="s">
        <v>1292</v>
      </c>
      <c r="E1747" s="847">
        <v>41586</v>
      </c>
      <c r="F1747" s="910" t="s">
        <v>1007</v>
      </c>
      <c r="G1747" s="49" t="s">
        <v>1005</v>
      </c>
      <c r="H1747" s="836" t="s">
        <v>1288</v>
      </c>
      <c r="I1747" s="254">
        <v>100</v>
      </c>
      <c r="J1747" s="254">
        <v>13572.490192092691</v>
      </c>
      <c r="K1747" s="700">
        <f t="shared" si="82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customHeight="1">
      <c r="A1748" s="888" t="str">
        <f>IF(B1748&lt;&gt;"",IF(AND(B1748&gt;=_TM1,B1748&lt;=_TM2,OR(TH!L1748="1111",TH!M1748="1111")),TH!D1748,""),"")</f>
        <v/>
      </c>
      <c r="B1748" s="699">
        <f t="shared" si="83"/>
        <v>11</v>
      </c>
      <c r="C1748" s="832">
        <f t="shared" si="80"/>
        <v>41586</v>
      </c>
      <c r="D1748" s="832" t="s">
        <v>1292</v>
      </c>
      <c r="E1748" s="847">
        <v>41586</v>
      </c>
      <c r="F1748" s="49" t="s">
        <v>1008</v>
      </c>
      <c r="G1748" s="49" t="s">
        <v>1005</v>
      </c>
      <c r="H1748" s="836" t="s">
        <v>1288</v>
      </c>
      <c r="I1748" s="254">
        <v>150</v>
      </c>
      <c r="J1748" s="254">
        <v>12873.423525426026</v>
      </c>
      <c r="K1748" s="700">
        <f t="shared" si="82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customHeight="1">
      <c r="A1749" s="888" t="str">
        <f>IF(B1749&lt;&gt;"",IF(AND(B1749&gt;=_TM1,B1749&lt;=_TM2,OR(TH!L1749="1111",TH!M1749="1111")),TH!D1749,""),"")</f>
        <v/>
      </c>
      <c r="B1749" s="699">
        <f t="shared" si="83"/>
        <v>11</v>
      </c>
      <c r="C1749" s="832">
        <f t="shared" si="80"/>
        <v>41591</v>
      </c>
      <c r="D1749" s="832" t="s">
        <v>1292</v>
      </c>
      <c r="E1749" s="847">
        <v>41591</v>
      </c>
      <c r="F1749" s="910" t="s">
        <v>836</v>
      </c>
      <c r="G1749" s="49" t="s">
        <v>1009</v>
      </c>
      <c r="H1749" s="836" t="s">
        <v>1288</v>
      </c>
      <c r="I1749" s="254">
        <v>395</v>
      </c>
      <c r="J1749" s="254">
        <v>9551.0851288015529</v>
      </c>
      <c r="K1749" s="700">
        <f t="shared" si="82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customHeight="1">
      <c r="A1750" s="888" t="str">
        <f>IF(B1750&lt;&gt;"",IF(AND(B1750&gt;=_TM1,B1750&lt;=_TM2,OR(TH!L1750="1111",TH!M1750="1111")),TH!D1750,""),"")</f>
        <v/>
      </c>
      <c r="B1750" s="699">
        <f t="shared" si="83"/>
        <v>11</v>
      </c>
      <c r="C1750" s="832">
        <f t="shared" si="80"/>
        <v>41592</v>
      </c>
      <c r="D1750" s="832" t="s">
        <v>1292</v>
      </c>
      <c r="E1750" s="847">
        <v>41592</v>
      </c>
      <c r="F1750" s="835" t="s">
        <v>1126</v>
      </c>
      <c r="G1750" s="49" t="s">
        <v>1010</v>
      </c>
      <c r="H1750" s="836" t="s">
        <v>1288</v>
      </c>
      <c r="I1750" s="254">
        <v>500</v>
      </c>
      <c r="J1750" s="254">
        <v>15943.490192092693</v>
      </c>
      <c r="K1750" s="700">
        <f t="shared" si="82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customHeight="1">
      <c r="A1751" s="888" t="str">
        <f>IF(B1751&lt;&gt;"",IF(AND(B1751&gt;=_TM1,B1751&lt;=_TM2,OR(TH!L1751="1111",TH!M1751="1111")),TH!D1751,""),"")</f>
        <v/>
      </c>
      <c r="B1751" s="699">
        <f t="shared" si="83"/>
        <v>11</v>
      </c>
      <c r="C1751" s="832">
        <f t="shared" si="80"/>
        <v>41592</v>
      </c>
      <c r="D1751" s="832" t="s">
        <v>1292</v>
      </c>
      <c r="E1751" s="847">
        <v>41592</v>
      </c>
      <c r="F1751" s="835" t="s">
        <v>836</v>
      </c>
      <c r="G1751" s="49" t="s">
        <v>1011</v>
      </c>
      <c r="H1751" s="836" t="s">
        <v>1288</v>
      </c>
      <c r="I1751" s="254">
        <v>500</v>
      </c>
      <c r="J1751" s="254">
        <v>9443.4901920926932</v>
      </c>
      <c r="K1751" s="700">
        <f t="shared" si="82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customHeight="1">
      <c r="A1752" s="888" t="str">
        <f>IF(B1752&lt;&gt;"",IF(AND(B1752&gt;=_TM1,B1752&lt;=_TM2,OR(TH!L1752="1111",TH!M1752="1111")),TH!D1752,""),"")</f>
        <v/>
      </c>
      <c r="B1752" s="699">
        <f t="shared" si="83"/>
        <v>11</v>
      </c>
      <c r="C1752" s="832">
        <f t="shared" si="80"/>
        <v>41592</v>
      </c>
      <c r="D1752" s="832" t="s">
        <v>1292</v>
      </c>
      <c r="E1752" s="847">
        <v>41592</v>
      </c>
      <c r="F1752" s="910" t="s">
        <v>1147</v>
      </c>
      <c r="G1752" s="49" t="s">
        <v>1012</v>
      </c>
      <c r="H1752" s="836" t="s">
        <v>1288</v>
      </c>
      <c r="I1752" s="913">
        <v>2642</v>
      </c>
      <c r="J1752" s="254">
        <v>4177.3671792236537</v>
      </c>
      <c r="K1752" s="700">
        <f t="shared" si="82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customHeight="1">
      <c r="A1753" s="888" t="str">
        <f>IF(B1753&lt;&gt;"",IF(AND(B1753&gt;=_TM1,B1753&lt;=_TM2,OR(TH!L1753="1111",TH!M1753="1111")),TH!D1753,""),"")</f>
        <v/>
      </c>
      <c r="B1753" s="699">
        <f t="shared" si="83"/>
        <v>11</v>
      </c>
      <c r="C1753" s="832">
        <f t="shared" si="80"/>
        <v>41593</v>
      </c>
      <c r="D1753" s="832" t="s">
        <v>1292</v>
      </c>
      <c r="E1753" s="847">
        <v>41593</v>
      </c>
      <c r="F1753" s="910" t="s">
        <v>1159</v>
      </c>
      <c r="G1753" s="49" t="s">
        <v>1013</v>
      </c>
      <c r="H1753" s="836" t="s">
        <v>1288</v>
      </c>
      <c r="I1753" s="254">
        <v>2330</v>
      </c>
      <c r="J1753" s="254">
        <v>5903.8850418781003</v>
      </c>
      <c r="K1753" s="700">
        <f t="shared" si="82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customHeight="1">
      <c r="A1754" s="888" t="str">
        <f>IF(B1754&lt;&gt;"",IF(AND(B1754&gt;=_TM1,B1754&lt;=_TM2,OR(TH!L1754="1111",TH!M1754="1111")),TH!D1754,""),"")</f>
        <v/>
      </c>
      <c r="B1754" s="699">
        <f t="shared" si="83"/>
        <v>11</v>
      </c>
      <c r="C1754" s="832">
        <f t="shared" si="80"/>
        <v>41594</v>
      </c>
      <c r="D1754" s="832" t="s">
        <v>1292</v>
      </c>
      <c r="E1754" s="847">
        <v>41594</v>
      </c>
      <c r="F1754" s="910" t="s">
        <v>836</v>
      </c>
      <c r="G1754" s="49" t="s">
        <v>1014</v>
      </c>
      <c r="H1754" s="836" t="s">
        <v>1288</v>
      </c>
      <c r="I1754" s="913">
        <v>428</v>
      </c>
      <c r="J1754" s="254">
        <v>9354.7051453637214</v>
      </c>
      <c r="K1754" s="700">
        <f t="shared" si="82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customHeight="1">
      <c r="A1755" s="888" t="str">
        <f>IF(B1755&lt;&gt;"",IF(AND(B1755&gt;=_TM1,B1755&lt;=_TM2,OR(TH!L1755="1111",TH!M1755="1111")),TH!D1755,""),"")</f>
        <v/>
      </c>
      <c r="B1755" s="699">
        <f t="shared" si="83"/>
        <v>11</v>
      </c>
      <c r="C1755" s="832">
        <f t="shared" si="80"/>
        <v>41596</v>
      </c>
      <c r="D1755" s="832" t="s">
        <v>1292</v>
      </c>
      <c r="E1755" s="832">
        <v>41596</v>
      </c>
      <c r="F1755" s="890" t="s">
        <v>874</v>
      </c>
      <c r="G1755" s="833" t="s">
        <v>1015</v>
      </c>
      <c r="H1755" s="836" t="s">
        <v>1288</v>
      </c>
      <c r="I1755" s="909">
        <v>1017</v>
      </c>
      <c r="J1755" s="909">
        <v>11840.074262889153</v>
      </c>
      <c r="K1755" s="700">
        <f t="shared" si="82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customHeight="1">
      <c r="A1756" s="888" t="str">
        <f>IF(B1756&lt;&gt;"",IF(AND(B1756&gt;=_TM1,B1756&lt;=_TM2,OR(TH!L1756="1111",TH!M1756="1111")),TH!D1756,""),"")</f>
        <v/>
      </c>
      <c r="B1756" s="699">
        <f t="shared" si="83"/>
        <v>11</v>
      </c>
      <c r="C1756" s="832">
        <f t="shared" si="80"/>
        <v>41597</v>
      </c>
      <c r="D1756" s="832" t="s">
        <v>1292</v>
      </c>
      <c r="E1756" s="832">
        <v>41597</v>
      </c>
      <c r="F1756" s="890" t="s">
        <v>1016</v>
      </c>
      <c r="G1756" s="833" t="s">
        <v>1017</v>
      </c>
      <c r="H1756" s="836" t="s">
        <v>1288</v>
      </c>
      <c r="I1756" s="254">
        <v>70</v>
      </c>
      <c r="J1756" s="254">
        <v>41170.918763521266</v>
      </c>
      <c r="K1756" s="700">
        <f t="shared" si="82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customHeight="1">
      <c r="A1757" s="888" t="str">
        <f>IF(B1757&lt;&gt;"",IF(AND(B1757&gt;=_TM1,B1757&lt;=_TM2,OR(TH!L1757="1111",TH!M1757="1111")),TH!D1757,""),"")</f>
        <v/>
      </c>
      <c r="B1757" s="699">
        <f t="shared" si="83"/>
        <v>11</v>
      </c>
      <c r="C1757" s="832">
        <f t="shared" si="80"/>
        <v>41597</v>
      </c>
      <c r="D1757" s="832" t="s">
        <v>1292</v>
      </c>
      <c r="E1757" s="832">
        <v>41597</v>
      </c>
      <c r="F1757" s="910" t="s">
        <v>878</v>
      </c>
      <c r="G1757" s="833" t="s">
        <v>1017</v>
      </c>
      <c r="H1757" s="836" t="s">
        <v>1288</v>
      </c>
      <c r="I1757" s="254">
        <v>70</v>
      </c>
      <c r="J1757" s="254">
        <v>42499.675906378412</v>
      </c>
      <c r="K1757" s="700">
        <f t="shared" si="82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customHeight="1">
      <c r="A1758" s="888" t="str">
        <f>IF(B1758&lt;&gt;"",IF(AND(B1758&gt;=_TM1,B1758&lt;=_TM2,OR(TH!L1758="1111",TH!M1758="1111")),TH!D1758,""),"")</f>
        <v/>
      </c>
      <c r="B1758" s="699">
        <f t="shared" si="83"/>
        <v>11</v>
      </c>
      <c r="C1758" s="832">
        <f t="shared" si="80"/>
        <v>41597</v>
      </c>
      <c r="D1758" s="832" t="s">
        <v>1292</v>
      </c>
      <c r="E1758" s="832">
        <v>41597</v>
      </c>
      <c r="F1758" s="910" t="s">
        <v>1018</v>
      </c>
      <c r="G1758" s="833" t="s">
        <v>1017</v>
      </c>
      <c r="H1758" s="836" t="s">
        <v>1288</v>
      </c>
      <c r="I1758" s="254">
        <v>50</v>
      </c>
      <c r="J1758" s="254">
        <v>37177.490192092693</v>
      </c>
      <c r="K1758" s="700">
        <f t="shared" si="82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customHeight="1">
      <c r="A1759" s="888" t="str">
        <f>IF(B1759&lt;&gt;"",IF(AND(B1759&gt;=_TM1,B1759&lt;=_TM2,OR(TH!L1759="1111",TH!M1759="1111")),TH!D1759,""),"")</f>
        <v/>
      </c>
      <c r="B1759" s="699">
        <f t="shared" si="83"/>
        <v>11</v>
      </c>
      <c r="C1759" s="832">
        <f t="shared" si="80"/>
        <v>41597</v>
      </c>
      <c r="D1759" s="832" t="s">
        <v>1292</v>
      </c>
      <c r="E1759" s="832">
        <v>41597</v>
      </c>
      <c r="F1759" s="890" t="s">
        <v>879</v>
      </c>
      <c r="G1759" s="833" t="s">
        <v>1017</v>
      </c>
      <c r="H1759" s="836" t="s">
        <v>1288</v>
      </c>
      <c r="I1759" s="254">
        <v>50</v>
      </c>
      <c r="J1759" s="254">
        <v>37177.490192092693</v>
      </c>
      <c r="K1759" s="700">
        <f t="shared" si="82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customHeight="1">
      <c r="A1760" s="888" t="str">
        <f>IF(B1760&lt;&gt;"",IF(AND(B1760&gt;=_TM1,B1760&lt;=_TM2,OR(TH!L1760="1111",TH!M1760="1111")),TH!D1760,""),"")</f>
        <v/>
      </c>
      <c r="B1760" s="699">
        <f t="shared" si="83"/>
        <v>11</v>
      </c>
      <c r="C1760" s="832">
        <f t="shared" si="80"/>
        <v>41598</v>
      </c>
      <c r="D1760" s="832" t="s">
        <v>1292</v>
      </c>
      <c r="E1760" s="832">
        <v>41598</v>
      </c>
      <c r="F1760" s="890" t="s">
        <v>880</v>
      </c>
      <c r="G1760" s="833" t="s">
        <v>1019</v>
      </c>
      <c r="H1760" s="836" t="s">
        <v>1288</v>
      </c>
      <c r="I1760" s="254">
        <v>50</v>
      </c>
      <c r="J1760" s="254">
        <v>46193.570192092695</v>
      </c>
      <c r="K1760" s="700">
        <f t="shared" si="82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customHeight="1">
      <c r="A1761" s="888" t="str">
        <f>IF(B1761&lt;&gt;"",IF(AND(B1761&gt;=_TM1,B1761&lt;=_TM2,OR(TH!L1761="1111",TH!M1761="1111")),TH!D1761,""),"")</f>
        <v/>
      </c>
      <c r="B1761" s="699">
        <f t="shared" si="83"/>
        <v>11</v>
      </c>
      <c r="C1761" s="832">
        <f t="shared" si="80"/>
        <v>41598</v>
      </c>
      <c r="D1761" s="832" t="s">
        <v>1292</v>
      </c>
      <c r="E1761" s="832">
        <v>41598</v>
      </c>
      <c r="F1761" s="890" t="s">
        <v>1020</v>
      </c>
      <c r="G1761" s="833" t="s">
        <v>1019</v>
      </c>
      <c r="H1761" s="836" t="s">
        <v>1288</v>
      </c>
      <c r="I1761" s="254">
        <v>50</v>
      </c>
      <c r="J1761" s="254">
        <v>45547.130192092693</v>
      </c>
      <c r="K1761" s="700">
        <f t="shared" si="82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customHeight="1">
      <c r="A1762" s="888" t="str">
        <f>IF(B1762&lt;&gt;"",IF(AND(B1762&gt;=_TM1,B1762&lt;=_TM2,OR(TH!L1762="1111",TH!M1762="1111")),TH!D1762,""),"")</f>
        <v/>
      </c>
      <c r="B1762" s="699">
        <f t="shared" si="83"/>
        <v>11</v>
      </c>
      <c r="C1762" s="832">
        <f t="shared" si="80"/>
        <v>41598</v>
      </c>
      <c r="D1762" s="832" t="s">
        <v>1292</v>
      </c>
      <c r="E1762" s="847">
        <v>41598</v>
      </c>
      <c r="F1762" s="49" t="s">
        <v>1021</v>
      </c>
      <c r="G1762" s="49" t="s">
        <v>1019</v>
      </c>
      <c r="H1762" s="836" t="s">
        <v>1288</v>
      </c>
      <c r="I1762" s="254">
        <v>50</v>
      </c>
      <c r="J1762" s="254">
        <v>62354.310192092693</v>
      </c>
      <c r="K1762" s="700">
        <f t="shared" si="82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customHeight="1">
      <c r="A1763" s="888" t="str">
        <f>IF(B1763&lt;&gt;"",IF(AND(B1763&gt;=_TM1,B1763&lt;=_TM2,OR(TH!L1763="1111",TH!M1763="1111")),TH!D1763,""),"")</f>
        <v/>
      </c>
      <c r="B1763" s="699">
        <f t="shared" si="83"/>
        <v>11</v>
      </c>
      <c r="C1763" s="832">
        <f t="shared" si="80"/>
        <v>41603</v>
      </c>
      <c r="D1763" s="832" t="s">
        <v>1292</v>
      </c>
      <c r="E1763" s="847">
        <v>41603</v>
      </c>
      <c r="F1763" s="910" t="s">
        <v>721</v>
      </c>
      <c r="G1763" s="49" t="s">
        <v>1022</v>
      </c>
      <c r="H1763" s="836" t="s">
        <v>1288</v>
      </c>
      <c r="I1763" s="254">
        <v>500</v>
      </c>
      <c r="J1763" s="254">
        <v>5593.4901920926923</v>
      </c>
      <c r="K1763" s="700">
        <f t="shared" si="82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customHeight="1">
      <c r="A1764" s="888" t="str">
        <f>IF(B1764&lt;&gt;"",IF(AND(B1764&gt;=_TM1,B1764&lt;=_TM2,OR(TH!L1764="1111",TH!M1764="1111")),TH!D1764,""),"")</f>
        <v/>
      </c>
      <c r="B1764" s="699">
        <f t="shared" si="83"/>
        <v>11</v>
      </c>
      <c r="C1764" s="832">
        <f t="shared" si="80"/>
        <v>41604</v>
      </c>
      <c r="D1764" s="832" t="s">
        <v>1292</v>
      </c>
      <c r="E1764" s="847">
        <v>41604</v>
      </c>
      <c r="F1764" s="49" t="s">
        <v>836</v>
      </c>
      <c r="G1764" s="49" t="s">
        <v>652</v>
      </c>
      <c r="H1764" s="836" t="s">
        <v>1288</v>
      </c>
      <c r="I1764" s="254">
        <v>500</v>
      </c>
      <c r="J1764" s="254">
        <v>9423.4901920926932</v>
      </c>
      <c r="K1764" s="700">
        <f t="shared" si="82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customHeight="1">
      <c r="A1765" s="888" t="str">
        <f>IF(B1765&lt;&gt;"",IF(AND(B1765&gt;=_TM1,B1765&lt;=_TM2,OR(TH!L1765="1111",TH!M1765="1111")),TH!D1765,""),"")</f>
        <v/>
      </c>
      <c r="B1765" s="699">
        <f t="shared" si="83"/>
        <v>11</v>
      </c>
      <c r="C1765" s="832">
        <f t="shared" si="80"/>
        <v>41604</v>
      </c>
      <c r="D1765" s="832" t="s">
        <v>1292</v>
      </c>
      <c r="E1765" s="847">
        <v>41604</v>
      </c>
      <c r="F1765" s="49" t="s">
        <v>836</v>
      </c>
      <c r="G1765" s="49" t="s">
        <v>652</v>
      </c>
      <c r="H1765" s="836" t="s">
        <v>1288</v>
      </c>
      <c r="I1765" s="254">
        <v>500</v>
      </c>
      <c r="J1765" s="254">
        <v>10739.518192092692</v>
      </c>
      <c r="K1765" s="700">
        <f t="shared" si="82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customHeight="1">
      <c r="A1766" s="888" t="str">
        <f>IF(B1766&lt;&gt;"",IF(AND(B1766&gt;=_TM1,B1766&lt;=_TM2,OR(TH!L1766="1111",TH!M1766="1111")),TH!D1766,""),"")</f>
        <v/>
      </c>
      <c r="B1766" s="699">
        <f t="shared" si="83"/>
        <v>11</v>
      </c>
      <c r="C1766" s="832">
        <f t="shared" si="80"/>
        <v>41604</v>
      </c>
      <c r="D1766" s="832" t="s">
        <v>1292</v>
      </c>
      <c r="E1766" s="847">
        <v>41604</v>
      </c>
      <c r="F1766" s="910" t="s">
        <v>836</v>
      </c>
      <c r="G1766" s="49" t="s">
        <v>652</v>
      </c>
      <c r="H1766" s="836" t="s">
        <v>1288</v>
      </c>
      <c r="I1766" s="254">
        <v>500</v>
      </c>
      <c r="J1766" s="254">
        <v>10360.690192092692</v>
      </c>
      <c r="K1766" s="700">
        <f t="shared" si="82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customHeight="1">
      <c r="A1767" s="888" t="str">
        <f>IF(B1767&lt;&gt;"",IF(AND(B1767&gt;=_TM1,B1767&lt;=_TM2,OR(TH!L1767="1111",TH!M1767="1111")),TH!D1767,""),"")</f>
        <v/>
      </c>
      <c r="B1767" s="699">
        <f t="shared" si="83"/>
        <v>11</v>
      </c>
      <c r="C1767" s="832">
        <f t="shared" si="80"/>
        <v>41606</v>
      </c>
      <c r="D1767" s="832" t="s">
        <v>1292</v>
      </c>
      <c r="E1767" s="847">
        <v>41606</v>
      </c>
      <c r="F1767" s="49" t="s">
        <v>836</v>
      </c>
      <c r="G1767" s="49" t="s">
        <v>1024</v>
      </c>
      <c r="H1767" s="836" t="s">
        <v>1288</v>
      </c>
      <c r="I1767" s="254">
        <v>500</v>
      </c>
      <c r="J1767" s="254">
        <v>9994.5041920926924</v>
      </c>
      <c r="K1767" s="700">
        <f t="shared" si="82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customHeight="1">
      <c r="A1768" s="888" t="str">
        <f>IF(B1768&lt;&gt;"",IF(AND(B1768&gt;=_TM1,B1768&lt;=_TM2,OR(TH!L1768="1111",TH!M1768="1111")),TH!D1768,""),"")</f>
        <v/>
      </c>
      <c r="B1768" s="699">
        <f t="shared" si="83"/>
        <v>11</v>
      </c>
      <c r="C1768" s="832">
        <f t="shared" si="80"/>
        <v>41606</v>
      </c>
      <c r="D1768" s="832" t="s">
        <v>1292</v>
      </c>
      <c r="E1768" s="847">
        <v>41606</v>
      </c>
      <c r="F1768" s="910" t="s">
        <v>739</v>
      </c>
      <c r="G1768" s="49" t="s">
        <v>1024</v>
      </c>
      <c r="H1768" s="836" t="s">
        <v>1288</v>
      </c>
      <c r="I1768" s="254">
        <v>500</v>
      </c>
      <c r="J1768" s="254">
        <v>6518.7401920926923</v>
      </c>
      <c r="K1768" s="700">
        <f t="shared" si="82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customHeight="1">
      <c r="A1769" s="888" t="str">
        <f>IF(B1769&lt;&gt;"",IF(AND(B1769&gt;=_TM1,B1769&lt;=_TM2,OR(TH!L1769="1111",TH!M1769="1111")),TH!D1769,""),"")</f>
        <v/>
      </c>
      <c r="B1769" s="699">
        <f t="shared" si="83"/>
        <v>11</v>
      </c>
      <c r="C1769" s="832">
        <f t="shared" si="80"/>
        <v>41606</v>
      </c>
      <c r="D1769" s="832" t="s">
        <v>1292</v>
      </c>
      <c r="E1769" s="48">
        <v>41606</v>
      </c>
      <c r="F1769" s="49" t="s">
        <v>845</v>
      </c>
      <c r="G1769" s="49" t="s">
        <v>658</v>
      </c>
      <c r="H1769" s="836" t="s">
        <v>1288</v>
      </c>
      <c r="I1769" s="254">
        <v>220</v>
      </c>
      <c r="J1769" s="254">
        <v>18398.035646638145</v>
      </c>
      <c r="K1769" s="700">
        <f t="shared" si="82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customHeight="1">
      <c r="A1770" s="888" t="str">
        <f>IF(B1770&lt;&gt;"",IF(AND(B1770&gt;=_TM1,B1770&lt;=_TM2,OR(TH!L1770="1111",TH!M1770="1111")),TH!D1770,""),"")</f>
        <v/>
      </c>
      <c r="B1770" s="699">
        <f t="shared" si="83"/>
        <v>11</v>
      </c>
      <c r="C1770" s="832">
        <f t="shared" ref="C1770:C1833" si="84">E1770</f>
        <v>41608</v>
      </c>
      <c r="D1770" s="832" t="s">
        <v>1292</v>
      </c>
      <c r="E1770" s="48">
        <v>41608</v>
      </c>
      <c r="F1770" s="49" t="s">
        <v>1008</v>
      </c>
      <c r="G1770" s="49" t="s">
        <v>1025</v>
      </c>
      <c r="H1770" s="836" t="s">
        <v>1288</v>
      </c>
      <c r="I1770" s="254">
        <v>200</v>
      </c>
      <c r="J1770" s="254">
        <v>12655.490192092691</v>
      </c>
      <c r="K1770" s="700">
        <f t="shared" si="82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customHeight="1">
      <c r="A1771" s="888" t="str">
        <f>IF(B1771&lt;&gt;"",IF(AND(B1771&gt;=_TM1,B1771&lt;=_TM2,OR(TH!L1771="1111",TH!M1771="1111")),TH!D1771,""),"")</f>
        <v/>
      </c>
      <c r="B1771" s="699">
        <f t="shared" si="83"/>
        <v>11</v>
      </c>
      <c r="C1771" s="832">
        <f t="shared" si="84"/>
        <v>41608</v>
      </c>
      <c r="D1771" s="832" t="s">
        <v>1292</v>
      </c>
      <c r="E1771" s="889">
        <v>41608</v>
      </c>
      <c r="F1771" s="910" t="s">
        <v>1007</v>
      </c>
      <c r="G1771" s="911" t="s">
        <v>1025</v>
      </c>
      <c r="H1771" s="836" t="s">
        <v>1288</v>
      </c>
      <c r="I1771" s="254">
        <v>150</v>
      </c>
      <c r="J1771" s="254">
        <v>13549.490192092693</v>
      </c>
      <c r="K1771" s="700">
        <f t="shared" si="82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customHeight="1">
      <c r="A1772" s="888" t="str">
        <f>IF(B1772&lt;&gt;"",IF(AND(B1772&gt;=_TM1,B1772&lt;=_TM2,OR(TH!L1772="1111",TH!M1772="1111")),TH!D1772,""),"")</f>
        <v/>
      </c>
      <c r="B1772" s="699">
        <f t="shared" si="83"/>
        <v>11</v>
      </c>
      <c r="C1772" s="832">
        <f t="shared" si="84"/>
        <v>41608</v>
      </c>
      <c r="D1772" s="832" t="s">
        <v>1292</v>
      </c>
      <c r="E1772" s="832">
        <v>41608</v>
      </c>
      <c r="F1772" s="890" t="s">
        <v>1004</v>
      </c>
      <c r="G1772" s="833" t="s">
        <v>1025</v>
      </c>
      <c r="H1772" s="836" t="s">
        <v>1288</v>
      </c>
      <c r="I1772" s="254">
        <v>100</v>
      </c>
      <c r="J1772" s="254">
        <v>8923.4901920926914</v>
      </c>
      <c r="K1772" s="700">
        <f t="shared" si="82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customHeight="1">
      <c r="A1773" s="888" t="str">
        <f>IF(B1773&lt;&gt;"",IF(AND(B1773&gt;=_TM1,B1773&lt;=_TM2,OR(TH!L1773="1111",TH!M1773="1111")),TH!D1773,""),"")</f>
        <v/>
      </c>
      <c r="B1773" s="699">
        <f t="shared" si="83"/>
        <v>11</v>
      </c>
      <c r="C1773" s="832">
        <f t="shared" si="84"/>
        <v>41608</v>
      </c>
      <c r="D1773" s="832" t="s">
        <v>1292</v>
      </c>
      <c r="E1773" s="832">
        <v>41608</v>
      </c>
      <c r="F1773" s="890" t="s">
        <v>1026</v>
      </c>
      <c r="G1773" s="833" t="s">
        <v>1027</v>
      </c>
      <c r="H1773" s="836" t="s">
        <v>1288</v>
      </c>
      <c r="I1773" s="254">
        <v>1236</v>
      </c>
      <c r="J1773" s="254">
        <v>16943.49019209269</v>
      </c>
      <c r="K1773" s="700">
        <f t="shared" si="82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customHeight="1">
      <c r="A1774" s="888" t="str">
        <f>IF(B1774&lt;&gt;"",IF(AND(B1774&gt;=_TM1,B1774&lt;=_TM2,OR(TH!L1774="1111",TH!M1774="1111")),TH!D1774,""),"")</f>
        <v/>
      </c>
      <c r="B1774" s="699">
        <f t="shared" si="83"/>
        <v>12</v>
      </c>
      <c r="C1774" s="832">
        <f t="shared" si="84"/>
        <v>41612</v>
      </c>
      <c r="D1774" s="832" t="s">
        <v>1292</v>
      </c>
      <c r="E1774" s="832">
        <v>41612</v>
      </c>
      <c r="F1774" s="890" t="s">
        <v>836</v>
      </c>
      <c r="G1774" s="833" t="s">
        <v>1028</v>
      </c>
      <c r="H1774" s="836" t="s">
        <v>1288</v>
      </c>
      <c r="I1774" s="254">
        <v>500</v>
      </c>
      <c r="J1774" s="254">
        <v>9589.0101920926918</v>
      </c>
      <c r="K1774" s="700">
        <f t="shared" si="82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customHeight="1">
      <c r="A1775" s="888" t="str">
        <f>IF(B1775&lt;&gt;"",IF(AND(B1775&gt;=_TM1,B1775&lt;=_TM2,OR(TH!L1775="1111",TH!M1775="1111")),TH!D1775,""),"")</f>
        <v/>
      </c>
      <c r="B1775" s="699">
        <f t="shared" si="83"/>
        <v>12</v>
      </c>
      <c r="C1775" s="832">
        <f t="shared" si="84"/>
        <v>41612</v>
      </c>
      <c r="D1775" s="832" t="s">
        <v>1292</v>
      </c>
      <c r="E1775" s="832">
        <v>41612</v>
      </c>
      <c r="F1775" s="890" t="s">
        <v>836</v>
      </c>
      <c r="G1775" s="833" t="s">
        <v>1028</v>
      </c>
      <c r="H1775" s="836" t="s">
        <v>1288</v>
      </c>
      <c r="I1775" s="254">
        <v>500</v>
      </c>
      <c r="J1775" s="254">
        <v>9294.7401920926932</v>
      </c>
      <c r="K1775" s="700">
        <f t="shared" si="82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customHeight="1">
      <c r="A1776" s="888" t="str">
        <f>IF(B1776&lt;&gt;"",IF(AND(B1776&gt;=_TM1,B1776&lt;=_TM2,OR(TH!L1776="1111",TH!M1776="1111")),TH!D1776,""),"")</f>
        <v/>
      </c>
      <c r="B1776" s="699">
        <f t="shared" si="83"/>
        <v>12</v>
      </c>
      <c r="C1776" s="832">
        <f t="shared" si="84"/>
        <v>41613</v>
      </c>
      <c r="D1776" s="832" t="s">
        <v>1292</v>
      </c>
      <c r="E1776" s="832">
        <v>41613</v>
      </c>
      <c r="F1776" s="890" t="s">
        <v>883</v>
      </c>
      <c r="G1776" s="833" t="s">
        <v>1029</v>
      </c>
      <c r="H1776" s="836" t="s">
        <v>1288</v>
      </c>
      <c r="I1776" s="254">
        <v>202</v>
      </c>
      <c r="J1776" s="254">
        <v>7803.8862316966515</v>
      </c>
      <c r="K1776" s="700">
        <f t="shared" si="82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customHeight="1">
      <c r="A1777" s="888" t="str">
        <f>IF(B1777&lt;&gt;"",IF(AND(B1777&gt;=_TM1,B1777&lt;=_TM2,OR(TH!L1777="1111",TH!M1777="1111")),TH!D1777,""),"")</f>
        <v/>
      </c>
      <c r="B1777" s="699">
        <f t="shared" si="83"/>
        <v>12</v>
      </c>
      <c r="C1777" s="832">
        <f t="shared" si="84"/>
        <v>41613</v>
      </c>
      <c r="D1777" s="832" t="s">
        <v>1292</v>
      </c>
      <c r="E1777" s="832">
        <v>41613</v>
      </c>
      <c r="F1777" s="890" t="s">
        <v>841</v>
      </c>
      <c r="G1777" s="833" t="s">
        <v>1029</v>
      </c>
      <c r="H1777" s="836" t="s">
        <v>1288</v>
      </c>
      <c r="I1777" s="254">
        <v>85</v>
      </c>
      <c r="J1777" s="254">
        <v>10186.431368563282</v>
      </c>
      <c r="K1777" s="700">
        <f t="shared" si="82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customHeight="1">
      <c r="A1778" s="888" t="str">
        <f>IF(B1778&lt;&gt;"",IF(AND(B1778&gt;=_TM1,B1778&lt;=_TM2,OR(TH!L1778="1111",TH!M1778="1111")),TH!D1778,""),"")</f>
        <v/>
      </c>
      <c r="B1778" s="699">
        <f t="shared" si="83"/>
        <v>12</v>
      </c>
      <c r="C1778" s="832">
        <f t="shared" si="84"/>
        <v>41615</v>
      </c>
      <c r="D1778" s="832" t="s">
        <v>1292</v>
      </c>
      <c r="E1778" s="832">
        <v>41615</v>
      </c>
      <c r="F1778" s="890" t="s">
        <v>1147</v>
      </c>
      <c r="G1778" s="833" t="s">
        <v>660</v>
      </c>
      <c r="H1778" s="836" t="s">
        <v>1288</v>
      </c>
      <c r="I1778" s="254">
        <v>2700</v>
      </c>
      <c r="J1778" s="254">
        <v>4107.8987106112108</v>
      </c>
      <c r="K1778" s="700">
        <f t="shared" si="82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customHeight="1">
      <c r="A1779" s="888" t="str">
        <f>IF(B1779&lt;&gt;"",IF(AND(B1779&gt;=_TM1,B1779&lt;=_TM2,OR(TH!L1779="1111",TH!M1779="1111")),TH!D1779,""),"")</f>
        <v/>
      </c>
      <c r="B1779" s="699">
        <f t="shared" si="83"/>
        <v>12</v>
      </c>
      <c r="C1779" s="832">
        <f t="shared" si="84"/>
        <v>41620</v>
      </c>
      <c r="D1779" s="832" t="s">
        <v>1292</v>
      </c>
      <c r="E1779" s="832">
        <v>41620</v>
      </c>
      <c r="F1779" s="890" t="s">
        <v>1139</v>
      </c>
      <c r="G1779" s="833" t="s">
        <v>1030</v>
      </c>
      <c r="H1779" s="836" t="s">
        <v>1288</v>
      </c>
      <c r="I1779" s="254">
        <v>1055</v>
      </c>
      <c r="J1779" s="254">
        <v>4265.8010925666258</v>
      </c>
      <c r="K1779" s="700">
        <f t="shared" si="82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customHeight="1">
      <c r="A1780" s="888" t="str">
        <f>IF(B1780&lt;&gt;"",IF(AND(B1780&gt;=_TM1,B1780&lt;=_TM2,OR(TH!L1780="1111",TH!M1780="1111")),TH!D1780,""),"")</f>
        <v/>
      </c>
      <c r="B1780" s="699">
        <f t="shared" si="83"/>
        <v>12</v>
      </c>
      <c r="C1780" s="832">
        <f t="shared" si="84"/>
        <v>41622</v>
      </c>
      <c r="D1780" s="832" t="s">
        <v>1292</v>
      </c>
      <c r="E1780" s="832">
        <v>41622</v>
      </c>
      <c r="F1780" s="890" t="s">
        <v>1149</v>
      </c>
      <c r="G1780" s="833" t="s">
        <v>1031</v>
      </c>
      <c r="H1780" s="836" t="s">
        <v>1288</v>
      </c>
      <c r="I1780" s="254">
        <v>2700</v>
      </c>
      <c r="J1780" s="254">
        <v>4107.8983402408403</v>
      </c>
      <c r="K1780" s="700">
        <f t="shared" si="82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customHeight="1">
      <c r="A1781" s="888" t="str">
        <f>IF(B1781&lt;&gt;"",IF(AND(B1781&gt;=_TM1,B1781&lt;=_TM2,OR(TH!L1781="1111",TH!M1781="1111")),TH!D1781,""),"")</f>
        <v/>
      </c>
      <c r="B1781" s="699">
        <f t="shared" si="83"/>
        <v>12</v>
      </c>
      <c r="C1781" s="832">
        <f t="shared" si="84"/>
        <v>41624</v>
      </c>
      <c r="D1781" s="832" t="s">
        <v>1292</v>
      </c>
      <c r="E1781" s="832">
        <v>41624</v>
      </c>
      <c r="F1781" s="890" t="s">
        <v>836</v>
      </c>
      <c r="G1781" s="833" t="s">
        <v>1032</v>
      </c>
      <c r="H1781" s="836" t="s">
        <v>1288</v>
      </c>
      <c r="I1781" s="254">
        <v>1030</v>
      </c>
      <c r="J1781" s="254">
        <v>10898.519318306286</v>
      </c>
      <c r="K1781" s="700">
        <f t="shared" si="82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customHeight="1">
      <c r="A1782" s="888" t="str">
        <f>IF(B1782&lt;&gt;"",IF(AND(B1782&gt;=_TM1,B1782&lt;=_TM2,OR(TH!L1782="1111",TH!M1782="1111")),TH!D1782,""),"")</f>
        <v/>
      </c>
      <c r="B1782" s="699">
        <f t="shared" si="83"/>
        <v>12</v>
      </c>
      <c r="C1782" s="832">
        <f t="shared" si="84"/>
        <v>41625</v>
      </c>
      <c r="D1782" s="832" t="s">
        <v>1292</v>
      </c>
      <c r="E1782" s="832">
        <v>41625</v>
      </c>
      <c r="F1782" s="890" t="s">
        <v>1149</v>
      </c>
      <c r="G1782" s="833" t="s">
        <v>1033</v>
      </c>
      <c r="H1782" s="836" t="s">
        <v>1288</v>
      </c>
      <c r="I1782" s="254">
        <v>2700</v>
      </c>
      <c r="J1782" s="254">
        <v>3610.1568587593597</v>
      </c>
      <c r="K1782" s="700">
        <f t="shared" si="82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customHeight="1">
      <c r="A1783" s="888" t="str">
        <f>IF(B1783&lt;&gt;"",IF(AND(B1783&gt;=_TM1,B1783&lt;=_TM2,OR(TH!L1783="1111",TH!M1783="1111")),TH!D1783,""),"")</f>
        <v/>
      </c>
      <c r="B1783" s="699">
        <f t="shared" si="83"/>
        <v>12</v>
      </c>
      <c r="C1783" s="832">
        <f t="shared" si="84"/>
        <v>41626</v>
      </c>
      <c r="D1783" s="832" t="s">
        <v>1292</v>
      </c>
      <c r="E1783" s="832">
        <v>41626</v>
      </c>
      <c r="F1783" s="890" t="s">
        <v>836</v>
      </c>
      <c r="G1783" s="833" t="s">
        <v>1034</v>
      </c>
      <c r="H1783" s="836" t="s">
        <v>1288</v>
      </c>
      <c r="I1783" s="254">
        <v>505</v>
      </c>
      <c r="J1783" s="254">
        <v>9212.0545485283365</v>
      </c>
      <c r="K1783" s="700">
        <f t="shared" si="82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customHeight="1">
      <c r="A1784" s="888" t="str">
        <f>IF(B1784&lt;&gt;"",IF(AND(B1784&gt;=_TM1,B1784&lt;=_TM2,OR(TH!L1784="1111",TH!M1784="1111")),TH!D1784,""),"")</f>
        <v/>
      </c>
      <c r="B1784" s="699">
        <f t="shared" si="83"/>
        <v>12</v>
      </c>
      <c r="C1784" s="832">
        <f t="shared" si="84"/>
        <v>41628</v>
      </c>
      <c r="D1784" s="832" t="s">
        <v>1292</v>
      </c>
      <c r="E1784" s="48">
        <v>41628</v>
      </c>
      <c r="F1784" s="49" t="s">
        <v>1128</v>
      </c>
      <c r="G1784" s="49" t="s">
        <v>1035</v>
      </c>
      <c r="H1784" s="836" t="s">
        <v>1288</v>
      </c>
      <c r="I1784" s="254">
        <v>259</v>
      </c>
      <c r="J1784" s="254">
        <v>7258.5481071506065</v>
      </c>
      <c r="K1784" s="700">
        <f t="shared" si="82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customHeight="1">
      <c r="A1785" s="888" t="str">
        <f>IF(B1785&lt;&gt;"",IF(AND(B1785&gt;=_TM1,B1785&lt;=_TM2,OR(TH!L1785="1111",TH!M1785="1111")),TH!D1785,""),"")</f>
        <v/>
      </c>
      <c r="B1785" s="699">
        <f t="shared" si="83"/>
        <v>12</v>
      </c>
      <c r="C1785" s="832">
        <f t="shared" si="84"/>
        <v>41628</v>
      </c>
      <c r="D1785" s="832" t="s">
        <v>1292</v>
      </c>
      <c r="E1785" s="48">
        <v>41628</v>
      </c>
      <c r="F1785" s="49" t="s">
        <v>1129</v>
      </c>
      <c r="G1785" s="49" t="s">
        <v>1035</v>
      </c>
      <c r="H1785" s="836" t="s">
        <v>1288</v>
      </c>
      <c r="I1785" s="254">
        <v>103</v>
      </c>
      <c r="J1785" s="254">
        <v>13836.383395976185</v>
      </c>
      <c r="K1785" s="700">
        <f t="shared" si="82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customHeight="1">
      <c r="A1786" s="888" t="str">
        <f>IF(B1786&lt;&gt;"",IF(AND(B1786&gt;=_TM1,B1786&lt;=_TM2,OR(TH!L1786="1111",TH!M1786="1111")),TH!D1786,""),"")</f>
        <v/>
      </c>
      <c r="B1786" s="699">
        <f t="shared" si="83"/>
        <v>12</v>
      </c>
      <c r="C1786" s="832">
        <f t="shared" si="84"/>
        <v>41628</v>
      </c>
      <c r="D1786" s="832" t="s">
        <v>1292</v>
      </c>
      <c r="E1786" s="48">
        <v>41628</v>
      </c>
      <c r="F1786" s="49" t="s">
        <v>1130</v>
      </c>
      <c r="G1786" s="49" t="s">
        <v>1035</v>
      </c>
      <c r="H1786" s="836" t="s">
        <v>1288</v>
      </c>
      <c r="I1786" s="254">
        <v>283</v>
      </c>
      <c r="J1786" s="254">
        <v>9328.4901920926914</v>
      </c>
      <c r="K1786" s="700">
        <f t="shared" ref="K1786:K1799" si="85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customHeight="1">
      <c r="A1787" s="888" t="str">
        <f>IF(B1787&lt;&gt;"",IF(AND(B1787&gt;=_TM1,B1787&lt;=_TM2,OR(TH!L1787="1111",TH!M1787="1111")),TH!D1787,""),"")</f>
        <v/>
      </c>
      <c r="B1787" s="699">
        <f t="shared" si="83"/>
        <v>12</v>
      </c>
      <c r="C1787" s="832">
        <f t="shared" si="84"/>
        <v>41628</v>
      </c>
      <c r="D1787" s="832" t="s">
        <v>1292</v>
      </c>
      <c r="E1787" s="48">
        <v>41628</v>
      </c>
      <c r="F1787" s="49" t="s">
        <v>1131</v>
      </c>
      <c r="G1787" s="49" t="s">
        <v>1035</v>
      </c>
      <c r="H1787" s="836" t="s">
        <v>1288</v>
      </c>
      <c r="I1787" s="254">
        <v>203</v>
      </c>
      <c r="J1787" s="254">
        <v>11744.490192092693</v>
      </c>
      <c r="K1787" s="700">
        <f t="shared" si="85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customHeight="1">
      <c r="A1788" s="888" t="str">
        <f>IF(B1788&lt;&gt;"",IF(AND(B1788&gt;=_TM1,B1788&lt;=_TM2,OR(TH!L1788="1111",TH!M1788="1111")),TH!D1788,""),"")</f>
        <v/>
      </c>
      <c r="B1788" s="699">
        <f t="shared" si="83"/>
        <v>12</v>
      </c>
      <c r="C1788" s="832">
        <f t="shared" si="84"/>
        <v>41628</v>
      </c>
      <c r="D1788" s="832" t="s">
        <v>1292</v>
      </c>
      <c r="E1788" s="48">
        <v>41628</v>
      </c>
      <c r="F1788" s="49" t="s">
        <v>1132</v>
      </c>
      <c r="G1788" s="49" t="s">
        <v>1035</v>
      </c>
      <c r="H1788" s="836" t="s">
        <v>1288</v>
      </c>
      <c r="I1788" s="254">
        <v>238</v>
      </c>
      <c r="J1788" s="254">
        <v>6565.5910324288261</v>
      </c>
      <c r="K1788" s="700">
        <f t="shared" si="85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customHeight="1">
      <c r="A1789" s="888" t="str">
        <f>IF(B1789&lt;&gt;"",IF(AND(B1789&gt;=_TM1,B1789&lt;=_TM2,OR(TH!L1789="1111",TH!M1789="1111")),TH!D1789,""),"")</f>
        <v/>
      </c>
      <c r="B1789" s="699">
        <f t="shared" si="83"/>
        <v>12</v>
      </c>
      <c r="C1789" s="832">
        <f t="shared" si="84"/>
        <v>41628</v>
      </c>
      <c r="D1789" s="832" t="s">
        <v>1292</v>
      </c>
      <c r="E1789" s="48">
        <v>41628</v>
      </c>
      <c r="F1789" s="49" t="s">
        <v>883</v>
      </c>
      <c r="G1789" s="49" t="s">
        <v>1035</v>
      </c>
      <c r="H1789" s="836" t="s">
        <v>1288</v>
      </c>
      <c r="I1789" s="254">
        <v>441</v>
      </c>
      <c r="J1789" s="254">
        <v>7764.8053848364552</v>
      </c>
      <c r="K1789" s="700">
        <f t="shared" si="85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customHeight="1">
      <c r="A1790" s="888" t="str">
        <f>IF(B1790&lt;&gt;"",IF(AND(B1790&gt;=_TM1,B1790&lt;=_TM2,OR(TH!L1790="1111",TH!M1790="1111")),TH!D1790,""),"")</f>
        <v/>
      </c>
      <c r="B1790" s="699">
        <f t="shared" si="83"/>
        <v>12</v>
      </c>
      <c r="C1790" s="832">
        <f t="shared" si="84"/>
        <v>41628</v>
      </c>
      <c r="D1790" s="832" t="s">
        <v>1292</v>
      </c>
      <c r="E1790" s="48">
        <v>41628</v>
      </c>
      <c r="F1790" s="49" t="s">
        <v>1036</v>
      </c>
      <c r="G1790" s="49" t="s">
        <v>1035</v>
      </c>
      <c r="H1790" s="836" t="s">
        <v>1288</v>
      </c>
      <c r="I1790" s="254">
        <v>104</v>
      </c>
      <c r="J1790" s="254">
        <v>7599.4901920926932</v>
      </c>
      <c r="K1790" s="700">
        <f t="shared" si="85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customHeight="1">
      <c r="A1791" s="888" t="str">
        <f>IF(B1791&lt;&gt;"",IF(AND(B1791&gt;=_TM1,B1791&lt;=_TM2,OR(TH!L1791="1111",TH!M1791="1111")),TH!D1791,""),"")</f>
        <v/>
      </c>
      <c r="B1791" s="699">
        <f t="shared" si="83"/>
        <v>12</v>
      </c>
      <c r="C1791" s="832">
        <f t="shared" si="84"/>
        <v>41628</v>
      </c>
      <c r="D1791" s="832" t="s">
        <v>1292</v>
      </c>
      <c r="E1791" s="48">
        <v>41628</v>
      </c>
      <c r="F1791" s="49" t="s">
        <v>842</v>
      </c>
      <c r="G1791" s="49" t="s">
        <v>1035</v>
      </c>
      <c r="H1791" s="836" t="s">
        <v>1288</v>
      </c>
      <c r="I1791" s="254">
        <v>102</v>
      </c>
      <c r="J1791" s="254">
        <v>9178.7843097397508</v>
      </c>
      <c r="K1791" s="700">
        <f t="shared" si="85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customHeight="1">
      <c r="A1792" s="888" t="str">
        <f>IF(B1792&lt;&gt;"",IF(AND(B1792&gt;=_TM1,B1792&lt;=_TM2,OR(TH!L1792="1111",TH!M1792="1111")),TH!D1792,""),"")</f>
        <v/>
      </c>
      <c r="B1792" s="699">
        <f t="shared" si="83"/>
        <v>12</v>
      </c>
      <c r="C1792" s="832">
        <f t="shared" si="84"/>
        <v>41631</v>
      </c>
      <c r="D1792" s="832" t="s">
        <v>1292</v>
      </c>
      <c r="E1792" s="48">
        <v>41631</v>
      </c>
      <c r="F1792" s="49" t="s">
        <v>1153</v>
      </c>
      <c r="G1792" s="49" t="s">
        <v>1037</v>
      </c>
      <c r="H1792" s="836" t="s">
        <v>1288</v>
      </c>
      <c r="I1792" s="254">
        <v>1520</v>
      </c>
      <c r="J1792" s="254">
        <v>4320.5744026190087</v>
      </c>
      <c r="K1792" s="700">
        <f t="shared" si="85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customHeight="1">
      <c r="A1793" s="888" t="str">
        <f>IF(B1793&lt;&gt;"",IF(AND(B1793&gt;=_TM1,B1793&lt;=_TM2,OR(TH!L1793="1111",TH!M1793="1111")),TH!D1793,""),"")</f>
        <v/>
      </c>
      <c r="B1793" s="699">
        <f t="shared" si="83"/>
        <v>12</v>
      </c>
      <c r="C1793" s="832">
        <f t="shared" si="84"/>
        <v>41633</v>
      </c>
      <c r="D1793" s="832" t="s">
        <v>1292</v>
      </c>
      <c r="E1793" s="48">
        <v>41633</v>
      </c>
      <c r="F1793" s="49" t="s">
        <v>729</v>
      </c>
      <c r="G1793" s="49" t="s">
        <v>1038</v>
      </c>
      <c r="H1793" s="836" t="s">
        <v>1288</v>
      </c>
      <c r="I1793" s="254">
        <v>980</v>
      </c>
      <c r="J1793" s="254">
        <v>7841.449375766163</v>
      </c>
      <c r="K1793" s="700">
        <f t="shared" si="85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customHeight="1">
      <c r="A1794" s="888" t="str">
        <f>IF(B1794&lt;&gt;"",IF(AND(B1794&gt;=_TM1,B1794&lt;=_TM2,OR(TH!L1794="1111",TH!M1794="1111")),TH!D1794,""),"")</f>
        <v/>
      </c>
      <c r="B1794" s="699">
        <f t="shared" si="83"/>
        <v>12</v>
      </c>
      <c r="C1794" s="832">
        <f t="shared" si="84"/>
        <v>41635</v>
      </c>
      <c r="D1794" s="832" t="s">
        <v>1292</v>
      </c>
      <c r="E1794" s="48">
        <v>41635</v>
      </c>
      <c r="F1794" s="49" t="s">
        <v>875</v>
      </c>
      <c r="G1794" s="49" t="s">
        <v>1039</v>
      </c>
      <c r="H1794" s="836" t="s">
        <v>1288</v>
      </c>
      <c r="I1794" s="254">
        <v>60</v>
      </c>
      <c r="J1794" s="254">
        <v>37446.156858759357</v>
      </c>
      <c r="K1794" s="700">
        <f t="shared" si="85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customHeight="1">
      <c r="A1795" s="888" t="str">
        <f>IF(B1795&lt;&gt;"",IF(AND(B1795&gt;=_TM1,B1795&lt;=_TM2,OR(TH!L1795="1111",TH!M1795="1111")),TH!D1795,""),"")</f>
        <v/>
      </c>
      <c r="B1795" s="699">
        <f t="shared" si="83"/>
        <v>12</v>
      </c>
      <c r="C1795" s="832">
        <f t="shared" si="84"/>
        <v>41635</v>
      </c>
      <c r="D1795" s="832" t="s">
        <v>1292</v>
      </c>
      <c r="E1795" s="48">
        <v>41635</v>
      </c>
      <c r="F1795" s="49" t="s">
        <v>878</v>
      </c>
      <c r="G1795" s="49" t="s">
        <v>1039</v>
      </c>
      <c r="H1795" s="836" t="s">
        <v>1288</v>
      </c>
      <c r="I1795" s="254">
        <v>10</v>
      </c>
      <c r="J1795" s="254">
        <v>39909.490192092693</v>
      </c>
      <c r="K1795" s="700">
        <f t="shared" si="85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customHeight="1">
      <c r="A1796" s="888" t="str">
        <f>IF(B1796&lt;&gt;"",IF(AND(B1796&gt;=_TM1,B1796&lt;=_TM2,OR(TH!L1796="1111",TH!M1796="1111")),TH!D1796,""),"")</f>
        <v/>
      </c>
      <c r="B1796" s="699">
        <f t="shared" ref="B1796:B1859" si="86">IF(C1796&lt;&gt;"",MONTH(C1796),"")</f>
        <v>12</v>
      </c>
      <c r="C1796" s="832">
        <f t="shared" si="84"/>
        <v>41635</v>
      </c>
      <c r="D1796" s="832" t="s">
        <v>1292</v>
      </c>
      <c r="E1796" s="48">
        <v>41635</v>
      </c>
      <c r="F1796" s="49" t="s">
        <v>1018</v>
      </c>
      <c r="G1796" s="49" t="s">
        <v>1039</v>
      </c>
      <c r="H1796" s="836" t="s">
        <v>1288</v>
      </c>
      <c r="I1796" s="254">
        <v>20</v>
      </c>
      <c r="J1796" s="254">
        <v>39909.490192092693</v>
      </c>
      <c r="K1796" s="700">
        <f t="shared" si="85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customHeight="1">
      <c r="A1797" s="888" t="str">
        <f>IF(B1797&lt;&gt;"",IF(AND(B1797&gt;=_TM1,B1797&lt;=_TM2,OR(TH!L1797="1111",TH!M1797="1111")),TH!D1797,""),"")</f>
        <v/>
      </c>
      <c r="B1797" s="699">
        <f t="shared" si="86"/>
        <v>12</v>
      </c>
      <c r="C1797" s="832">
        <f t="shared" si="84"/>
        <v>41635</v>
      </c>
      <c r="D1797" s="832" t="s">
        <v>1292</v>
      </c>
      <c r="E1797" s="48">
        <v>41635</v>
      </c>
      <c r="F1797" s="49" t="s">
        <v>1149</v>
      </c>
      <c r="G1797" s="49" t="s">
        <v>1040</v>
      </c>
      <c r="H1797" s="836" t="s">
        <v>1288</v>
      </c>
      <c r="I1797" s="254">
        <v>2295</v>
      </c>
      <c r="J1797" s="254">
        <v>4037.8257040752628</v>
      </c>
      <c r="K1797" s="700">
        <f t="shared" si="85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customHeight="1">
      <c r="A1798" s="888" t="str">
        <f>IF(B1798&lt;&gt;"",IF(AND(B1798&gt;=_TM1,B1798&lt;=_TM2,OR(TH!L1798="1111",TH!M1798="1111")),TH!D1798,""),"")</f>
        <v/>
      </c>
      <c r="B1798" s="699">
        <f t="shared" si="86"/>
        <v>12</v>
      </c>
      <c r="C1798" s="832">
        <f t="shared" si="84"/>
        <v>41636</v>
      </c>
      <c r="D1798" s="832" t="s">
        <v>1292</v>
      </c>
      <c r="E1798" s="48">
        <v>41636</v>
      </c>
      <c r="F1798" s="49" t="s">
        <v>1138</v>
      </c>
      <c r="G1798" s="49" t="s">
        <v>1041</v>
      </c>
      <c r="H1798" s="836" t="s">
        <v>1288</v>
      </c>
      <c r="I1798" s="254">
        <v>112</v>
      </c>
      <c r="J1798" s="254">
        <v>14719.168763521264</v>
      </c>
      <c r="K1798" s="700">
        <f t="shared" si="85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customHeight="1">
      <c r="A1799" s="895" t="str">
        <f>IF(B1799&lt;&gt;"",IF(AND(B1799&gt;=_TM1,B1799&lt;=_TM2,OR(TH!L1799="1111",TH!M1799="1111")),TH!D1799,""),"")</f>
        <v/>
      </c>
      <c r="B1799" s="837">
        <f t="shared" si="86"/>
        <v>1</v>
      </c>
      <c r="C1799" s="896">
        <f t="shared" si="84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1289</v>
      </c>
      <c r="I1799" s="906">
        <v>905</v>
      </c>
      <c r="J1799" s="906">
        <v>5546.5167796569285</v>
      </c>
      <c r="K1799" s="834">
        <f t="shared" si="85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91">
        <f t="shared" si="84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1289</v>
      </c>
      <c r="I1800" s="256">
        <v>305</v>
      </c>
      <c r="J1800" s="256">
        <v>5358.1209821748162</v>
      </c>
      <c r="K1800" s="602">
        <f t="shared" ref="K1800:K1863" si="87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91">
        <f t="shared" si="84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1289</v>
      </c>
      <c r="I1801" s="256">
        <v>480</v>
      </c>
      <c r="J1801" s="256">
        <v>10851.863810043669</v>
      </c>
      <c r="K1801" s="602">
        <f t="shared" si="87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86"/>
        <v>1</v>
      </c>
      <c r="C1802" s="191">
        <f t="shared" si="84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1289</v>
      </c>
      <c r="I1802" s="256">
        <v>199</v>
      </c>
      <c r="J1802" s="256">
        <v>6930.8791994909043</v>
      </c>
      <c r="K1802" s="602">
        <f t="shared" si="87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86"/>
        <v>1</v>
      </c>
      <c r="C1803" s="191">
        <f t="shared" si="84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1289</v>
      </c>
      <c r="I1803" s="256">
        <v>992</v>
      </c>
      <c r="J1803" s="256">
        <v>8115.5835681081835</v>
      </c>
      <c r="K1803" s="602">
        <f t="shared" si="87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86"/>
        <v>1</v>
      </c>
      <c r="C1804" s="191">
        <f t="shared" si="84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1289</v>
      </c>
      <c r="I1804" s="256">
        <v>202</v>
      </c>
      <c r="J1804" s="256">
        <v>6854.9052704397072</v>
      </c>
      <c r="K1804" s="602">
        <f t="shared" si="87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86"/>
        <v>1</v>
      </c>
      <c r="C1805" s="191">
        <f t="shared" si="84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1289</v>
      </c>
      <c r="I1805" s="256">
        <v>204</v>
      </c>
      <c r="J1805" s="256">
        <v>8096.6738590632767</v>
      </c>
      <c r="K1805" s="602">
        <f t="shared" si="87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86"/>
        <v>1</v>
      </c>
      <c r="C1806" s="191">
        <f t="shared" si="84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1289</v>
      </c>
      <c r="I1806" s="256">
        <v>510</v>
      </c>
      <c r="J1806" s="256">
        <v>1920.0228786711191</v>
      </c>
      <c r="K1806" s="602">
        <f t="shared" si="87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86"/>
        <v>1</v>
      </c>
      <c r="C1807" s="191">
        <f t="shared" si="84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1289</v>
      </c>
      <c r="I1807" s="256">
        <v>420</v>
      </c>
      <c r="J1807" s="256">
        <v>1942.4632148055728</v>
      </c>
      <c r="K1807" s="602">
        <f t="shared" si="87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86"/>
        <v>1</v>
      </c>
      <c r="C1808" s="191">
        <f t="shared" si="84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1289</v>
      </c>
      <c r="I1808" s="256">
        <v>200</v>
      </c>
      <c r="J1808" s="256">
        <v>2082.3413100436678</v>
      </c>
      <c r="K1808" s="602">
        <f t="shared" si="87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86"/>
        <v>1</v>
      </c>
      <c r="C1809" s="191">
        <f t="shared" si="84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1289</v>
      </c>
      <c r="I1809" s="256">
        <v>420</v>
      </c>
      <c r="J1809" s="256">
        <v>1942.4632148055728</v>
      </c>
      <c r="K1809" s="602">
        <f t="shared" si="87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86"/>
        <v>1</v>
      </c>
      <c r="C1810" s="191">
        <f t="shared" si="84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1289</v>
      </c>
      <c r="I1810" s="256">
        <v>52</v>
      </c>
      <c r="J1810" s="256">
        <v>10538.378233120591</v>
      </c>
      <c r="K1810" s="602">
        <f t="shared" si="87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86"/>
        <v>1</v>
      </c>
      <c r="C1811" s="191">
        <f t="shared" si="84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1289</v>
      </c>
      <c r="I1811" s="256">
        <v>820</v>
      </c>
      <c r="J1811" s="256">
        <v>7334.2037490680577</v>
      </c>
      <c r="K1811" s="602">
        <f t="shared" si="87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86"/>
        <v>1</v>
      </c>
      <c r="C1812" s="191">
        <f t="shared" si="84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1289</v>
      </c>
      <c r="I1812" s="256">
        <v>274</v>
      </c>
      <c r="J1812" s="256">
        <v>24927.345105664106</v>
      </c>
      <c r="K1812" s="602">
        <f t="shared" si="87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86"/>
        <v>1</v>
      </c>
      <c r="C1813" s="191">
        <f t="shared" si="84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1289</v>
      </c>
      <c r="I1813" s="256">
        <v>113</v>
      </c>
      <c r="J1813" s="256">
        <v>26518.310159601184</v>
      </c>
      <c r="K1813" s="602">
        <f t="shared" si="87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86"/>
        <v>1</v>
      </c>
      <c r="C1814" s="191">
        <f t="shared" si="84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1289</v>
      </c>
      <c r="I1814" s="256">
        <v>1319</v>
      </c>
      <c r="J1814" s="256">
        <v>5210.9040393840787</v>
      </c>
      <c r="K1814" s="602">
        <f t="shared" si="87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86"/>
        <v>1</v>
      </c>
      <c r="C1815" s="191">
        <f t="shared" si="84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1289</v>
      </c>
      <c r="I1815" s="256">
        <v>306</v>
      </c>
      <c r="J1815" s="256">
        <v>5700.5954276907269</v>
      </c>
      <c r="K1815" s="602">
        <f t="shared" si="87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86"/>
        <v>1</v>
      </c>
      <c r="C1816" s="191">
        <f t="shared" si="84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1289</v>
      </c>
      <c r="I1816" s="256">
        <v>294</v>
      </c>
      <c r="J1816" s="256">
        <v>13653.852330451831</v>
      </c>
      <c r="K1816" s="602">
        <f t="shared" si="87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86"/>
        <v>1</v>
      </c>
      <c r="C1817" s="191">
        <f t="shared" si="84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1289</v>
      </c>
      <c r="I1817" s="256">
        <v>100</v>
      </c>
      <c r="J1817" s="256">
        <v>8598.3013100436692</v>
      </c>
      <c r="K1817" s="602">
        <f t="shared" si="87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86"/>
        <v>1</v>
      </c>
      <c r="C1818" s="191">
        <f t="shared" si="84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1289</v>
      </c>
      <c r="I1818" s="256">
        <v>494</v>
      </c>
      <c r="J1818" s="256">
        <v>13088.287140003185</v>
      </c>
      <c r="K1818" s="602">
        <f t="shared" si="87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86"/>
        <v>1</v>
      </c>
      <c r="C1819" s="191">
        <f t="shared" si="84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1289</v>
      </c>
      <c r="I1819" s="256">
        <v>284</v>
      </c>
      <c r="J1819" s="256">
        <v>12697.695676240852</v>
      </c>
      <c r="K1819" s="602">
        <f t="shared" si="87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86"/>
        <v>1</v>
      </c>
      <c r="C1820" s="191">
        <f t="shared" si="84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1289</v>
      </c>
      <c r="I1820" s="256">
        <v>707</v>
      </c>
      <c r="J1820" s="256">
        <v>7225.6619889687045</v>
      </c>
      <c r="K1820" s="602">
        <f t="shared" si="87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86"/>
        <v>1</v>
      </c>
      <c r="C1821" s="191">
        <f t="shared" si="84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1289</v>
      </c>
      <c r="I1821" s="256">
        <v>593</v>
      </c>
      <c r="J1821" s="256">
        <v>7448.1006355074123</v>
      </c>
      <c r="K1821" s="602">
        <f t="shared" si="87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86"/>
        <v>1</v>
      </c>
      <c r="C1822" s="191">
        <f t="shared" si="84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1289</v>
      </c>
      <c r="I1822" s="256">
        <v>398</v>
      </c>
      <c r="J1822" s="256">
        <v>7546.2058326567339</v>
      </c>
      <c r="K1822" s="602">
        <f t="shared" si="87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86"/>
        <v>1</v>
      </c>
      <c r="C1823" s="191">
        <f t="shared" si="84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1289</v>
      </c>
      <c r="I1823" s="256">
        <v>410</v>
      </c>
      <c r="J1823" s="256">
        <v>13214.962285653424</v>
      </c>
      <c r="K1823" s="602">
        <f t="shared" si="87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86"/>
        <v>1</v>
      </c>
      <c r="C1824" s="191">
        <f t="shared" si="84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1289</v>
      </c>
      <c r="I1824" s="256">
        <v>1106</v>
      </c>
      <c r="J1824" s="256">
        <v>7222.2859393384251</v>
      </c>
      <c r="K1824" s="602">
        <f t="shared" si="87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86"/>
        <v>1</v>
      </c>
      <c r="C1825" s="191">
        <f t="shared" si="84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1289</v>
      </c>
      <c r="I1825" s="256">
        <v>1693</v>
      </c>
      <c r="J1825" s="256">
        <v>8011.9167855309679</v>
      </c>
      <c r="K1825" s="602">
        <f t="shared" si="87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86"/>
        <v>1</v>
      </c>
      <c r="C1826" s="191">
        <f t="shared" si="84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1289</v>
      </c>
      <c r="I1826" s="256">
        <v>466</v>
      </c>
      <c r="J1826" s="256">
        <v>21416.116760687448</v>
      </c>
      <c r="K1826" s="602">
        <f t="shared" si="87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86"/>
        <v>2</v>
      </c>
      <c r="C1827" s="191">
        <f t="shared" si="84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1289</v>
      </c>
      <c r="I1827" s="256">
        <v>610</v>
      </c>
      <c r="J1827" s="256">
        <v>7278.6439329944869</v>
      </c>
      <c r="K1827" s="602">
        <f t="shared" si="87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86"/>
        <v>3</v>
      </c>
      <c r="C1828" s="191">
        <f t="shared" si="84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1289</v>
      </c>
      <c r="I1828" s="256">
        <v>620</v>
      </c>
      <c r="J1828" s="256">
        <v>9716.4626003662488</v>
      </c>
      <c r="K1828" s="602">
        <f t="shared" si="87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86"/>
        <v>3</v>
      </c>
      <c r="C1829" s="191">
        <f t="shared" si="84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1289</v>
      </c>
      <c r="I1829" s="256">
        <v>1963</v>
      </c>
      <c r="J1829" s="256">
        <v>5237.7159814649622</v>
      </c>
      <c r="K1829" s="602">
        <f t="shared" si="87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86"/>
        <v>3</v>
      </c>
      <c r="C1830" s="191">
        <f t="shared" si="84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1289</v>
      </c>
      <c r="I1830" s="256">
        <v>559</v>
      </c>
      <c r="J1830" s="256">
        <v>4627.0723297216655</v>
      </c>
      <c r="K1830" s="602">
        <f t="shared" si="87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86"/>
        <v>3</v>
      </c>
      <c r="C1831" s="191">
        <f t="shared" si="84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1289</v>
      </c>
      <c r="I1831" s="256">
        <v>617</v>
      </c>
      <c r="J1831" s="256">
        <v>9742.3677606109304</v>
      </c>
      <c r="K1831" s="602">
        <f t="shared" si="87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86"/>
        <v>3</v>
      </c>
      <c r="C1832" s="191">
        <f t="shared" si="84"/>
        <v>41345</v>
      </c>
      <c r="D1832" s="37" t="s">
        <v>487</v>
      </c>
      <c r="E1832" s="772">
        <v>41345</v>
      </c>
      <c r="F1832" s="189" t="s">
        <v>1124</v>
      </c>
      <c r="G1832" s="40" t="s">
        <v>770</v>
      </c>
      <c r="H1832" s="7" t="s">
        <v>1289</v>
      </c>
      <c r="I1832" s="256">
        <v>310</v>
      </c>
      <c r="J1832" s="256">
        <v>11868.20453585012</v>
      </c>
      <c r="K1832" s="602">
        <f t="shared" si="87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86"/>
        <v>3</v>
      </c>
      <c r="C1833" s="191">
        <f t="shared" si="84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1289</v>
      </c>
      <c r="I1833" s="256">
        <v>500</v>
      </c>
      <c r="J1833" s="256">
        <v>7418.3013100436683</v>
      </c>
      <c r="K1833" s="602">
        <f t="shared" si="87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86"/>
        <v>3</v>
      </c>
      <c r="C1834" s="191">
        <f t="shared" ref="C1834:C1897" si="88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1289</v>
      </c>
      <c r="I1834" s="256">
        <v>300</v>
      </c>
      <c r="J1834" s="256">
        <v>9375.3013100436692</v>
      </c>
      <c r="K1834" s="602">
        <f t="shared" si="87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86"/>
        <v>3</v>
      </c>
      <c r="C1835" s="191">
        <f t="shared" si="88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1289</v>
      </c>
      <c r="I1835" s="256">
        <v>512</v>
      </c>
      <c r="J1835" s="256">
        <v>21992.438028793666</v>
      </c>
      <c r="K1835" s="602">
        <f t="shared" si="87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86"/>
        <v>3</v>
      </c>
      <c r="C1836" s="191">
        <f t="shared" si="88"/>
        <v>41346</v>
      </c>
      <c r="D1836" s="37" t="s">
        <v>487</v>
      </c>
      <c r="E1836" s="191">
        <v>41346</v>
      </c>
      <c r="F1836" s="192" t="s">
        <v>1125</v>
      </c>
      <c r="G1836" s="487" t="s">
        <v>774</v>
      </c>
      <c r="H1836" s="7" t="s">
        <v>1289</v>
      </c>
      <c r="I1836" s="256">
        <v>500</v>
      </c>
      <c r="J1836" s="256">
        <v>11770.331310043668</v>
      </c>
      <c r="K1836" s="602">
        <f t="shared" si="87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86"/>
        <v>3</v>
      </c>
      <c r="C1837" s="191">
        <f t="shared" si="88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1289</v>
      </c>
      <c r="I1837" s="256">
        <v>105</v>
      </c>
      <c r="J1837" s="256">
        <v>24843.301310043666</v>
      </c>
      <c r="K1837" s="602">
        <f t="shared" si="87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86"/>
        <v>3</v>
      </c>
      <c r="C1838" s="191">
        <f t="shared" si="88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1289</v>
      </c>
      <c r="I1838" s="256">
        <v>513</v>
      </c>
      <c r="J1838" s="256">
        <v>16736.353941622612</v>
      </c>
      <c r="K1838" s="602">
        <f t="shared" si="87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86"/>
        <v>3</v>
      </c>
      <c r="C1839" s="191">
        <f t="shared" si="88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1289</v>
      </c>
      <c r="I1839" s="256">
        <v>1100</v>
      </c>
      <c r="J1839" s="256">
        <v>1917.3649464073044</v>
      </c>
      <c r="K1839" s="602">
        <f t="shared" si="87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86"/>
        <v>3</v>
      </c>
      <c r="C1840" s="191">
        <f t="shared" si="88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1289</v>
      </c>
      <c r="I1840" s="256">
        <v>60</v>
      </c>
      <c r="J1840" s="256">
        <v>24843.301310043666</v>
      </c>
      <c r="K1840" s="602">
        <f t="shared" si="87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86"/>
        <v>3</v>
      </c>
      <c r="C1841" s="191">
        <f t="shared" si="88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1289</v>
      </c>
      <c r="I1841" s="256">
        <v>505</v>
      </c>
      <c r="J1841" s="256">
        <v>11790.043884301096</v>
      </c>
      <c r="K1841" s="602">
        <f t="shared" si="87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86"/>
        <v>3</v>
      </c>
      <c r="C1842" s="191">
        <f t="shared" si="88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1289</v>
      </c>
      <c r="I1842" s="256">
        <v>1990</v>
      </c>
      <c r="J1842" s="256">
        <v>7202.8013100436674</v>
      </c>
      <c r="K1842" s="602">
        <f t="shared" si="87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86"/>
        <v>3</v>
      </c>
      <c r="C1843" s="191">
        <f t="shared" si="88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1289</v>
      </c>
      <c r="I1843" s="256">
        <v>310</v>
      </c>
      <c r="J1843" s="256">
        <v>5599.172277785603</v>
      </c>
      <c r="K1843" s="602">
        <f t="shared" si="87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86"/>
        <v>3</v>
      </c>
      <c r="C1844" s="191">
        <f t="shared" si="88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1289</v>
      </c>
      <c r="I1844" s="256">
        <v>305</v>
      </c>
      <c r="J1844" s="256">
        <v>3917.9242608633404</v>
      </c>
      <c r="K1844" s="602">
        <f t="shared" si="87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86"/>
        <v>3</v>
      </c>
      <c r="C1845" s="191">
        <f t="shared" si="88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1289</v>
      </c>
      <c r="I1845" s="256">
        <v>500</v>
      </c>
      <c r="J1845" s="256">
        <v>11192.301310043669</v>
      </c>
      <c r="K1845" s="602">
        <f t="shared" si="87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86"/>
        <v>3</v>
      </c>
      <c r="C1846" s="191">
        <f t="shared" si="88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1289</v>
      </c>
      <c r="I1846" s="256">
        <v>1280</v>
      </c>
      <c r="J1846" s="256">
        <v>5614.1450600436674</v>
      </c>
      <c r="K1846" s="602">
        <f t="shared" si="87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86"/>
        <v>3</v>
      </c>
      <c r="C1847" s="191">
        <f t="shared" si="88"/>
        <v>41363</v>
      </c>
      <c r="D1847" s="37" t="s">
        <v>487</v>
      </c>
      <c r="E1847" s="772">
        <v>41363</v>
      </c>
      <c r="F1847" s="189" t="s">
        <v>1134</v>
      </c>
      <c r="G1847" s="40" t="s">
        <v>786</v>
      </c>
      <c r="H1847" s="7" t="s">
        <v>1289</v>
      </c>
      <c r="I1847" s="256">
        <v>1200</v>
      </c>
      <c r="J1847" s="256">
        <v>6364.3013100436674</v>
      </c>
      <c r="K1847" s="602">
        <f t="shared" si="87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customHeight="1">
      <c r="A1848" s="895" t="str">
        <f>IF(B1848&lt;&gt;"",IF(AND(B1848&gt;=_TM1,B1848&lt;=_TM2,OR(TH!L1848="1111",TH!M1848="1111")),TH!D1848,""),"")</f>
        <v/>
      </c>
      <c r="B1848" s="837">
        <f t="shared" si="86"/>
        <v>4</v>
      </c>
      <c r="C1848" s="896">
        <f t="shared" si="88"/>
        <v>41367</v>
      </c>
      <c r="D1848" s="37" t="s">
        <v>487</v>
      </c>
      <c r="E1848" s="915">
        <v>41367</v>
      </c>
      <c r="F1848" s="907" t="s">
        <v>1126</v>
      </c>
      <c r="G1848" s="898" t="s">
        <v>787</v>
      </c>
      <c r="H1848" s="899" t="s">
        <v>1289</v>
      </c>
      <c r="I1848" s="906">
        <v>515</v>
      </c>
      <c r="J1848" s="906">
        <v>15890.23495145631</v>
      </c>
      <c r="K1848" s="834">
        <f t="shared" si="87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86"/>
        <v>4</v>
      </c>
      <c r="C1849" s="191">
        <f t="shared" si="88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1289</v>
      </c>
      <c r="I1849" s="256">
        <v>500</v>
      </c>
      <c r="J1849" s="256">
        <v>7889.7359999999999</v>
      </c>
      <c r="K1849" s="602">
        <f t="shared" si="87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86"/>
        <v>4</v>
      </c>
      <c r="C1850" s="191">
        <f t="shared" si="88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1289</v>
      </c>
      <c r="I1850" s="256">
        <v>400</v>
      </c>
      <c r="J1850" s="256">
        <v>11491.195</v>
      </c>
      <c r="K1850" s="602">
        <f t="shared" si="87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86"/>
        <v>4</v>
      </c>
      <c r="C1851" s="191">
        <f t="shared" si="88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1289</v>
      </c>
      <c r="I1851" s="256">
        <v>500</v>
      </c>
      <c r="J1851" s="256">
        <v>11401.736000000001</v>
      </c>
      <c r="K1851" s="602">
        <f t="shared" si="87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86"/>
        <v>4</v>
      </c>
      <c r="C1852" s="191">
        <f t="shared" si="88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1289</v>
      </c>
      <c r="I1852" s="256">
        <v>1000</v>
      </c>
      <c r="J1852" s="256">
        <v>12403.04</v>
      </c>
      <c r="K1852" s="602">
        <f t="shared" si="87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86"/>
        <v>4</v>
      </c>
      <c r="C1853" s="191">
        <f t="shared" si="88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1289</v>
      </c>
      <c r="I1853" s="256">
        <v>500</v>
      </c>
      <c r="J1853" s="256">
        <v>12221.736000000001</v>
      </c>
      <c r="K1853" s="602">
        <f t="shared" si="87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86"/>
        <v>4</v>
      </c>
      <c r="C1854" s="191">
        <f t="shared" si="88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1289</v>
      </c>
      <c r="I1854" s="256">
        <v>100</v>
      </c>
      <c r="J1854" s="256">
        <v>12221.74</v>
      </c>
      <c r="K1854" s="602">
        <f t="shared" si="87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86"/>
        <v>4</v>
      </c>
      <c r="C1855" s="191">
        <f t="shared" si="88"/>
        <v>41375</v>
      </c>
      <c r="D1855" s="37" t="s">
        <v>487</v>
      </c>
      <c r="E1855" s="772">
        <v>41375</v>
      </c>
      <c r="F1855" s="189" t="s">
        <v>1160</v>
      </c>
      <c r="G1855" s="40" t="s">
        <v>797</v>
      </c>
      <c r="H1855" s="7" t="s">
        <v>1289</v>
      </c>
      <c r="I1855" s="256">
        <v>3990</v>
      </c>
      <c r="J1855" s="256">
        <v>5307.5290726817038</v>
      </c>
      <c r="K1855" s="602">
        <f t="shared" si="87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86"/>
        <v>4</v>
      </c>
      <c r="C1856" s="191">
        <f t="shared" si="88"/>
        <v>41375</v>
      </c>
      <c r="D1856" s="37" t="s">
        <v>487</v>
      </c>
      <c r="E1856" s="772">
        <v>41375</v>
      </c>
      <c r="F1856" s="189" t="s">
        <v>1134</v>
      </c>
      <c r="G1856" s="40" t="s">
        <v>797</v>
      </c>
      <c r="H1856" s="7" t="s">
        <v>1289</v>
      </c>
      <c r="I1856" s="256">
        <v>2763</v>
      </c>
      <c r="J1856" s="256">
        <v>5869.5522982265657</v>
      </c>
      <c r="K1856" s="602">
        <f t="shared" si="87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86"/>
        <v>4</v>
      </c>
      <c r="C1857" s="191">
        <f t="shared" si="88"/>
        <v>41375</v>
      </c>
      <c r="D1857" s="37" t="s">
        <v>487</v>
      </c>
      <c r="E1857" s="772">
        <v>41375</v>
      </c>
      <c r="F1857" s="40" t="s">
        <v>1141</v>
      </c>
      <c r="G1857" s="40" t="s">
        <v>798</v>
      </c>
      <c r="H1857" s="7" t="s">
        <v>1289</v>
      </c>
      <c r="I1857" s="256">
        <v>103</v>
      </c>
      <c r="J1857" s="256">
        <v>17168.233009708736</v>
      </c>
      <c r="K1857" s="602">
        <f t="shared" si="87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86"/>
        <v>4</v>
      </c>
      <c r="C1858" s="191">
        <f t="shared" si="88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1289</v>
      </c>
      <c r="I1858" s="256">
        <v>200</v>
      </c>
      <c r="J1858" s="256">
        <v>1356.4349999999999</v>
      </c>
      <c r="K1858" s="602">
        <f t="shared" si="87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86"/>
        <v>4</v>
      </c>
      <c r="C1859" s="191">
        <f t="shared" si="88"/>
        <v>41375</v>
      </c>
      <c r="D1859" s="37" t="s">
        <v>487</v>
      </c>
      <c r="E1859" s="772">
        <v>41375</v>
      </c>
      <c r="F1859" s="189" t="s">
        <v>1139</v>
      </c>
      <c r="G1859" s="40" t="s">
        <v>798</v>
      </c>
      <c r="H1859" s="7" t="s">
        <v>1289</v>
      </c>
      <c r="I1859" s="256">
        <v>990</v>
      </c>
      <c r="J1859" s="256">
        <v>5263.3616161616164</v>
      </c>
      <c r="K1859" s="602">
        <f t="shared" si="87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923" si="89">IF(C1860&lt;&gt;"",MONTH(C1860),"")</f>
        <v>4</v>
      </c>
      <c r="C1860" s="191">
        <f t="shared" si="88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1289</v>
      </c>
      <c r="I1860" s="256">
        <v>1095</v>
      </c>
      <c r="J1860" s="256">
        <v>13151.806392694063</v>
      </c>
      <c r="K1860" s="602">
        <f t="shared" si="87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89"/>
        <v>4</v>
      </c>
      <c r="C1861" s="191">
        <f t="shared" si="88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1289</v>
      </c>
      <c r="I1861" s="256">
        <v>360</v>
      </c>
      <c r="J1861" s="256">
        <v>12221.736111111111</v>
      </c>
      <c r="K1861" s="602">
        <f t="shared" si="87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89"/>
        <v>4</v>
      </c>
      <c r="C1862" s="191">
        <f t="shared" si="88"/>
        <v>41380</v>
      </c>
      <c r="D1862" s="37" t="s">
        <v>487</v>
      </c>
      <c r="E1862" s="184">
        <v>41380</v>
      </c>
      <c r="F1862" s="189" t="s">
        <v>1134</v>
      </c>
      <c r="G1862" s="604" t="s">
        <v>801</v>
      </c>
      <c r="H1862" s="7" t="s">
        <v>1289</v>
      </c>
      <c r="I1862" s="256">
        <v>3930</v>
      </c>
      <c r="J1862" s="256">
        <v>5870.2837150127225</v>
      </c>
      <c r="K1862" s="602">
        <f t="shared" si="87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89"/>
        <v>4</v>
      </c>
      <c r="C1863" s="191">
        <f t="shared" si="88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1289</v>
      </c>
      <c r="I1863" s="256">
        <v>1040</v>
      </c>
      <c r="J1863" s="256">
        <v>6391.9182692307695</v>
      </c>
      <c r="K1863" s="602">
        <f t="shared" si="87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89"/>
        <v>4</v>
      </c>
      <c r="C1864" s="191">
        <f t="shared" si="88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1289</v>
      </c>
      <c r="I1864" s="256">
        <v>670</v>
      </c>
      <c r="J1864" s="256">
        <v>7767.429850746269</v>
      </c>
      <c r="K1864" s="602">
        <f t="shared" ref="K1864:K1927" si="90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89"/>
        <v>4</v>
      </c>
      <c r="C1865" s="191">
        <f t="shared" si="88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1289</v>
      </c>
      <c r="I1865" s="256">
        <v>514</v>
      </c>
      <c r="J1865" s="256">
        <v>7971.4416342412451</v>
      </c>
      <c r="K1865" s="602">
        <f t="shared" si="90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89"/>
        <v>4</v>
      </c>
      <c r="C1866" s="191">
        <f t="shared" si="88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1289</v>
      </c>
      <c r="I1866" s="256">
        <v>520</v>
      </c>
      <c r="J1866" s="256">
        <v>8935.3250000000007</v>
      </c>
      <c r="K1866" s="602">
        <f t="shared" si="90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89"/>
        <v>4</v>
      </c>
      <c r="C1867" s="191">
        <f t="shared" si="88"/>
        <v>41388</v>
      </c>
      <c r="D1867" s="37" t="s">
        <v>487</v>
      </c>
      <c r="E1867" s="191">
        <v>41388</v>
      </c>
      <c r="F1867" s="192" t="s">
        <v>1138</v>
      </c>
      <c r="G1867" s="487" t="s">
        <v>807</v>
      </c>
      <c r="H1867" s="7" t="s">
        <v>1289</v>
      </c>
      <c r="I1867" s="256">
        <v>100</v>
      </c>
      <c r="J1867" s="256">
        <v>16434.240000000002</v>
      </c>
      <c r="K1867" s="602">
        <f t="shared" si="90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89"/>
        <v>4</v>
      </c>
      <c r="C1868" s="191">
        <f t="shared" si="88"/>
        <v>41388</v>
      </c>
      <c r="D1868" s="37" t="s">
        <v>487</v>
      </c>
      <c r="E1868" s="191">
        <v>41388</v>
      </c>
      <c r="F1868" s="192" t="s">
        <v>1144</v>
      </c>
      <c r="G1868" s="487" t="s">
        <v>807</v>
      </c>
      <c r="H1868" s="7" t="s">
        <v>1289</v>
      </c>
      <c r="I1868" s="256">
        <v>99</v>
      </c>
      <c r="J1868" s="256">
        <v>14861.232323232323</v>
      </c>
      <c r="K1868" s="602">
        <f t="shared" si="90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89"/>
        <v>4</v>
      </c>
      <c r="C1869" s="191">
        <f t="shared" si="88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1289</v>
      </c>
      <c r="I1869" s="256">
        <v>200</v>
      </c>
      <c r="J1869" s="256">
        <v>5954.2349999999997</v>
      </c>
      <c r="K1869" s="602">
        <f t="shared" si="90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89"/>
        <v>4</v>
      </c>
      <c r="C1870" s="191">
        <f t="shared" si="88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1289</v>
      </c>
      <c r="I1870" s="256">
        <v>204</v>
      </c>
      <c r="J1870" s="256">
        <v>5033.1960784313724</v>
      </c>
      <c r="K1870" s="602">
        <f t="shared" si="90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89"/>
        <v>4</v>
      </c>
      <c r="C1871" s="191">
        <f t="shared" si="88"/>
        <v>41389</v>
      </c>
      <c r="D1871" s="37" t="s">
        <v>487</v>
      </c>
      <c r="E1871" s="191">
        <v>41389</v>
      </c>
      <c r="F1871" s="192" t="s">
        <v>1134</v>
      </c>
      <c r="G1871" s="487" t="s">
        <v>811</v>
      </c>
      <c r="H1871" s="7" t="s">
        <v>1289</v>
      </c>
      <c r="I1871" s="256">
        <v>4080</v>
      </c>
      <c r="J1871" s="256">
        <v>5867.7507352941175</v>
      </c>
      <c r="K1871" s="602">
        <f t="shared" si="90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89"/>
        <v>4</v>
      </c>
      <c r="C1872" s="191">
        <f t="shared" si="88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1289</v>
      </c>
      <c r="I1872" s="256">
        <v>310</v>
      </c>
      <c r="J1872" s="256">
        <v>10033.977419354838</v>
      </c>
      <c r="K1872" s="602">
        <f t="shared" si="90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89"/>
        <v>4</v>
      </c>
      <c r="C1873" s="191">
        <f t="shared" si="88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1289</v>
      </c>
      <c r="I1873" s="256">
        <v>225</v>
      </c>
      <c r="J1873" s="256">
        <v>7983.0622222222219</v>
      </c>
      <c r="K1873" s="602">
        <f t="shared" si="90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89"/>
        <v>5</v>
      </c>
      <c r="C1874" s="191">
        <f t="shared" si="88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1289</v>
      </c>
      <c r="I1874" s="256">
        <v>514</v>
      </c>
      <c r="J1874" s="256">
        <v>17050.9766536965</v>
      </c>
      <c r="K1874" s="602">
        <f t="shared" si="90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89"/>
        <v>5</v>
      </c>
      <c r="C1875" s="191">
        <f t="shared" si="88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1289</v>
      </c>
      <c r="I1875" s="256">
        <v>1000</v>
      </c>
      <c r="J1875" s="256">
        <v>1049.252</v>
      </c>
      <c r="K1875" s="602">
        <f t="shared" si="90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89"/>
        <v>5</v>
      </c>
      <c r="C1876" s="191">
        <f t="shared" si="88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1289</v>
      </c>
      <c r="I1876" s="256">
        <v>500</v>
      </c>
      <c r="J1876" s="256">
        <v>8253.2360000000008</v>
      </c>
      <c r="K1876" s="602">
        <f t="shared" si="90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89"/>
        <v>5</v>
      </c>
      <c r="C1877" s="191">
        <f t="shared" si="88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1289</v>
      </c>
      <c r="I1877" s="256">
        <v>113</v>
      </c>
      <c r="J1877" s="256">
        <v>10296.964601769912</v>
      </c>
      <c r="K1877" s="602">
        <f t="shared" si="90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89"/>
        <v>5</v>
      </c>
      <c r="C1878" s="191">
        <f t="shared" si="88"/>
        <v>41409</v>
      </c>
      <c r="D1878" s="37" t="s">
        <v>487</v>
      </c>
      <c r="E1878" s="37">
        <v>41409</v>
      </c>
      <c r="F1878" s="40" t="s">
        <v>1128</v>
      </c>
      <c r="G1878" s="40" t="s">
        <v>820</v>
      </c>
      <c r="H1878" s="7" t="s">
        <v>1289</v>
      </c>
      <c r="I1878" s="256">
        <v>198</v>
      </c>
      <c r="J1878" s="256">
        <v>6385.6919191919196</v>
      </c>
      <c r="K1878" s="602">
        <f t="shared" si="90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89"/>
        <v>5</v>
      </c>
      <c r="C1879" s="191">
        <f t="shared" si="88"/>
        <v>41409</v>
      </c>
      <c r="D1879" s="37" t="s">
        <v>487</v>
      </c>
      <c r="E1879" s="37">
        <v>41409</v>
      </c>
      <c r="F1879" s="40" t="s">
        <v>1127</v>
      </c>
      <c r="G1879" s="40" t="s">
        <v>820</v>
      </c>
      <c r="H1879" s="7" t="s">
        <v>1289</v>
      </c>
      <c r="I1879" s="256">
        <v>104</v>
      </c>
      <c r="J1879" s="256">
        <v>13660.567307692309</v>
      </c>
      <c r="K1879" s="602">
        <f t="shared" si="90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89"/>
        <v>5</v>
      </c>
      <c r="C1880" s="191">
        <f t="shared" si="88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1289</v>
      </c>
      <c r="I1880" s="256">
        <v>211</v>
      </c>
      <c r="J1880" s="256">
        <v>7922.9099526066348</v>
      </c>
      <c r="K1880" s="602">
        <f t="shared" si="90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89"/>
        <v>5</v>
      </c>
      <c r="C1881" s="191">
        <f t="shared" si="88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1289</v>
      </c>
      <c r="I1881" s="256">
        <v>2000</v>
      </c>
      <c r="J1881" s="256">
        <v>8799.9359999999997</v>
      </c>
      <c r="K1881" s="602">
        <f t="shared" si="90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89"/>
        <v>5</v>
      </c>
      <c r="C1882" s="191">
        <f t="shared" si="88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1289</v>
      </c>
      <c r="I1882" s="256">
        <v>2500</v>
      </c>
      <c r="J1882" s="256">
        <v>6677.4856</v>
      </c>
      <c r="K1882" s="602">
        <f t="shared" si="90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89"/>
        <v>5</v>
      </c>
      <c r="C1883" s="191">
        <f t="shared" si="88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1289</v>
      </c>
      <c r="I1883" s="256">
        <v>1035</v>
      </c>
      <c r="J1883" s="256">
        <v>7923.5497584541063</v>
      </c>
      <c r="K1883" s="602">
        <f t="shared" si="90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89"/>
        <v>5</v>
      </c>
      <c r="C1884" s="191">
        <f t="shared" si="88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1289</v>
      </c>
      <c r="I1884" s="256">
        <v>553</v>
      </c>
      <c r="J1884" s="256">
        <v>8817.0433996383363</v>
      </c>
      <c r="K1884" s="602">
        <f t="shared" si="90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89"/>
        <v>5</v>
      </c>
      <c r="C1885" s="191">
        <f t="shared" si="88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1289</v>
      </c>
      <c r="I1885" s="256">
        <v>297</v>
      </c>
      <c r="J1885" s="256">
        <v>8829.3771043771048</v>
      </c>
      <c r="K1885" s="602">
        <f t="shared" si="90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89"/>
        <v>5</v>
      </c>
      <c r="C1886" s="191">
        <f t="shared" si="88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1289</v>
      </c>
      <c r="I1886" s="256">
        <v>303</v>
      </c>
      <c r="J1886" s="256">
        <v>4812.2013201320133</v>
      </c>
      <c r="K1886" s="602">
        <f t="shared" si="90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89"/>
        <v>5</v>
      </c>
      <c r="C1887" s="191">
        <f t="shared" si="88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1289</v>
      </c>
      <c r="I1887" s="256">
        <v>209</v>
      </c>
      <c r="J1887" s="256">
        <v>1625.5502392344497</v>
      </c>
      <c r="K1887" s="602">
        <f t="shared" si="90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89"/>
        <v>5</v>
      </c>
      <c r="C1888" s="191">
        <f t="shared" si="88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1289</v>
      </c>
      <c r="I1888" s="256">
        <v>305</v>
      </c>
      <c r="J1888" s="256">
        <v>2140.5049180327869</v>
      </c>
      <c r="K1888" s="602">
        <f t="shared" si="90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89"/>
        <v>5</v>
      </c>
      <c r="C1889" s="191">
        <f t="shared" si="88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1289</v>
      </c>
      <c r="I1889" s="256">
        <v>303</v>
      </c>
      <c r="J1889" s="256">
        <v>4202.1155115511547</v>
      </c>
      <c r="K1889" s="602">
        <f t="shared" si="90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89"/>
        <v>5</v>
      </c>
      <c r="C1890" s="191">
        <f t="shared" si="88"/>
        <v>41415</v>
      </c>
      <c r="D1890" s="37" t="s">
        <v>487</v>
      </c>
      <c r="E1890" s="37">
        <v>41415</v>
      </c>
      <c r="F1890" s="40" t="s">
        <v>1154</v>
      </c>
      <c r="G1890" s="40" t="s">
        <v>830</v>
      </c>
      <c r="H1890" s="7" t="s">
        <v>1289</v>
      </c>
      <c r="I1890" s="256">
        <v>270</v>
      </c>
      <c r="J1890" s="256">
        <v>6807.2740740740737</v>
      </c>
      <c r="K1890" s="602">
        <f t="shared" si="90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89"/>
        <v>5</v>
      </c>
      <c r="C1891" s="191">
        <f t="shared" si="88"/>
        <v>41418</v>
      </c>
      <c r="D1891" s="37" t="s">
        <v>487</v>
      </c>
      <c r="E1891" s="37">
        <v>41418</v>
      </c>
      <c r="F1891" s="40" t="s">
        <v>1140</v>
      </c>
      <c r="G1891" s="40" t="s">
        <v>834</v>
      </c>
      <c r="H1891" s="7" t="s">
        <v>1289</v>
      </c>
      <c r="I1891" s="256">
        <v>1034</v>
      </c>
      <c r="J1891" s="256">
        <v>5941.5996131528045</v>
      </c>
      <c r="K1891" s="602">
        <f t="shared" si="90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89"/>
        <v>6</v>
      </c>
      <c r="C1892" s="191">
        <f t="shared" si="88"/>
        <v>41429</v>
      </c>
      <c r="D1892" s="37" t="s">
        <v>487</v>
      </c>
      <c r="E1892" s="37">
        <v>41429</v>
      </c>
      <c r="F1892" s="40" t="s">
        <v>1138</v>
      </c>
      <c r="G1892" s="40" t="s">
        <v>835</v>
      </c>
      <c r="H1892" s="7" t="s">
        <v>1289</v>
      </c>
      <c r="I1892" s="256">
        <v>296</v>
      </c>
      <c r="J1892" s="256">
        <v>14861.236486486487</v>
      </c>
      <c r="K1892" s="602">
        <f t="shared" si="90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89"/>
        <v>6</v>
      </c>
      <c r="C1893" s="191">
        <f t="shared" si="88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1289</v>
      </c>
      <c r="I1893" s="256">
        <v>847</v>
      </c>
      <c r="J1893" s="256">
        <v>10880.525383707201</v>
      </c>
      <c r="K1893" s="602">
        <f t="shared" si="90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89"/>
        <v>6</v>
      </c>
      <c r="C1894" s="191">
        <f t="shared" si="88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1289</v>
      </c>
      <c r="I1894" s="256">
        <v>2399</v>
      </c>
      <c r="J1894" s="256">
        <v>5869.8253438932888</v>
      </c>
      <c r="K1894" s="602">
        <f t="shared" si="90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89"/>
        <v>6</v>
      </c>
      <c r="C1895" s="191">
        <f t="shared" si="88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1289</v>
      </c>
      <c r="I1895" s="256">
        <v>2542</v>
      </c>
      <c r="J1895" s="256">
        <v>6662.8768686073954</v>
      </c>
      <c r="K1895" s="602">
        <f t="shared" si="90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89"/>
        <v>6</v>
      </c>
      <c r="C1896" s="191">
        <f t="shared" si="88"/>
        <v>41432</v>
      </c>
      <c r="D1896" s="37" t="s">
        <v>487</v>
      </c>
      <c r="E1896" s="191">
        <v>41432</v>
      </c>
      <c r="F1896" s="192" t="s">
        <v>1127</v>
      </c>
      <c r="G1896" s="487" t="s">
        <v>840</v>
      </c>
      <c r="H1896" s="7" t="s">
        <v>1289</v>
      </c>
      <c r="I1896" s="257">
        <v>106</v>
      </c>
      <c r="J1896" s="257">
        <v>13419.613207547171</v>
      </c>
      <c r="K1896" s="602">
        <f t="shared" si="90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89"/>
        <v>6</v>
      </c>
      <c r="C1897" s="191">
        <f t="shared" si="88"/>
        <v>41432</v>
      </c>
      <c r="D1897" s="37" t="s">
        <v>487</v>
      </c>
      <c r="E1897" s="191">
        <v>41432</v>
      </c>
      <c r="F1897" s="192" t="s">
        <v>1130</v>
      </c>
      <c r="G1897" s="487" t="s">
        <v>840</v>
      </c>
      <c r="H1897" s="7" t="s">
        <v>1289</v>
      </c>
      <c r="I1897" s="256">
        <v>197</v>
      </c>
      <c r="J1897" s="256">
        <v>9349.6243654822338</v>
      </c>
      <c r="K1897" s="602">
        <f t="shared" si="90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89"/>
        <v>6</v>
      </c>
      <c r="C1898" s="191">
        <f t="shared" ref="C1898:C1961" si="91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1289</v>
      </c>
      <c r="I1898" s="256">
        <v>104</v>
      </c>
      <c r="J1898" s="256">
        <v>11401.740384615385</v>
      </c>
      <c r="K1898" s="602">
        <f t="shared" si="90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89"/>
        <v>6</v>
      </c>
      <c r="C1899" s="191">
        <f t="shared" si="91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1289</v>
      </c>
      <c r="I1899" s="256">
        <v>141</v>
      </c>
      <c r="J1899" s="256">
        <v>10915.86524822695</v>
      </c>
      <c r="K1899" s="602">
        <f t="shared" si="90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89"/>
        <v>6</v>
      </c>
      <c r="C1900" s="191">
        <f t="shared" si="91"/>
        <v>41432</v>
      </c>
      <c r="D1900" s="37" t="s">
        <v>487</v>
      </c>
      <c r="E1900" s="191">
        <v>41432</v>
      </c>
      <c r="F1900" s="189" t="s">
        <v>1145</v>
      </c>
      <c r="G1900" s="487" t="s">
        <v>843</v>
      </c>
      <c r="H1900" s="7" t="s">
        <v>1289</v>
      </c>
      <c r="I1900" s="256">
        <v>305</v>
      </c>
      <c r="J1900" s="256">
        <v>5072.8590163934423</v>
      </c>
      <c r="K1900" s="602">
        <f t="shared" si="90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89"/>
        <v>6</v>
      </c>
      <c r="C1901" s="191">
        <f t="shared" si="91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1289</v>
      </c>
      <c r="I1901" s="256">
        <v>318</v>
      </c>
      <c r="J1901" s="256">
        <v>6196.2735849056608</v>
      </c>
      <c r="K1901" s="602">
        <f t="shared" si="90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89"/>
        <v>6</v>
      </c>
      <c r="C1902" s="191">
        <f t="shared" si="91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1289</v>
      </c>
      <c r="I1902" s="256">
        <v>296</v>
      </c>
      <c r="J1902" s="256">
        <v>4382.9864864864867</v>
      </c>
      <c r="K1902" s="602">
        <f t="shared" si="90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89"/>
        <v>6</v>
      </c>
      <c r="C1903" s="191">
        <f t="shared" si="91"/>
        <v>41432</v>
      </c>
      <c r="D1903" s="37" t="s">
        <v>487</v>
      </c>
      <c r="E1903" s="37">
        <v>41432</v>
      </c>
      <c r="F1903" s="40" t="s">
        <v>1136</v>
      </c>
      <c r="G1903" s="40" t="s">
        <v>843</v>
      </c>
      <c r="H1903" s="7" t="s">
        <v>1289</v>
      </c>
      <c r="I1903" s="256">
        <v>510</v>
      </c>
      <c r="J1903" s="256">
        <v>4919.5215686274514</v>
      </c>
      <c r="K1903" s="602">
        <f t="shared" si="90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89"/>
        <v>6</v>
      </c>
      <c r="C1904" s="191">
        <f t="shared" si="91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1289</v>
      </c>
      <c r="I1904" s="256">
        <v>204</v>
      </c>
      <c r="J1904" s="256">
        <v>18464.235294117647</v>
      </c>
      <c r="K1904" s="602">
        <f t="shared" si="90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89"/>
        <v>6</v>
      </c>
      <c r="C1905" s="191">
        <f t="shared" si="91"/>
        <v>41436</v>
      </c>
      <c r="D1905" s="37" t="s">
        <v>487</v>
      </c>
      <c r="E1905" s="37">
        <v>41436</v>
      </c>
      <c r="F1905" s="40" t="s">
        <v>1136</v>
      </c>
      <c r="G1905" s="40" t="s">
        <v>848</v>
      </c>
      <c r="H1905" s="7" t="s">
        <v>1289</v>
      </c>
      <c r="I1905" s="256">
        <v>157</v>
      </c>
      <c r="J1905" s="256">
        <v>4573.6751592356686</v>
      </c>
      <c r="K1905" s="602">
        <f t="shared" si="90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89"/>
        <v>6</v>
      </c>
      <c r="C1906" s="191">
        <f t="shared" si="91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1289</v>
      </c>
      <c r="I1906" s="256">
        <v>222</v>
      </c>
      <c r="J1906" s="256">
        <v>14509.234234234234</v>
      </c>
      <c r="K1906" s="602">
        <f t="shared" si="90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89"/>
        <v>6</v>
      </c>
      <c r="C1907" s="191">
        <f t="shared" si="91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1289</v>
      </c>
      <c r="I1907" s="256">
        <v>494</v>
      </c>
      <c r="J1907" s="256">
        <v>17050.975708502025</v>
      </c>
      <c r="K1907" s="602">
        <f t="shared" si="90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89"/>
        <v>6</v>
      </c>
      <c r="C1908" s="191">
        <f t="shared" si="91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1289</v>
      </c>
      <c r="I1908" s="257">
        <v>402</v>
      </c>
      <c r="J1908" s="257">
        <v>24039.236318407959</v>
      </c>
      <c r="K1908" s="602">
        <f t="shared" si="90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89"/>
        <v>6</v>
      </c>
      <c r="C1909" s="191">
        <f t="shared" si="91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1289</v>
      </c>
      <c r="I1909" s="256">
        <v>495</v>
      </c>
      <c r="J1909" s="256">
        <v>17083.624242424241</v>
      </c>
      <c r="K1909" s="602">
        <f t="shared" si="90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89"/>
        <v>6</v>
      </c>
      <c r="C1910" s="191">
        <f t="shared" si="91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1289</v>
      </c>
      <c r="I1910" s="256">
        <v>1500</v>
      </c>
      <c r="J1910" s="256">
        <v>1429.172</v>
      </c>
      <c r="K1910" s="602">
        <f t="shared" si="90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89"/>
        <v>6</v>
      </c>
      <c r="C1911" s="191">
        <f t="shared" si="91"/>
        <v>41445</v>
      </c>
      <c r="D1911" s="37" t="s">
        <v>487</v>
      </c>
      <c r="E1911" s="37">
        <v>41445</v>
      </c>
      <c r="F1911" s="40" t="s">
        <v>1128</v>
      </c>
      <c r="G1911" s="40" t="s">
        <v>855</v>
      </c>
      <c r="H1911" s="7" t="s">
        <v>1289</v>
      </c>
      <c r="I1911" s="256">
        <v>212</v>
      </c>
      <c r="J1911" s="256">
        <v>6713.066037735849</v>
      </c>
      <c r="K1911" s="602">
        <f t="shared" si="90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89"/>
        <v>6</v>
      </c>
      <c r="C1912" s="191">
        <f t="shared" si="91"/>
        <v>41445</v>
      </c>
      <c r="D1912" s="37" t="s">
        <v>487</v>
      </c>
      <c r="E1912" s="37">
        <v>41445</v>
      </c>
      <c r="F1912" s="40" t="s">
        <v>1127</v>
      </c>
      <c r="G1912" s="40" t="s">
        <v>855</v>
      </c>
      <c r="H1912" s="7" t="s">
        <v>1289</v>
      </c>
      <c r="I1912" s="256">
        <v>195</v>
      </c>
      <c r="J1912" s="256">
        <v>13775.364102564103</v>
      </c>
      <c r="K1912" s="602">
        <f t="shared" si="90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89"/>
        <v>6</v>
      </c>
      <c r="C1913" s="191">
        <f t="shared" si="91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1289</v>
      </c>
      <c r="I1913" s="256">
        <v>508</v>
      </c>
      <c r="J1913" s="256">
        <v>5039.0866141732286</v>
      </c>
      <c r="K1913" s="602">
        <f t="shared" si="90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89"/>
        <v>6</v>
      </c>
      <c r="C1914" s="191">
        <f t="shared" si="91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1289</v>
      </c>
      <c r="I1914" s="256">
        <v>305</v>
      </c>
      <c r="J1914" s="256">
        <v>4786.4852459016392</v>
      </c>
      <c r="K1914" s="602">
        <f t="shared" si="90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89"/>
        <v>6</v>
      </c>
      <c r="C1915" s="191">
        <f t="shared" si="91"/>
        <v>41445</v>
      </c>
      <c r="D1915" s="37" t="s">
        <v>487</v>
      </c>
      <c r="E1915" s="37">
        <v>41445</v>
      </c>
      <c r="F1915" s="40" t="s">
        <v>1137</v>
      </c>
      <c r="G1915" s="40" t="s">
        <v>856</v>
      </c>
      <c r="H1915" s="7" t="s">
        <v>1289</v>
      </c>
      <c r="I1915" s="256">
        <v>484</v>
      </c>
      <c r="J1915" s="256">
        <v>5258.2107438016528</v>
      </c>
      <c r="K1915" s="602">
        <f t="shared" si="90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89"/>
        <v>6</v>
      </c>
      <c r="C1916" s="191">
        <f t="shared" si="91"/>
        <v>41446</v>
      </c>
      <c r="D1916" s="37" t="s">
        <v>487</v>
      </c>
      <c r="E1916" s="37">
        <v>41446</v>
      </c>
      <c r="F1916" s="40" t="s">
        <v>1139</v>
      </c>
      <c r="G1916" s="40" t="s">
        <v>857</v>
      </c>
      <c r="H1916" s="7" t="s">
        <v>1289</v>
      </c>
      <c r="I1916" s="256">
        <v>1030</v>
      </c>
      <c r="J1916" s="256">
        <v>4606.3776699029122</v>
      </c>
      <c r="K1916" s="602">
        <f t="shared" si="90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89"/>
        <v>6</v>
      </c>
      <c r="C1917" s="191">
        <f t="shared" si="91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1289</v>
      </c>
      <c r="I1917" s="256">
        <v>500</v>
      </c>
      <c r="J1917" s="256">
        <v>10718.236000000001</v>
      </c>
      <c r="K1917" s="602">
        <f t="shared" si="90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89"/>
        <v>6</v>
      </c>
      <c r="C1918" s="191">
        <f t="shared" si="91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1289</v>
      </c>
      <c r="I1918" s="256">
        <v>1480</v>
      </c>
      <c r="J1918" s="256">
        <v>19196.235810810809</v>
      </c>
      <c r="K1918" s="602">
        <f t="shared" si="90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89"/>
        <v>6</v>
      </c>
      <c r="C1919" s="191">
        <f t="shared" si="91"/>
        <v>41452</v>
      </c>
      <c r="D1919" s="37" t="s">
        <v>487</v>
      </c>
      <c r="E1919" s="191">
        <v>41452</v>
      </c>
      <c r="F1919" s="192" t="s">
        <v>1134</v>
      </c>
      <c r="G1919" s="487" t="s">
        <v>861</v>
      </c>
      <c r="H1919" s="7" t="s">
        <v>1289</v>
      </c>
      <c r="I1919" s="259">
        <v>3077</v>
      </c>
      <c r="J1919" s="259">
        <v>5872.6035099122519</v>
      </c>
      <c r="K1919" s="602">
        <f t="shared" si="90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customHeight="1">
      <c r="A1920" s="895" t="str">
        <f>IF(B1920&lt;&gt;"",IF(AND(B1920&gt;=_TM1,B1920&lt;=_TM2,OR(TH!L1920="1111",TH!M1920="1111")),TH!D1920,""),"")</f>
        <v/>
      </c>
      <c r="B1920" s="837">
        <f t="shared" si="89"/>
        <v>7</v>
      </c>
      <c r="C1920" s="896">
        <f t="shared" si="91"/>
        <v>41460</v>
      </c>
      <c r="D1920" s="37" t="s">
        <v>487</v>
      </c>
      <c r="E1920" s="896">
        <v>41460</v>
      </c>
      <c r="F1920" s="917" t="s">
        <v>1162</v>
      </c>
      <c r="G1920" s="918" t="s">
        <v>862</v>
      </c>
      <c r="H1920" s="899" t="s">
        <v>1289</v>
      </c>
      <c r="I1920" s="906">
        <v>527</v>
      </c>
      <c r="J1920" s="906">
        <v>6729.5487972496712</v>
      </c>
      <c r="K1920" s="834">
        <f t="shared" si="90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89"/>
        <v>7</v>
      </c>
      <c r="C1921" s="191">
        <f t="shared" si="91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1289</v>
      </c>
      <c r="I1921" s="256">
        <v>506</v>
      </c>
      <c r="J1921" s="256">
        <v>6786.2365517853768</v>
      </c>
      <c r="K1921" s="602">
        <f t="shared" si="90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89"/>
        <v>7</v>
      </c>
      <c r="C1922" s="191">
        <f t="shared" si="91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1289</v>
      </c>
      <c r="I1922" s="256">
        <v>144</v>
      </c>
      <c r="J1922" s="256">
        <v>20664.658735579844</v>
      </c>
      <c r="K1922" s="602">
        <f t="shared" si="90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89"/>
        <v>7</v>
      </c>
      <c r="C1923" s="191">
        <f t="shared" si="91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1289</v>
      </c>
      <c r="I1923" s="256">
        <v>115</v>
      </c>
      <c r="J1923" s="256">
        <v>20664.657105145056</v>
      </c>
      <c r="K1923" s="602">
        <f t="shared" si="90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ref="B1924:B1987" si="92">IF(C1924&lt;&gt;"",MONTH(C1924),"")</f>
        <v>7</v>
      </c>
      <c r="C1924" s="191">
        <f t="shared" si="91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1289</v>
      </c>
      <c r="I1924" s="256">
        <v>592</v>
      </c>
      <c r="J1924" s="256">
        <v>5530.7786680122754</v>
      </c>
      <c r="K1924" s="602">
        <f t="shared" si="90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92"/>
        <v>7</v>
      </c>
      <c r="C1925" s="191">
        <f t="shared" si="91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1289</v>
      </c>
      <c r="I1925" s="256">
        <v>609</v>
      </c>
      <c r="J1925" s="256">
        <v>4577.8868759739307</v>
      </c>
      <c r="K1925" s="602">
        <f t="shared" si="90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92"/>
        <v>7</v>
      </c>
      <c r="C1926" s="191">
        <f t="shared" si="91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1289</v>
      </c>
      <c r="I1926" s="256">
        <v>813</v>
      </c>
      <c r="J1926" s="256">
        <v>8774.8914385318712</v>
      </c>
      <c r="K1926" s="602">
        <f t="shared" si="90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92"/>
        <v>7</v>
      </c>
      <c r="C1927" s="191">
        <f t="shared" si="91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1289</v>
      </c>
      <c r="I1927" s="256">
        <v>656</v>
      </c>
      <c r="J1927" s="256">
        <v>7703.346235579841</v>
      </c>
      <c r="K1927" s="602">
        <f t="shared" si="90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92"/>
        <v>7</v>
      </c>
      <c r="C1928" s="191">
        <f t="shared" si="91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1289</v>
      </c>
      <c r="I1928" s="256">
        <v>1027</v>
      </c>
      <c r="J1928" s="256">
        <v>8485.9565082185945</v>
      </c>
      <c r="K1928" s="602">
        <f t="shared" ref="K1928:K1991" si="93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92"/>
        <v>7</v>
      </c>
      <c r="C1929" s="191">
        <f t="shared" si="91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1289</v>
      </c>
      <c r="I1929" s="256">
        <v>749</v>
      </c>
      <c r="J1929" s="256">
        <v>9919.8165293048096</v>
      </c>
      <c r="K1929" s="602">
        <f t="shared" si="93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2"/>
        <v>7</v>
      </c>
      <c r="C1930" s="191">
        <f t="shared" si="91"/>
        <v>41477</v>
      </c>
      <c r="D1930" s="37" t="s">
        <v>487</v>
      </c>
      <c r="E1930" s="191">
        <v>41477</v>
      </c>
      <c r="F1930" s="192" t="s">
        <v>1153</v>
      </c>
      <c r="G1930" s="487" t="s">
        <v>873</v>
      </c>
      <c r="H1930" s="7" t="s">
        <v>1289</v>
      </c>
      <c r="I1930" s="256">
        <v>1527</v>
      </c>
      <c r="J1930" s="256">
        <v>4464.9053383958217</v>
      </c>
      <c r="K1930" s="602">
        <f t="shared" si="93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2"/>
        <v>7</v>
      </c>
      <c r="C1931" s="191">
        <f t="shared" si="91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1289</v>
      </c>
      <c r="I1931" s="256">
        <v>996</v>
      </c>
      <c r="J1931" s="256">
        <v>10749.606275740483</v>
      </c>
      <c r="K1931" s="602">
        <f t="shared" si="93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2"/>
        <v>7</v>
      </c>
      <c r="C1932" s="191">
        <f t="shared" si="91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1289</v>
      </c>
      <c r="I1932" s="256">
        <v>50</v>
      </c>
      <c r="J1932" s="256">
        <v>36988.59623557984</v>
      </c>
      <c r="K1932" s="602">
        <f t="shared" si="93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2"/>
        <v>7</v>
      </c>
      <c r="C1933" s="191">
        <f t="shared" si="91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1289</v>
      </c>
      <c r="I1933" s="256">
        <v>50</v>
      </c>
      <c r="J1933" s="256">
        <v>40749.59623557984</v>
      </c>
      <c r="K1933" s="602">
        <f t="shared" si="93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2"/>
        <v>7</v>
      </c>
      <c r="C1934" s="191">
        <f t="shared" si="91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1289</v>
      </c>
      <c r="I1934" s="256">
        <v>20</v>
      </c>
      <c r="J1934" s="256">
        <v>49462.096235579847</v>
      </c>
      <c r="K1934" s="602">
        <f t="shared" si="93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2"/>
        <v>7</v>
      </c>
      <c r="C1935" s="191">
        <f t="shared" si="91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1289</v>
      </c>
      <c r="I1935" s="256">
        <v>20</v>
      </c>
      <c r="J1935" s="256">
        <v>53358.696235579831</v>
      </c>
      <c r="K1935" s="602">
        <f t="shared" si="93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92"/>
        <v>7</v>
      </c>
      <c r="C1936" s="191">
        <f t="shared" si="91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1289</v>
      </c>
      <c r="I1936" s="256">
        <v>20</v>
      </c>
      <c r="J1936" s="256">
        <v>55306.996235579834</v>
      </c>
      <c r="K1936" s="602">
        <f t="shared" si="93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92"/>
        <v>7</v>
      </c>
      <c r="C1937" s="191">
        <f t="shared" si="91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1289</v>
      </c>
      <c r="I1937" s="256">
        <v>20</v>
      </c>
      <c r="J1937" s="256">
        <v>59203.596235579833</v>
      </c>
      <c r="K1937" s="602">
        <f t="shared" si="93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92"/>
        <v>7</v>
      </c>
      <c r="C1938" s="191">
        <f t="shared" si="91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1289</v>
      </c>
      <c r="I1938" s="256">
        <v>259</v>
      </c>
      <c r="J1938" s="256">
        <v>7470.9282819118889</v>
      </c>
      <c r="K1938" s="602">
        <f t="shared" si="93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92"/>
        <v>7</v>
      </c>
      <c r="C1939" s="191">
        <f t="shared" si="91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1289</v>
      </c>
      <c r="I1939" s="256">
        <v>101</v>
      </c>
      <c r="J1939" s="256">
        <v>10078.596235579842</v>
      </c>
      <c r="K1939" s="602">
        <f t="shared" si="93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92"/>
        <v>7</v>
      </c>
      <c r="C1940" s="191">
        <f t="shared" si="91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1289</v>
      </c>
      <c r="I1940" s="256">
        <v>98</v>
      </c>
      <c r="J1940" s="256">
        <v>9907.596235579842</v>
      </c>
      <c r="K1940" s="602">
        <f t="shared" si="93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92"/>
        <v>7</v>
      </c>
      <c r="C1941" s="191">
        <f t="shared" si="91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1289</v>
      </c>
      <c r="I1941" s="256">
        <v>200</v>
      </c>
      <c r="J1941" s="256">
        <v>6541.8462355798429</v>
      </c>
      <c r="K1941" s="602">
        <f t="shared" si="93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92"/>
        <v>7</v>
      </c>
      <c r="C1942" s="191">
        <f t="shared" si="91"/>
        <v>41480</v>
      </c>
      <c r="D1942" s="37" t="s">
        <v>487</v>
      </c>
      <c r="E1942" s="191">
        <v>41480</v>
      </c>
      <c r="F1942" s="192" t="s">
        <v>1118</v>
      </c>
      <c r="G1942" s="487" t="s">
        <v>886</v>
      </c>
      <c r="H1942" s="7" t="s">
        <v>1289</v>
      </c>
      <c r="I1942" s="256">
        <v>496</v>
      </c>
      <c r="J1942" s="256">
        <v>7726.3704291282302</v>
      </c>
      <c r="K1942" s="602">
        <f t="shared" si="93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92"/>
        <v>7</v>
      </c>
      <c r="C1943" s="191">
        <f t="shared" si="91"/>
        <v>41480</v>
      </c>
      <c r="D1943" s="37" t="s">
        <v>487</v>
      </c>
      <c r="E1943" s="191">
        <v>41480</v>
      </c>
      <c r="F1943" s="192" t="s">
        <v>1162</v>
      </c>
      <c r="G1943" s="487" t="s">
        <v>886</v>
      </c>
      <c r="H1943" s="7" t="s">
        <v>1289</v>
      </c>
      <c r="I1943" s="256">
        <v>505</v>
      </c>
      <c r="J1943" s="256">
        <v>6989.8437603323173</v>
      </c>
      <c r="K1943" s="602">
        <f t="shared" si="93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92"/>
        <v>7</v>
      </c>
      <c r="C1944" s="191">
        <f t="shared" si="91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1289</v>
      </c>
      <c r="I1944" s="256">
        <v>1000</v>
      </c>
      <c r="J1944" s="256">
        <v>6615.596235579842</v>
      </c>
      <c r="K1944" s="602">
        <f t="shared" si="93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92"/>
        <v>7</v>
      </c>
      <c r="C1945" s="191">
        <f t="shared" si="91"/>
        <v>41481</v>
      </c>
      <c r="D1945" s="37" t="s">
        <v>487</v>
      </c>
      <c r="E1945" s="191">
        <v>41481</v>
      </c>
      <c r="F1945" s="192" t="s">
        <v>1134</v>
      </c>
      <c r="G1945" s="487" t="s">
        <v>888</v>
      </c>
      <c r="H1945" s="7" t="s">
        <v>1289</v>
      </c>
      <c r="I1945" s="256">
        <v>3000</v>
      </c>
      <c r="J1945" s="256">
        <v>6119.7605689131751</v>
      </c>
      <c r="K1945" s="602">
        <f t="shared" si="93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92"/>
        <v>7</v>
      </c>
      <c r="C1946" s="191">
        <f t="shared" si="91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1289</v>
      </c>
      <c r="I1946" s="256">
        <v>500</v>
      </c>
      <c r="J1946" s="256">
        <v>9217.0142355798434</v>
      </c>
      <c r="K1946" s="602">
        <f t="shared" si="93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92"/>
        <v>8</v>
      </c>
      <c r="C1947" s="191">
        <f t="shared" si="91"/>
        <v>41487</v>
      </c>
      <c r="D1947" s="37" t="s">
        <v>487</v>
      </c>
      <c r="E1947" s="191">
        <v>41487</v>
      </c>
      <c r="F1947" s="192" t="s">
        <v>1142</v>
      </c>
      <c r="G1947" s="487" t="s">
        <v>890</v>
      </c>
      <c r="H1947" s="7" t="s">
        <v>1289</v>
      </c>
      <c r="I1947" s="256">
        <v>99</v>
      </c>
      <c r="J1947" s="256">
        <v>12653.586134569741</v>
      </c>
      <c r="K1947" s="602">
        <f t="shared" si="93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92"/>
        <v>8</v>
      </c>
      <c r="C1948" s="191">
        <f t="shared" si="91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1289</v>
      </c>
      <c r="I1948" s="256">
        <v>200</v>
      </c>
      <c r="J1948" s="256">
        <v>20664.656235579845</v>
      </c>
      <c r="K1948" s="602">
        <f t="shared" si="93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92"/>
        <v>8</v>
      </c>
      <c r="C1949" s="191">
        <f t="shared" si="91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1289</v>
      </c>
      <c r="I1949" s="256">
        <v>510</v>
      </c>
      <c r="J1949" s="256">
        <v>7971.0668238151375</v>
      </c>
      <c r="K1949" s="602">
        <f t="shared" si="93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92"/>
        <v>8</v>
      </c>
      <c r="C1950" s="191">
        <f t="shared" si="91"/>
        <v>41488</v>
      </c>
      <c r="D1950" s="37" t="s">
        <v>487</v>
      </c>
      <c r="E1950" s="191">
        <v>41488</v>
      </c>
      <c r="F1950" s="192" t="s">
        <v>1146</v>
      </c>
      <c r="G1950" s="487" t="s">
        <v>893</v>
      </c>
      <c r="H1950" s="7" t="s">
        <v>1289</v>
      </c>
      <c r="I1950" s="256">
        <v>2813</v>
      </c>
      <c r="J1950" s="256">
        <v>4074.1191648368626</v>
      </c>
      <c r="K1950" s="602">
        <f t="shared" si="93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92"/>
        <v>8</v>
      </c>
      <c r="C1951" s="191">
        <f t="shared" si="91"/>
        <v>41489</v>
      </c>
      <c r="D1951" s="37" t="s">
        <v>487</v>
      </c>
      <c r="E1951" s="191">
        <v>41489</v>
      </c>
      <c r="F1951" s="192" t="s">
        <v>1146</v>
      </c>
      <c r="G1951" s="487" t="s">
        <v>895</v>
      </c>
      <c r="H1951" s="7" t="s">
        <v>1289</v>
      </c>
      <c r="I1951" s="256">
        <v>2805</v>
      </c>
      <c r="J1951" s="256">
        <v>4076.488570695707</v>
      </c>
      <c r="K1951" s="602">
        <f t="shared" si="93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92"/>
        <v>8</v>
      </c>
      <c r="C1952" s="191">
        <f t="shared" si="91"/>
        <v>41492</v>
      </c>
      <c r="D1952" s="37" t="s">
        <v>487</v>
      </c>
      <c r="E1952" s="37">
        <v>41492</v>
      </c>
      <c r="F1952" s="40" t="s">
        <v>1146</v>
      </c>
      <c r="G1952" s="40" t="s">
        <v>896</v>
      </c>
      <c r="H1952" s="7" t="s">
        <v>1289</v>
      </c>
      <c r="I1952" s="256">
        <v>2829</v>
      </c>
      <c r="J1952" s="256">
        <v>4076.4583776795243</v>
      </c>
      <c r="K1952" s="602">
        <f t="shared" si="93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92"/>
        <v>8</v>
      </c>
      <c r="C1953" s="191">
        <f t="shared" si="91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1289</v>
      </c>
      <c r="I1953" s="256">
        <v>1010</v>
      </c>
      <c r="J1953" s="256">
        <v>6615.596235579842</v>
      </c>
      <c r="K1953" s="602">
        <f t="shared" si="93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92"/>
        <v>8</v>
      </c>
      <c r="C1954" s="191">
        <f t="shared" si="91"/>
        <v>41492</v>
      </c>
      <c r="D1954" s="37" t="s">
        <v>487</v>
      </c>
      <c r="E1954" s="37">
        <v>41492</v>
      </c>
      <c r="F1954" s="40" t="s">
        <v>1135</v>
      </c>
      <c r="G1954" s="40" t="s">
        <v>898</v>
      </c>
      <c r="H1954" s="7" t="s">
        <v>1289</v>
      </c>
      <c r="I1954" s="256">
        <v>960</v>
      </c>
      <c r="J1954" s="256">
        <v>4008.3462355798424</v>
      </c>
      <c r="K1954" s="602">
        <f t="shared" si="93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92"/>
        <v>8</v>
      </c>
      <c r="C1955" s="191">
        <f t="shared" si="91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1289</v>
      </c>
      <c r="I1955" s="256">
        <v>1307</v>
      </c>
      <c r="J1955" s="256">
        <v>4949.5082478216164</v>
      </c>
      <c r="K1955" s="602">
        <f t="shared" si="93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2"/>
        <v>8</v>
      </c>
      <c r="C1956" s="191">
        <f t="shared" si="91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1289</v>
      </c>
      <c r="I1956" s="256">
        <v>623</v>
      </c>
      <c r="J1956" s="256">
        <v>9425.9606015509489</v>
      </c>
      <c r="K1956" s="602">
        <f t="shared" si="93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2"/>
        <v>8</v>
      </c>
      <c r="C1957" s="191">
        <f t="shared" si="91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1289</v>
      </c>
      <c r="I1957" s="256">
        <v>1000</v>
      </c>
      <c r="J1957" s="256">
        <v>9217.0142355798434</v>
      </c>
      <c r="K1957" s="602">
        <f t="shared" si="93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2"/>
        <v>8</v>
      </c>
      <c r="C1958" s="191">
        <f t="shared" si="91"/>
        <v>41495</v>
      </c>
      <c r="D1958" s="37" t="s">
        <v>487</v>
      </c>
      <c r="E1958" s="37">
        <v>41495</v>
      </c>
      <c r="F1958" s="40" t="s">
        <v>1146</v>
      </c>
      <c r="G1958" s="40" t="s">
        <v>901</v>
      </c>
      <c r="H1958" s="7" t="s">
        <v>1289</v>
      </c>
      <c r="I1958" s="256">
        <v>2730</v>
      </c>
      <c r="J1958" s="256">
        <v>4072.9394590230659</v>
      </c>
      <c r="K1958" s="602">
        <f t="shared" si="93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2"/>
        <v>8</v>
      </c>
      <c r="C1959" s="191">
        <f t="shared" si="91"/>
        <v>41496</v>
      </c>
      <c r="D1959" s="37" t="s">
        <v>487</v>
      </c>
      <c r="E1959" s="37">
        <v>41496</v>
      </c>
      <c r="F1959" s="40" t="s">
        <v>1134</v>
      </c>
      <c r="G1959" s="40" t="s">
        <v>902</v>
      </c>
      <c r="H1959" s="7" t="s">
        <v>1289</v>
      </c>
      <c r="I1959" s="256">
        <v>1990</v>
      </c>
      <c r="J1959" s="256">
        <v>6386.0816627155209</v>
      </c>
      <c r="K1959" s="602">
        <f t="shared" si="93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2"/>
        <v>8</v>
      </c>
      <c r="C1960" s="191">
        <f t="shared" si="91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1289</v>
      </c>
      <c r="I1960" s="256">
        <v>480</v>
      </c>
      <c r="J1960" s="256">
        <v>5794.1795689131768</v>
      </c>
      <c r="K1960" s="602">
        <f t="shared" si="93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2"/>
        <v>8</v>
      </c>
      <c r="C1961" s="191">
        <f t="shared" si="91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1289</v>
      </c>
      <c r="I1961" s="256">
        <v>440</v>
      </c>
      <c r="J1961" s="256">
        <v>6596.721235579842</v>
      </c>
      <c r="K1961" s="602">
        <f t="shared" si="93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2"/>
        <v>8</v>
      </c>
      <c r="C1962" s="191">
        <f t="shared" ref="C1962:C2025" si="94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1289</v>
      </c>
      <c r="I1962" s="256">
        <v>1000</v>
      </c>
      <c r="J1962" s="256">
        <v>8259.9152355798415</v>
      </c>
      <c r="K1962" s="602">
        <f t="shared" si="93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2"/>
        <v>8</v>
      </c>
      <c r="C1963" s="191">
        <f t="shared" si="94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1289</v>
      </c>
      <c r="I1963" s="256">
        <v>200</v>
      </c>
      <c r="J1963" s="256">
        <v>9247.096235579842</v>
      </c>
      <c r="K1963" s="602">
        <f t="shared" si="93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2"/>
        <v>8</v>
      </c>
      <c r="C1964" s="191">
        <f t="shared" si="94"/>
        <v>41499</v>
      </c>
      <c r="D1964" s="37" t="s">
        <v>487</v>
      </c>
      <c r="E1964" s="37">
        <v>41499</v>
      </c>
      <c r="F1964" s="40" t="s">
        <v>1131</v>
      </c>
      <c r="G1964" s="40" t="s">
        <v>907</v>
      </c>
      <c r="H1964" s="7" t="s">
        <v>1289</v>
      </c>
      <c r="I1964" s="256">
        <v>250</v>
      </c>
      <c r="J1964" s="256">
        <v>12357.876235579843</v>
      </c>
      <c r="K1964" s="602">
        <f t="shared" si="93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2"/>
        <v>8</v>
      </c>
      <c r="C1965" s="191">
        <f t="shared" si="94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1289</v>
      </c>
      <c r="I1965" s="256">
        <v>505</v>
      </c>
      <c r="J1965" s="256">
        <v>7252.0219781541</v>
      </c>
      <c r="K1965" s="602">
        <f t="shared" si="93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92"/>
        <v>8</v>
      </c>
      <c r="C1966" s="191">
        <f t="shared" si="94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1289</v>
      </c>
      <c r="I1966" s="256">
        <v>85</v>
      </c>
      <c r="J1966" s="256">
        <v>9217.0197649916063</v>
      </c>
      <c r="K1966" s="602">
        <f t="shared" si="93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2"/>
        <v>8</v>
      </c>
      <c r="C1967" s="191">
        <f t="shared" si="94"/>
        <v>41502</v>
      </c>
      <c r="D1967" s="37" t="s">
        <v>487</v>
      </c>
      <c r="E1967" s="37">
        <v>41502</v>
      </c>
      <c r="F1967" s="40" t="s">
        <v>1130</v>
      </c>
      <c r="G1967" s="40" t="s">
        <v>910</v>
      </c>
      <c r="H1967" s="7" t="s">
        <v>1289</v>
      </c>
      <c r="I1967" s="256">
        <v>303</v>
      </c>
      <c r="J1967" s="256">
        <v>8819.5302289791816</v>
      </c>
      <c r="K1967" s="602">
        <f t="shared" si="93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2"/>
        <v>8</v>
      </c>
      <c r="C1968" s="191">
        <f t="shared" si="94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1289</v>
      </c>
      <c r="I1968" s="256">
        <v>285</v>
      </c>
      <c r="J1968" s="256">
        <v>20664.65588470265</v>
      </c>
      <c r="K1968" s="602">
        <f t="shared" si="93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2"/>
        <v>8</v>
      </c>
      <c r="C1969" s="191">
        <f t="shared" si="94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1289</v>
      </c>
      <c r="I1969" s="256">
        <v>505</v>
      </c>
      <c r="J1969" s="256">
        <v>20664.655641520432</v>
      </c>
      <c r="K1969" s="602">
        <f t="shared" si="93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2"/>
        <v>8</v>
      </c>
      <c r="C1970" s="191">
        <f t="shared" si="94"/>
        <v>41506</v>
      </c>
      <c r="D1970" s="37" t="s">
        <v>487</v>
      </c>
      <c r="E1970" s="37">
        <v>41506</v>
      </c>
      <c r="F1970" s="40" t="s">
        <v>1151</v>
      </c>
      <c r="G1970" s="40" t="s">
        <v>913</v>
      </c>
      <c r="H1970" s="7" t="s">
        <v>1289</v>
      </c>
      <c r="I1970" s="256">
        <v>2573</v>
      </c>
      <c r="J1970" s="256">
        <v>4204.3319526416371</v>
      </c>
      <c r="K1970" s="602">
        <f t="shared" si="93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2"/>
        <v>8</v>
      </c>
      <c r="C1971" s="191">
        <f t="shared" si="94"/>
        <v>41506</v>
      </c>
      <c r="D1971" s="37" t="s">
        <v>487</v>
      </c>
      <c r="E1971" s="37">
        <v>41506</v>
      </c>
      <c r="F1971" s="40" t="s">
        <v>1146</v>
      </c>
      <c r="G1971" s="40" t="s">
        <v>915</v>
      </c>
      <c r="H1971" s="7" t="s">
        <v>1289</v>
      </c>
      <c r="I1971" s="256">
        <v>2500</v>
      </c>
      <c r="J1971" s="256">
        <v>3793.1462355798421</v>
      </c>
      <c r="K1971" s="602">
        <f t="shared" si="93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2"/>
        <v>8</v>
      </c>
      <c r="C1972" s="191">
        <f t="shared" si="94"/>
        <v>41506</v>
      </c>
      <c r="D1972" s="37" t="s">
        <v>487</v>
      </c>
      <c r="E1972" s="37">
        <v>41506</v>
      </c>
      <c r="F1972" s="40" t="s">
        <v>1146</v>
      </c>
      <c r="G1972" s="40" t="s">
        <v>916</v>
      </c>
      <c r="H1972" s="7" t="s">
        <v>1289</v>
      </c>
      <c r="I1972" s="256">
        <v>3200</v>
      </c>
      <c r="J1972" s="256">
        <v>4077.087485579842</v>
      </c>
      <c r="K1972" s="602">
        <f t="shared" si="93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2"/>
        <v>8</v>
      </c>
      <c r="C1973" s="191">
        <f t="shared" si="94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1289</v>
      </c>
      <c r="I1973" s="256">
        <v>296</v>
      </c>
      <c r="J1973" s="256">
        <v>8390.0692085528153</v>
      </c>
      <c r="K1973" s="602">
        <f t="shared" si="93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2"/>
        <v>8</v>
      </c>
      <c r="C1974" s="191">
        <f t="shared" si="94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1289</v>
      </c>
      <c r="I1974" s="256">
        <v>52</v>
      </c>
      <c r="J1974" s="256">
        <v>9217.0193125029182</v>
      </c>
      <c r="K1974" s="602">
        <f t="shared" si="93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2"/>
        <v>8</v>
      </c>
      <c r="C1975" s="191">
        <f t="shared" si="94"/>
        <v>41511</v>
      </c>
      <c r="D1975" s="37" t="s">
        <v>487</v>
      </c>
      <c r="E1975" s="37">
        <v>41511</v>
      </c>
      <c r="F1975" s="40" t="s">
        <v>1159</v>
      </c>
      <c r="G1975" s="40" t="s">
        <v>919</v>
      </c>
      <c r="H1975" s="7" t="s">
        <v>1289</v>
      </c>
      <c r="I1975" s="256">
        <v>1390</v>
      </c>
      <c r="J1975" s="256">
        <v>5607.8624226302018</v>
      </c>
      <c r="K1975" s="602">
        <f t="shared" si="93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92"/>
        <v>8</v>
      </c>
      <c r="C1976" s="191">
        <f t="shared" si="94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1289</v>
      </c>
      <c r="I1976" s="256">
        <v>310</v>
      </c>
      <c r="J1976" s="256">
        <v>5362.596235579842</v>
      </c>
      <c r="K1976" s="602">
        <f t="shared" si="93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2"/>
        <v>8</v>
      </c>
      <c r="C1977" s="191">
        <f t="shared" si="94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1289</v>
      </c>
      <c r="I1977" s="256">
        <v>90</v>
      </c>
      <c r="J1977" s="256">
        <v>8968.6406800242858</v>
      </c>
      <c r="K1977" s="602">
        <f t="shared" si="93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92"/>
        <v>8</v>
      </c>
      <c r="C1978" s="191">
        <f t="shared" si="94"/>
        <v>41512</v>
      </c>
      <c r="D1978" s="37" t="s">
        <v>487</v>
      </c>
      <c r="E1978" s="37">
        <v>41512</v>
      </c>
      <c r="F1978" s="40" t="s">
        <v>1148</v>
      </c>
      <c r="G1978" s="40" t="s">
        <v>921</v>
      </c>
      <c r="H1978" s="7" t="s">
        <v>1289</v>
      </c>
      <c r="I1978" s="256">
        <v>1400</v>
      </c>
      <c r="J1978" s="256">
        <v>4369.8533784369847</v>
      </c>
      <c r="K1978" s="602">
        <f t="shared" si="93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2"/>
        <v>8</v>
      </c>
      <c r="C1979" s="191">
        <f t="shared" si="94"/>
        <v>41512</v>
      </c>
      <c r="D1979" s="37" t="s">
        <v>487</v>
      </c>
      <c r="E1979" s="37">
        <v>41512</v>
      </c>
      <c r="F1979" s="40" t="s">
        <v>1148</v>
      </c>
      <c r="G1979" s="40" t="s">
        <v>921</v>
      </c>
      <c r="H1979" s="7" t="s">
        <v>1289</v>
      </c>
      <c r="I1979" s="256">
        <v>2400</v>
      </c>
      <c r="J1979" s="256">
        <v>4387.8008189131751</v>
      </c>
      <c r="K1979" s="602">
        <f t="shared" si="93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2"/>
        <v>8</v>
      </c>
      <c r="C1980" s="191">
        <f t="shared" si="94"/>
        <v>41512</v>
      </c>
      <c r="D1980" s="37" t="s">
        <v>487</v>
      </c>
      <c r="E1980" s="37">
        <v>41512</v>
      </c>
      <c r="F1980" s="40" t="s">
        <v>1139</v>
      </c>
      <c r="G1980" s="40" t="s">
        <v>1113</v>
      </c>
      <c r="H1980" s="7" t="s">
        <v>1289</v>
      </c>
      <c r="I1980" s="256">
        <v>1010</v>
      </c>
      <c r="J1980" s="256">
        <v>5514.6110870649909</v>
      </c>
      <c r="K1980" s="602">
        <f t="shared" si="93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2"/>
        <v>8</v>
      </c>
      <c r="C1981" s="191">
        <f t="shared" si="94"/>
        <v>41512</v>
      </c>
      <c r="D1981" s="37" t="s">
        <v>487</v>
      </c>
      <c r="E1981" s="37">
        <v>41512</v>
      </c>
      <c r="F1981" s="40" t="s">
        <v>1143</v>
      </c>
      <c r="G1981" s="40" t="s">
        <v>1113</v>
      </c>
      <c r="H1981" s="7" t="s">
        <v>1289</v>
      </c>
      <c r="I1981" s="256">
        <v>102</v>
      </c>
      <c r="J1981" s="256">
        <v>12067.498196364157</v>
      </c>
      <c r="K1981" s="602">
        <f t="shared" si="93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2"/>
        <v>8</v>
      </c>
      <c r="C1982" s="191">
        <f t="shared" si="94"/>
        <v>41516</v>
      </c>
      <c r="D1982" s="37" t="s">
        <v>487</v>
      </c>
      <c r="E1982" s="191">
        <v>41516</v>
      </c>
      <c r="F1982" s="192" t="s">
        <v>1008</v>
      </c>
      <c r="G1982" s="487" t="s">
        <v>1114</v>
      </c>
      <c r="H1982" s="7" t="s">
        <v>1289</v>
      </c>
      <c r="I1982" s="256">
        <v>400</v>
      </c>
      <c r="J1982" s="256">
        <v>11617.596235579844</v>
      </c>
      <c r="K1982" s="602">
        <f t="shared" si="93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2"/>
        <v>8</v>
      </c>
      <c r="C1983" s="191">
        <f t="shared" si="94"/>
        <v>41516</v>
      </c>
      <c r="D1983" s="37" t="s">
        <v>487</v>
      </c>
      <c r="E1983" s="191">
        <v>41516</v>
      </c>
      <c r="F1983" s="192" t="s">
        <v>1007</v>
      </c>
      <c r="G1983" s="487" t="s">
        <v>1114</v>
      </c>
      <c r="H1983" s="7" t="s">
        <v>1289</v>
      </c>
      <c r="I1983" s="256">
        <v>210</v>
      </c>
      <c r="J1983" s="256">
        <v>13879.596235579844</v>
      </c>
      <c r="K1983" s="602">
        <f t="shared" si="93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2"/>
        <v>8</v>
      </c>
      <c r="C1984" s="191">
        <f t="shared" si="94"/>
        <v>41516</v>
      </c>
      <c r="D1984" s="37" t="s">
        <v>487</v>
      </c>
      <c r="E1984" s="191">
        <v>41516</v>
      </c>
      <c r="F1984" s="192" t="s">
        <v>1004</v>
      </c>
      <c r="G1984" s="487" t="s">
        <v>1114</v>
      </c>
      <c r="H1984" s="7" t="s">
        <v>1289</v>
      </c>
      <c r="I1984" s="256">
        <v>150</v>
      </c>
      <c r="J1984" s="256">
        <v>7100.6762355798419</v>
      </c>
      <c r="K1984" s="602">
        <f t="shared" si="93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2"/>
        <v>8</v>
      </c>
      <c r="C1985" s="191">
        <f t="shared" si="94"/>
        <v>41512</v>
      </c>
      <c r="D1985" s="37" t="s">
        <v>487</v>
      </c>
      <c r="E1985" s="191">
        <v>41512</v>
      </c>
      <c r="F1985" s="192" t="s">
        <v>938</v>
      </c>
      <c r="G1985" s="487" t="s">
        <v>1115</v>
      </c>
      <c r="H1985" s="7" t="s">
        <v>1289</v>
      </c>
      <c r="I1985" s="256">
        <v>585</v>
      </c>
      <c r="J1985" s="256">
        <v>18595.396235579843</v>
      </c>
      <c r="K1985" s="602">
        <f t="shared" si="93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2"/>
        <v>8</v>
      </c>
      <c r="C1986" s="191">
        <f t="shared" si="94"/>
        <v>41512</v>
      </c>
      <c r="D1986" s="37" t="s">
        <v>487</v>
      </c>
      <c r="E1986" s="191">
        <v>41512</v>
      </c>
      <c r="F1986" s="192" t="s">
        <v>940</v>
      </c>
      <c r="G1986" s="487" t="s">
        <v>1115</v>
      </c>
      <c r="H1986" s="7" t="s">
        <v>1289</v>
      </c>
      <c r="I1986" s="256">
        <v>371</v>
      </c>
      <c r="J1986" s="256">
        <v>15578.445292183613</v>
      </c>
      <c r="K1986" s="602">
        <f t="shared" si="93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2"/>
        <v>9</v>
      </c>
      <c r="C1987" s="191">
        <f t="shared" si="94"/>
        <v>41522</v>
      </c>
      <c r="D1987" s="37" t="s">
        <v>487</v>
      </c>
      <c r="E1987" s="191">
        <v>41522</v>
      </c>
      <c r="F1987" s="192" t="s">
        <v>1147</v>
      </c>
      <c r="G1987" s="487" t="s">
        <v>1116</v>
      </c>
      <c r="H1987" s="7" t="s">
        <v>1289</v>
      </c>
      <c r="I1987" s="256">
        <v>2700</v>
      </c>
      <c r="J1987" s="256">
        <v>4471.4295689131759</v>
      </c>
      <c r="K1987" s="602">
        <f t="shared" si="93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ref="B1988:B2051" si="95">IF(C1988&lt;&gt;"",MONTH(C1988),"")</f>
        <v>9</v>
      </c>
      <c r="C1988" s="191">
        <f t="shared" si="94"/>
        <v>41523</v>
      </c>
      <c r="D1988" s="37" t="s">
        <v>487</v>
      </c>
      <c r="E1988" s="191">
        <v>41523</v>
      </c>
      <c r="F1988" s="192" t="s">
        <v>1118</v>
      </c>
      <c r="G1988" s="487" t="s">
        <v>1117</v>
      </c>
      <c r="H1988" s="7" t="s">
        <v>1289</v>
      </c>
      <c r="I1988" s="256">
        <v>1010</v>
      </c>
      <c r="J1988" s="256">
        <v>7487.096235579842</v>
      </c>
      <c r="K1988" s="602">
        <f t="shared" si="93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5"/>
        <v>9</v>
      </c>
      <c r="C1989" s="191">
        <f t="shared" si="94"/>
        <v>41523</v>
      </c>
      <c r="D1989" s="37" t="s">
        <v>487</v>
      </c>
      <c r="E1989" s="191">
        <v>41523</v>
      </c>
      <c r="F1989" s="192" t="s">
        <v>1119</v>
      </c>
      <c r="G1989" s="487" t="s">
        <v>1117</v>
      </c>
      <c r="H1989" s="7" t="s">
        <v>1289</v>
      </c>
      <c r="I1989" s="256">
        <v>1000</v>
      </c>
      <c r="J1989" s="256">
        <v>6615.596235579842</v>
      </c>
      <c r="K1989" s="602">
        <f t="shared" si="93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5"/>
        <v>9</v>
      </c>
      <c r="C1990" s="191">
        <f t="shared" si="94"/>
        <v>41526</v>
      </c>
      <c r="D1990" s="37" t="s">
        <v>487</v>
      </c>
      <c r="E1990" s="37">
        <v>41526</v>
      </c>
      <c r="F1990" s="40" t="s">
        <v>1134</v>
      </c>
      <c r="G1990" s="40" t="s">
        <v>1120</v>
      </c>
      <c r="H1990" s="7" t="s">
        <v>1289</v>
      </c>
      <c r="I1990" s="256">
        <v>990</v>
      </c>
      <c r="J1990" s="256">
        <v>6382.3911850747927</v>
      </c>
      <c r="K1990" s="602">
        <f t="shared" si="93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95"/>
        <v>9</v>
      </c>
      <c r="C1991" s="191">
        <f t="shared" si="94"/>
        <v>41526</v>
      </c>
      <c r="D1991" s="37" t="s">
        <v>487</v>
      </c>
      <c r="E1991" s="37">
        <v>41526</v>
      </c>
      <c r="F1991" s="40" t="s">
        <v>865</v>
      </c>
      <c r="G1991" s="40" t="s">
        <v>1121</v>
      </c>
      <c r="H1991" s="7" t="s">
        <v>1289</v>
      </c>
      <c r="I1991" s="256">
        <v>505</v>
      </c>
      <c r="J1991" s="256">
        <v>20664.655641520432</v>
      </c>
      <c r="K1991" s="602">
        <f t="shared" si="93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5"/>
        <v>9</v>
      </c>
      <c r="C1992" s="191">
        <f t="shared" si="94"/>
        <v>41526</v>
      </c>
      <c r="D1992" s="37" t="s">
        <v>487</v>
      </c>
      <c r="E1992" s="37">
        <v>41526</v>
      </c>
      <c r="F1992" s="40" t="s">
        <v>938</v>
      </c>
      <c r="G1992" s="40" t="s">
        <v>1122</v>
      </c>
      <c r="H1992" s="7" t="s">
        <v>1289</v>
      </c>
      <c r="I1992" s="256">
        <v>585</v>
      </c>
      <c r="J1992" s="256">
        <v>18595.396235579843</v>
      </c>
      <c r="K1992" s="602">
        <f t="shared" ref="K1992:K2055" si="96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5"/>
        <v>9</v>
      </c>
      <c r="C1993" s="191">
        <f t="shared" si="94"/>
        <v>41526</v>
      </c>
      <c r="D1993" s="37" t="s">
        <v>487</v>
      </c>
      <c r="E1993" s="37">
        <v>41526</v>
      </c>
      <c r="F1993" s="40" t="s">
        <v>940</v>
      </c>
      <c r="G1993" s="40" t="s">
        <v>1122</v>
      </c>
      <c r="H1993" s="7" t="s">
        <v>1289</v>
      </c>
      <c r="I1993" s="256">
        <v>300</v>
      </c>
      <c r="J1993" s="256">
        <v>14704.596235579842</v>
      </c>
      <c r="K1993" s="602">
        <f t="shared" si="96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95"/>
        <v>9</v>
      </c>
      <c r="C1994" s="191">
        <f t="shared" si="94"/>
        <v>41526</v>
      </c>
      <c r="D1994" s="37" t="s">
        <v>487</v>
      </c>
      <c r="E1994" s="37">
        <v>41526</v>
      </c>
      <c r="F1994" s="40" t="s">
        <v>1147</v>
      </c>
      <c r="G1994" s="40" t="s">
        <v>922</v>
      </c>
      <c r="H1994" s="7" t="s">
        <v>1289</v>
      </c>
      <c r="I1994" s="256">
        <v>2680</v>
      </c>
      <c r="J1994" s="256">
        <v>4415.9544445350666</v>
      </c>
      <c r="K1994" s="602">
        <f t="shared" si="96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5"/>
        <v>9</v>
      </c>
      <c r="C1995" s="191">
        <f t="shared" si="94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1289</v>
      </c>
      <c r="I1995" s="256">
        <v>100</v>
      </c>
      <c r="J1995" s="256">
        <v>11617.596235579844</v>
      </c>
      <c r="K1995" s="602">
        <f t="shared" si="96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5"/>
        <v>9</v>
      </c>
      <c r="C1996" s="191">
        <f t="shared" si="94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1289</v>
      </c>
      <c r="I1996" s="256">
        <v>102</v>
      </c>
      <c r="J1996" s="256">
        <v>13879.596235579844</v>
      </c>
      <c r="K1996" s="602">
        <f t="shared" si="96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5"/>
        <v>9</v>
      </c>
      <c r="C1997" s="191">
        <f t="shared" si="94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1289</v>
      </c>
      <c r="I1997" s="256">
        <v>992</v>
      </c>
      <c r="J1997" s="256">
        <v>9217.014582354037</v>
      </c>
      <c r="K1997" s="602">
        <f t="shared" si="96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5"/>
        <v>9</v>
      </c>
      <c r="C1998" s="191">
        <f t="shared" si="94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1289</v>
      </c>
      <c r="I1998" s="256">
        <v>496</v>
      </c>
      <c r="J1998" s="256">
        <v>20664.654703321779</v>
      </c>
      <c r="K1998" s="602">
        <f t="shared" si="96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5"/>
        <v>9</v>
      </c>
      <c r="C1999" s="191">
        <f t="shared" si="94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1289</v>
      </c>
      <c r="I1999" s="256">
        <v>294</v>
      </c>
      <c r="J1999" s="256">
        <v>2757.9975961240598</v>
      </c>
      <c r="K1999" s="602">
        <f t="shared" si="96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5"/>
        <v>9</v>
      </c>
      <c r="C2000" s="191">
        <f t="shared" si="94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1289</v>
      </c>
      <c r="I2000" s="256">
        <v>510</v>
      </c>
      <c r="J2000" s="256">
        <v>7460.4785885210194</v>
      </c>
      <c r="K2000" s="602">
        <f t="shared" si="96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5"/>
        <v>9</v>
      </c>
      <c r="C2001" s="191">
        <f t="shared" si="94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1289</v>
      </c>
      <c r="I2001" s="256">
        <v>331</v>
      </c>
      <c r="J2001" s="256">
        <v>20664.656658540567</v>
      </c>
      <c r="K2001" s="602">
        <f t="shared" si="96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5"/>
        <v>9</v>
      </c>
      <c r="C2002" s="191">
        <f t="shared" si="94"/>
        <v>41540</v>
      </c>
      <c r="D2002" s="37" t="s">
        <v>487</v>
      </c>
      <c r="E2002" s="37">
        <v>41540</v>
      </c>
      <c r="F2002" s="40" t="s">
        <v>883</v>
      </c>
      <c r="G2002" s="40" t="s">
        <v>1123</v>
      </c>
      <c r="H2002" s="7" t="s">
        <v>1289</v>
      </c>
      <c r="I2002" s="256">
        <v>430</v>
      </c>
      <c r="J2002" s="256">
        <v>7798.3171658124002</v>
      </c>
      <c r="K2002" s="602">
        <f t="shared" si="96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5"/>
        <v>9</v>
      </c>
      <c r="C2003" s="191">
        <f t="shared" si="94"/>
        <v>41540</v>
      </c>
      <c r="D2003" s="37" t="s">
        <v>487</v>
      </c>
      <c r="E2003" s="37">
        <v>41540</v>
      </c>
      <c r="F2003" s="40" t="s">
        <v>1131</v>
      </c>
      <c r="G2003" s="40" t="s">
        <v>1123</v>
      </c>
      <c r="H2003" s="7" t="s">
        <v>1289</v>
      </c>
      <c r="I2003" s="256">
        <v>200</v>
      </c>
      <c r="J2003" s="256">
        <v>12469.446235579844</v>
      </c>
      <c r="K2003" s="602">
        <f t="shared" si="96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5"/>
        <v>9</v>
      </c>
      <c r="C2004" s="191">
        <f t="shared" si="94"/>
        <v>41540</v>
      </c>
      <c r="D2004" s="37" t="s">
        <v>487</v>
      </c>
      <c r="E2004" s="191">
        <v>41540</v>
      </c>
      <c r="F2004" s="189" t="s">
        <v>1129</v>
      </c>
      <c r="G2004" s="604" t="s">
        <v>1123</v>
      </c>
      <c r="H2004" s="7" t="s">
        <v>1289</v>
      </c>
      <c r="I2004" s="256">
        <v>108</v>
      </c>
      <c r="J2004" s="256">
        <v>12737.531420765028</v>
      </c>
      <c r="K2004" s="602">
        <f t="shared" si="96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5"/>
        <v>9</v>
      </c>
      <c r="C2005" s="191">
        <f t="shared" si="94"/>
        <v>41540</v>
      </c>
      <c r="D2005" s="37" t="s">
        <v>487</v>
      </c>
      <c r="E2005" s="191">
        <v>41540</v>
      </c>
      <c r="F2005" s="189" t="s">
        <v>1132</v>
      </c>
      <c r="G2005" s="604" t="s">
        <v>1123</v>
      </c>
      <c r="H2005" s="7" t="s">
        <v>1289</v>
      </c>
      <c r="I2005" s="256">
        <v>257</v>
      </c>
      <c r="J2005" s="256">
        <v>6866.4250293541618</v>
      </c>
      <c r="K2005" s="602">
        <f t="shared" si="96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5"/>
        <v>9</v>
      </c>
      <c r="C2006" s="191">
        <f t="shared" si="94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1289</v>
      </c>
      <c r="I2006" s="256">
        <v>424</v>
      </c>
      <c r="J2006" s="256">
        <v>16754.59623557984</v>
      </c>
      <c r="K2006" s="602">
        <f t="shared" si="96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5"/>
        <v>9</v>
      </c>
      <c r="C2007" s="191">
        <f t="shared" si="94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1289</v>
      </c>
      <c r="I2007" s="256">
        <v>980</v>
      </c>
      <c r="J2007" s="256">
        <v>6675.4023580288222</v>
      </c>
      <c r="K2007" s="602">
        <f t="shared" si="96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5"/>
        <v>9</v>
      </c>
      <c r="C2008" s="191">
        <f t="shared" si="94"/>
        <v>41542</v>
      </c>
      <c r="D2008" s="37" t="s">
        <v>487</v>
      </c>
      <c r="E2008" s="772">
        <v>41542</v>
      </c>
      <c r="F2008" s="40" t="s">
        <v>1147</v>
      </c>
      <c r="G2008" s="40" t="s">
        <v>935</v>
      </c>
      <c r="H2008" s="7" t="s">
        <v>1289</v>
      </c>
      <c r="I2008" s="256">
        <v>2700</v>
      </c>
      <c r="J2008" s="256">
        <v>4072.9395689131761</v>
      </c>
      <c r="K2008" s="602">
        <f t="shared" si="96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5"/>
        <v>9</v>
      </c>
      <c r="C2009" s="191">
        <f t="shared" si="94"/>
        <v>41543</v>
      </c>
      <c r="D2009" s="37" t="s">
        <v>487</v>
      </c>
      <c r="E2009" s="772">
        <v>41543</v>
      </c>
      <c r="F2009" s="189" t="s">
        <v>1150</v>
      </c>
      <c r="G2009" s="40" t="s">
        <v>936</v>
      </c>
      <c r="H2009" s="7" t="s">
        <v>1289</v>
      </c>
      <c r="I2009" s="256">
        <v>3500</v>
      </c>
      <c r="J2009" s="256">
        <v>3407.2682355798415</v>
      </c>
      <c r="K2009" s="602">
        <f t="shared" si="96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5"/>
        <v>9</v>
      </c>
      <c r="C2010" s="191">
        <f t="shared" si="94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1289</v>
      </c>
      <c r="I2010" s="256">
        <v>1004</v>
      </c>
      <c r="J2010" s="256">
        <v>9217.0145622730688</v>
      </c>
      <c r="K2010" s="602">
        <f t="shared" si="96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5"/>
        <v>9</v>
      </c>
      <c r="C2011" s="191">
        <f t="shared" si="94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1289</v>
      </c>
      <c r="I2011" s="256">
        <v>525</v>
      </c>
      <c r="J2011" s="256">
        <v>18595.396235579843</v>
      </c>
      <c r="K2011" s="602">
        <f t="shared" si="96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5"/>
        <v>9</v>
      </c>
      <c r="C2012" s="191">
        <f t="shared" si="94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1289</v>
      </c>
      <c r="I2012" s="256">
        <v>344</v>
      </c>
      <c r="J2012" s="256">
        <v>15538.59623557984</v>
      </c>
      <c r="K2012" s="602">
        <f t="shared" si="96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5"/>
        <v>9</v>
      </c>
      <c r="C2013" s="191">
        <f t="shared" si="94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1289</v>
      </c>
      <c r="I2013" s="256">
        <v>499</v>
      </c>
      <c r="J2013" s="256">
        <v>8532.4238908904645</v>
      </c>
      <c r="K2013" s="602">
        <f t="shared" si="96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5"/>
        <v>9</v>
      </c>
      <c r="C2014" s="191">
        <f t="shared" si="94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1289</v>
      </c>
      <c r="I2014" s="256">
        <v>503</v>
      </c>
      <c r="J2014" s="256">
        <v>4261.5544860768605</v>
      </c>
      <c r="K2014" s="602">
        <f t="shared" si="96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5"/>
        <v>9</v>
      </c>
      <c r="C2015" s="191">
        <f t="shared" si="94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1289</v>
      </c>
      <c r="I2015" s="256">
        <v>503</v>
      </c>
      <c r="J2015" s="256">
        <v>4261.5544860768605</v>
      </c>
      <c r="K2015" s="602">
        <f t="shared" si="96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95"/>
        <v>9</v>
      </c>
      <c r="C2016" s="191">
        <f t="shared" si="94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1289</v>
      </c>
      <c r="I2016" s="256">
        <v>510</v>
      </c>
      <c r="J2016" s="256">
        <v>4307.9197649916068</v>
      </c>
      <c r="K2016" s="602">
        <f t="shared" si="96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95"/>
        <v>9</v>
      </c>
      <c r="C2017" s="191">
        <f t="shared" si="94"/>
        <v>41547</v>
      </c>
      <c r="D2017" s="37" t="s">
        <v>487</v>
      </c>
      <c r="E2017" s="772">
        <v>41547</v>
      </c>
      <c r="F2017" s="40" t="s">
        <v>1134</v>
      </c>
      <c r="G2017" s="40" t="s">
        <v>945</v>
      </c>
      <c r="H2017" s="7" t="s">
        <v>1289</v>
      </c>
      <c r="I2017" s="256">
        <v>2700</v>
      </c>
      <c r="J2017" s="256">
        <v>6142.688828172435</v>
      </c>
      <c r="K2017" s="602">
        <f t="shared" si="96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customHeight="1">
      <c r="A2018" s="895" t="str">
        <f>IF(B2018&lt;&gt;"",IF(AND(B2018&gt;=_TM1,B2018&lt;=_TM2,OR(TH!L2018="1111",TH!M2018="1111")),TH!D2018,""),"")</f>
        <v/>
      </c>
      <c r="B2018" s="837">
        <f t="shared" si="95"/>
        <v>10</v>
      </c>
      <c r="C2018" s="896">
        <f t="shared" si="94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1289</v>
      </c>
      <c r="I2018" s="906">
        <v>60</v>
      </c>
      <c r="J2018" s="906">
        <v>18010.140192092691</v>
      </c>
      <c r="K2018" s="834">
        <f t="shared" si="96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95"/>
        <v>10</v>
      </c>
      <c r="C2019" s="191">
        <f t="shared" si="94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1289</v>
      </c>
      <c r="I2019" s="256">
        <v>98</v>
      </c>
      <c r="J2019" s="256">
        <v>15727.479988011059</v>
      </c>
      <c r="K2019" s="602">
        <f t="shared" si="96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95"/>
        <v>10</v>
      </c>
      <c r="C2020" s="191">
        <f t="shared" si="94"/>
        <v>41548</v>
      </c>
      <c r="D2020" s="37" t="s">
        <v>487</v>
      </c>
      <c r="E2020" s="772">
        <v>41548</v>
      </c>
      <c r="F2020" s="189" t="s">
        <v>1153</v>
      </c>
      <c r="G2020" s="40" t="s">
        <v>947</v>
      </c>
      <c r="H2020" s="7" t="s">
        <v>1289</v>
      </c>
      <c r="I2020" s="256">
        <v>1554</v>
      </c>
      <c r="J2020" s="256">
        <v>4656.7469488494489</v>
      </c>
      <c r="K2020" s="602">
        <f t="shared" si="96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95"/>
        <v>10</v>
      </c>
      <c r="C2021" s="191">
        <f t="shared" si="94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1289</v>
      </c>
      <c r="I2021" s="256">
        <v>525</v>
      </c>
      <c r="J2021" s="256">
        <v>11432.585430187928</v>
      </c>
      <c r="K2021" s="602">
        <f t="shared" si="96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95"/>
        <v>10</v>
      </c>
      <c r="C2022" s="191">
        <f t="shared" si="94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1289</v>
      </c>
      <c r="I2022" s="256">
        <v>220</v>
      </c>
      <c r="J2022" s="256">
        <v>18398.035646638145</v>
      </c>
      <c r="K2022" s="602">
        <f t="shared" si="96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95"/>
        <v>10</v>
      </c>
      <c r="C2023" s="191">
        <f t="shared" si="94"/>
        <v>41549</v>
      </c>
      <c r="D2023" s="37" t="s">
        <v>487</v>
      </c>
      <c r="E2023" s="772">
        <v>41549</v>
      </c>
      <c r="F2023" s="189" t="s">
        <v>1150</v>
      </c>
      <c r="G2023" s="40" t="s">
        <v>949</v>
      </c>
      <c r="H2023" s="7" t="s">
        <v>1289</v>
      </c>
      <c r="I2023" s="256">
        <v>3397</v>
      </c>
      <c r="J2023" s="256">
        <v>3785.9982874709676</v>
      </c>
      <c r="K2023" s="602">
        <f t="shared" si="96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95"/>
        <v>10</v>
      </c>
      <c r="C2024" s="191">
        <f t="shared" si="94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1289</v>
      </c>
      <c r="I2024" s="256">
        <v>494</v>
      </c>
      <c r="J2024" s="256">
        <v>4562.1136738740688</v>
      </c>
      <c r="K2024" s="602">
        <f t="shared" si="96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95"/>
        <v>10</v>
      </c>
      <c r="C2025" s="191">
        <f t="shared" si="94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1289</v>
      </c>
      <c r="I2025" s="256">
        <v>509</v>
      </c>
      <c r="J2025" s="256">
        <v>4666.9675987724559</v>
      </c>
      <c r="K2025" s="602">
        <f t="shared" si="96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95"/>
        <v>10</v>
      </c>
      <c r="C2026" s="191">
        <f t="shared" ref="C2026:C2089" si="97">E2026</f>
        <v>41552</v>
      </c>
      <c r="D2026" s="37" t="s">
        <v>487</v>
      </c>
      <c r="E2026" s="772">
        <v>41552</v>
      </c>
      <c r="F2026" s="189" t="s">
        <v>1150</v>
      </c>
      <c r="G2026" s="40" t="s">
        <v>953</v>
      </c>
      <c r="H2026" s="7" t="s">
        <v>1289</v>
      </c>
      <c r="I2026" s="256">
        <v>103</v>
      </c>
      <c r="J2026" s="256">
        <v>3955.5775707334697</v>
      </c>
      <c r="K2026" s="602">
        <f t="shared" si="96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95"/>
        <v>10</v>
      </c>
      <c r="C2027" s="191">
        <f t="shared" si="97"/>
        <v>41552</v>
      </c>
      <c r="D2027" s="37" t="s">
        <v>487</v>
      </c>
      <c r="E2027" s="772">
        <v>41552</v>
      </c>
      <c r="F2027" s="189" t="s">
        <v>1147</v>
      </c>
      <c r="G2027" s="40" t="s">
        <v>953</v>
      </c>
      <c r="H2027" s="7" t="s">
        <v>1289</v>
      </c>
      <c r="I2027" s="256">
        <v>2658</v>
      </c>
      <c r="J2027" s="256">
        <v>4322.7422613176732</v>
      </c>
      <c r="K2027" s="602">
        <f t="shared" si="96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95"/>
        <v>10</v>
      </c>
      <c r="C2028" s="191">
        <f t="shared" si="97"/>
        <v>41552</v>
      </c>
      <c r="D2028" s="37" t="s">
        <v>487</v>
      </c>
      <c r="E2028" s="184">
        <v>41552</v>
      </c>
      <c r="F2028" s="189" t="s">
        <v>1134</v>
      </c>
      <c r="G2028" s="604" t="s">
        <v>954</v>
      </c>
      <c r="H2028" s="7" t="s">
        <v>1289</v>
      </c>
      <c r="I2028" s="256">
        <v>2260</v>
      </c>
      <c r="J2028" s="256">
        <v>6517.9901920926932</v>
      </c>
      <c r="K2028" s="602">
        <f t="shared" si="96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95"/>
        <v>10</v>
      </c>
      <c r="C2029" s="191">
        <f t="shared" si="97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1289</v>
      </c>
      <c r="I2029" s="256">
        <v>516</v>
      </c>
      <c r="J2029" s="256">
        <v>19797.521199844628</v>
      </c>
      <c r="K2029" s="602">
        <f t="shared" si="96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95"/>
        <v>10</v>
      </c>
      <c r="C2030" s="191">
        <f t="shared" si="97"/>
        <v>41557</v>
      </c>
      <c r="D2030" s="37" t="s">
        <v>487</v>
      </c>
      <c r="E2030" s="191">
        <v>41557</v>
      </c>
      <c r="F2030" s="192" t="s">
        <v>1128</v>
      </c>
      <c r="G2030" s="487" t="s">
        <v>956</v>
      </c>
      <c r="H2030" s="7" t="s">
        <v>1289</v>
      </c>
      <c r="I2030" s="256">
        <v>304</v>
      </c>
      <c r="J2030" s="256">
        <v>6506.4901920926923</v>
      </c>
      <c r="K2030" s="602">
        <f t="shared" si="96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95"/>
        <v>10</v>
      </c>
      <c r="C2031" s="191">
        <f t="shared" si="97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1289</v>
      </c>
      <c r="I2031" s="256">
        <v>996</v>
      </c>
      <c r="J2031" s="256">
        <v>9477.6267382774313</v>
      </c>
      <c r="K2031" s="602">
        <f t="shared" si="96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95"/>
        <v>10</v>
      </c>
      <c r="C2032" s="191">
        <f t="shared" si="97"/>
        <v>41563</v>
      </c>
      <c r="D2032" s="37" t="s">
        <v>487</v>
      </c>
      <c r="E2032" s="191">
        <v>41563</v>
      </c>
      <c r="F2032" s="192" t="s">
        <v>1157</v>
      </c>
      <c r="G2032" s="487" t="s">
        <v>958</v>
      </c>
      <c r="H2032" s="7" t="s">
        <v>1289</v>
      </c>
      <c r="I2032" s="256">
        <v>1400</v>
      </c>
      <c r="J2032" s="256">
        <v>4845.6401920926928</v>
      </c>
      <c r="K2032" s="602">
        <f t="shared" si="96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95"/>
        <v>10</v>
      </c>
      <c r="C2033" s="191">
        <f t="shared" si="97"/>
        <v>41563</v>
      </c>
      <c r="D2033" s="37" t="s">
        <v>487</v>
      </c>
      <c r="E2033" s="191">
        <v>41563</v>
      </c>
      <c r="F2033" s="192" t="s">
        <v>1147</v>
      </c>
      <c r="G2033" s="487" t="s">
        <v>959</v>
      </c>
      <c r="H2033" s="7" t="s">
        <v>1289</v>
      </c>
      <c r="I2033" s="256">
        <v>5391</v>
      </c>
      <c r="J2033" s="256">
        <v>4059.7951447916353</v>
      </c>
      <c r="K2033" s="602">
        <f t="shared" si="96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95"/>
        <v>10</v>
      </c>
      <c r="C2034" s="191">
        <f t="shared" si="97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1289</v>
      </c>
      <c r="I2034" s="256">
        <v>100</v>
      </c>
      <c r="J2034" s="256">
        <v>17903.490192092693</v>
      </c>
      <c r="K2034" s="602">
        <f t="shared" si="96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95"/>
        <v>10</v>
      </c>
      <c r="C2035" s="191">
        <f t="shared" si="97"/>
        <v>41566</v>
      </c>
      <c r="D2035" s="37" t="s">
        <v>487</v>
      </c>
      <c r="E2035" s="37">
        <v>41566</v>
      </c>
      <c r="F2035" s="40" t="s">
        <v>1139</v>
      </c>
      <c r="G2035" s="40" t="s">
        <v>961</v>
      </c>
      <c r="H2035" s="7" t="s">
        <v>1289</v>
      </c>
      <c r="I2035" s="256">
        <v>1157</v>
      </c>
      <c r="J2035" s="256">
        <v>4680.8869077365989</v>
      </c>
      <c r="K2035" s="602">
        <f t="shared" si="96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95"/>
        <v>10</v>
      </c>
      <c r="C2036" s="191">
        <f t="shared" si="97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1289</v>
      </c>
      <c r="I2036" s="256">
        <v>220</v>
      </c>
      <c r="J2036" s="256">
        <v>7902.0356466381472</v>
      </c>
      <c r="K2036" s="602">
        <f t="shared" si="96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95"/>
        <v>10</v>
      </c>
      <c r="C2037" s="191">
        <f t="shared" si="97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1289</v>
      </c>
      <c r="I2037" s="256">
        <v>529</v>
      </c>
      <c r="J2037" s="256">
        <v>8357.4788499376828</v>
      </c>
      <c r="K2037" s="602">
        <f t="shared" si="96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1289</v>
      </c>
      <c r="I2038" s="256">
        <v>80</v>
      </c>
      <c r="J2038" s="256">
        <v>3398.4651920926926</v>
      </c>
      <c r="K2038" s="602">
        <f t="shared" si="96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95"/>
        <v>10</v>
      </c>
      <c r="C2039" s="191">
        <f t="shared" si="97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1289</v>
      </c>
      <c r="I2039" s="256">
        <v>80</v>
      </c>
      <c r="J2039" s="256">
        <v>3911.7401920926918</v>
      </c>
      <c r="K2039" s="602">
        <f t="shared" si="96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95"/>
        <v>10</v>
      </c>
      <c r="C2040" s="191">
        <f t="shared" si="97"/>
        <v>41568</v>
      </c>
      <c r="D2040" s="37" t="s">
        <v>487</v>
      </c>
      <c r="E2040" s="184">
        <v>41568</v>
      </c>
      <c r="F2040" s="189" t="s">
        <v>1161</v>
      </c>
      <c r="G2040" s="604" t="s">
        <v>965</v>
      </c>
      <c r="H2040" s="7" t="s">
        <v>1289</v>
      </c>
      <c r="I2040" s="256">
        <v>79</v>
      </c>
      <c r="J2040" s="256">
        <v>4626.5281667762365</v>
      </c>
      <c r="K2040" s="602">
        <f t="shared" si="96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95"/>
        <v>10</v>
      </c>
      <c r="C2041" s="191">
        <f t="shared" si="97"/>
        <v>41568</v>
      </c>
      <c r="D2041" s="37" t="s">
        <v>487</v>
      </c>
      <c r="E2041" s="184">
        <v>41568</v>
      </c>
      <c r="F2041" s="189" t="s">
        <v>1158</v>
      </c>
      <c r="G2041" s="604" t="s">
        <v>965</v>
      </c>
      <c r="H2041" s="7" t="s">
        <v>1289</v>
      </c>
      <c r="I2041" s="256">
        <v>82</v>
      </c>
      <c r="J2041" s="256">
        <v>4038.9779969707411</v>
      </c>
      <c r="K2041" s="602">
        <f t="shared" si="96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95"/>
        <v>10</v>
      </c>
      <c r="C2042" s="191">
        <f t="shared" si="97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1289</v>
      </c>
      <c r="I2042" s="256">
        <v>81</v>
      </c>
      <c r="J2042" s="256">
        <v>6437.8111797470137</v>
      </c>
      <c r="K2042" s="602">
        <f t="shared" si="96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95"/>
        <v>10</v>
      </c>
      <c r="C2043" s="191">
        <f t="shared" si="97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1289</v>
      </c>
      <c r="I2043" s="256">
        <v>81</v>
      </c>
      <c r="J2043" s="256">
        <v>6411.3914266605943</v>
      </c>
      <c r="K2043" s="602">
        <f t="shared" si="96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95"/>
        <v>10</v>
      </c>
      <c r="C2044" s="191">
        <f t="shared" si="97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1289</v>
      </c>
      <c r="I2044" s="256">
        <v>80</v>
      </c>
      <c r="J2044" s="256">
        <v>4676.6276920926921</v>
      </c>
      <c r="K2044" s="602">
        <f t="shared" si="96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95"/>
        <v>10</v>
      </c>
      <c r="C2045" s="191">
        <f t="shared" si="97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1289</v>
      </c>
      <c r="I2045" s="256">
        <v>59</v>
      </c>
      <c r="J2045" s="256">
        <v>4642.1342598893016</v>
      </c>
      <c r="K2045" s="602">
        <f t="shared" si="96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95"/>
        <v>10</v>
      </c>
      <c r="C2046" s="191">
        <f t="shared" si="97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1289</v>
      </c>
      <c r="I2046" s="256">
        <v>80</v>
      </c>
      <c r="J2046" s="256">
        <v>6479.7401920926914</v>
      </c>
      <c r="K2046" s="602">
        <f t="shared" si="96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95"/>
        <v>10</v>
      </c>
      <c r="C2047" s="191">
        <f t="shared" si="97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1289</v>
      </c>
      <c r="I2047" s="256">
        <v>15</v>
      </c>
      <c r="J2047" s="256">
        <v>9328.4901920926932</v>
      </c>
      <c r="K2047" s="602">
        <f t="shared" si="96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95"/>
        <v>10</v>
      </c>
      <c r="C2048" s="191">
        <f t="shared" si="97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1289</v>
      </c>
      <c r="I2048" s="256">
        <v>21</v>
      </c>
      <c r="J2048" s="256">
        <v>10823.490192092693</v>
      </c>
      <c r="K2048" s="602">
        <f t="shared" si="96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95"/>
        <v>10</v>
      </c>
      <c r="C2049" s="191">
        <f t="shared" si="97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1289</v>
      </c>
      <c r="I2049" s="256">
        <v>8</v>
      </c>
      <c r="J2049" s="256">
        <v>9328.4901920926932</v>
      </c>
      <c r="K2049" s="602">
        <f t="shared" si="96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95"/>
        <v>10</v>
      </c>
      <c r="C2050" s="191">
        <f t="shared" si="97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1289</v>
      </c>
      <c r="I2050" s="256">
        <v>10</v>
      </c>
      <c r="J2050" s="256">
        <v>10898.490192092691</v>
      </c>
      <c r="K2050" s="602">
        <f t="shared" si="96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95"/>
        <v>10</v>
      </c>
      <c r="C2051" s="191">
        <f t="shared" si="97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1289</v>
      </c>
      <c r="I2051" s="256">
        <v>10</v>
      </c>
      <c r="J2051" s="256">
        <v>15308.99019209269</v>
      </c>
      <c r="K2051" s="602">
        <f t="shared" si="96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ref="B2052:B2115" si="98">IF(C2052&lt;&gt;"",MONTH(C2052),"")</f>
        <v>10</v>
      </c>
      <c r="C2052" s="191">
        <f t="shared" si="97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1289</v>
      </c>
      <c r="I2052" s="256">
        <v>62</v>
      </c>
      <c r="J2052" s="256">
        <v>6978.6514824152728</v>
      </c>
      <c r="K2052" s="602">
        <f t="shared" si="96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98"/>
        <v>10</v>
      </c>
      <c r="C2053" s="191">
        <f t="shared" si="97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1289</v>
      </c>
      <c r="I2053" s="256">
        <v>50</v>
      </c>
      <c r="J2053" s="256">
        <v>12435.890192092693</v>
      </c>
      <c r="K2053" s="602">
        <f t="shared" si="96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98"/>
        <v>10</v>
      </c>
      <c r="C2054" s="191">
        <f t="shared" si="97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1289</v>
      </c>
      <c r="I2054" s="256">
        <v>51</v>
      </c>
      <c r="J2054" s="256">
        <v>11744.490192092693</v>
      </c>
      <c r="K2054" s="602">
        <f t="shared" si="96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98"/>
        <v>10</v>
      </c>
      <c r="C2055" s="191">
        <f t="shared" si="97"/>
        <v>41568</v>
      </c>
      <c r="D2055" s="37" t="s">
        <v>487</v>
      </c>
      <c r="E2055" s="191">
        <v>41568</v>
      </c>
      <c r="F2055" s="192" t="s">
        <v>1155</v>
      </c>
      <c r="G2055" s="487" t="s">
        <v>984</v>
      </c>
      <c r="H2055" s="7" t="s">
        <v>1289</v>
      </c>
      <c r="I2055" s="256">
        <v>66</v>
      </c>
      <c r="J2055" s="256">
        <v>4580.4901920926914</v>
      </c>
      <c r="K2055" s="602">
        <f t="shared" si="96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98"/>
        <v>10</v>
      </c>
      <c r="C2056" s="191">
        <f t="shared" si="97"/>
        <v>41568</v>
      </c>
      <c r="D2056" s="37" t="s">
        <v>487</v>
      </c>
      <c r="E2056" s="191">
        <v>41568</v>
      </c>
      <c r="F2056" s="192" t="s">
        <v>1156</v>
      </c>
      <c r="G2056" s="487" t="s">
        <v>642</v>
      </c>
      <c r="H2056" s="7" t="s">
        <v>1289</v>
      </c>
      <c r="I2056" s="256">
        <v>62</v>
      </c>
      <c r="J2056" s="256">
        <v>4895.7482566088211</v>
      </c>
      <c r="K2056" s="602">
        <f t="shared" ref="K2056:K2119" si="99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98"/>
        <v>10</v>
      </c>
      <c r="C2057" s="191">
        <f t="shared" si="97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1289</v>
      </c>
      <c r="I2057" s="256">
        <v>16</v>
      </c>
      <c r="J2057" s="256">
        <v>15943.490192092693</v>
      </c>
      <c r="K2057" s="602">
        <f t="shared" si="99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98"/>
        <v>10</v>
      </c>
      <c r="C2058" s="191">
        <f t="shared" si="97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1289</v>
      </c>
      <c r="I2058" s="256">
        <v>13</v>
      </c>
      <c r="J2058" s="256">
        <v>15943.490192092691</v>
      </c>
      <c r="K2058" s="602">
        <f t="shared" si="99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98"/>
        <v>10</v>
      </c>
      <c r="C2059" s="191">
        <f t="shared" si="97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1289</v>
      </c>
      <c r="I2059" s="256">
        <v>13</v>
      </c>
      <c r="J2059" s="256">
        <v>23971.490192092697</v>
      </c>
      <c r="K2059" s="602">
        <f t="shared" si="99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98"/>
        <v>10</v>
      </c>
      <c r="C2060" s="191">
        <f t="shared" si="97"/>
        <v>41568</v>
      </c>
      <c r="D2060" s="37" t="s">
        <v>487</v>
      </c>
      <c r="E2060" s="191">
        <v>41568</v>
      </c>
      <c r="F2060" s="192" t="s">
        <v>1152</v>
      </c>
      <c r="G2060" s="487" t="s">
        <v>981</v>
      </c>
      <c r="H2060" s="7" t="s">
        <v>1289</v>
      </c>
      <c r="I2060" s="256">
        <v>200</v>
      </c>
      <c r="J2060" s="256">
        <v>4408.4901920926932</v>
      </c>
      <c r="K2060" s="602">
        <f t="shared" si="99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98"/>
        <v>10</v>
      </c>
      <c r="C2061" s="191">
        <f t="shared" si="97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1289</v>
      </c>
      <c r="I2061" s="256">
        <v>50</v>
      </c>
      <c r="J2061" s="256">
        <v>33775.490192092693</v>
      </c>
      <c r="K2061" s="602">
        <f t="shared" si="99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98"/>
        <v>10</v>
      </c>
      <c r="C2062" s="191">
        <f t="shared" si="97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1289</v>
      </c>
      <c r="I2062" s="256">
        <v>50</v>
      </c>
      <c r="J2062" s="256">
        <v>62541.290192092696</v>
      </c>
      <c r="K2062" s="602">
        <f t="shared" si="99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98"/>
        <v>10</v>
      </c>
      <c r="C2063" s="191">
        <f t="shared" si="97"/>
        <v>41569</v>
      </c>
      <c r="D2063" s="37" t="s">
        <v>487</v>
      </c>
      <c r="E2063" s="37">
        <v>41569</v>
      </c>
      <c r="F2063" s="40" t="s">
        <v>1151</v>
      </c>
      <c r="G2063" s="40" t="s">
        <v>988</v>
      </c>
      <c r="H2063" s="7" t="s">
        <v>1289</v>
      </c>
      <c r="I2063" s="256">
        <v>1980</v>
      </c>
      <c r="J2063" s="256">
        <v>4431.2720102745106</v>
      </c>
      <c r="K2063" s="602">
        <f t="shared" si="99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98"/>
        <v>10</v>
      </c>
      <c r="C2064" s="191">
        <f t="shared" si="97"/>
        <v>41571</v>
      </c>
      <c r="D2064" s="37" t="s">
        <v>487</v>
      </c>
      <c r="E2064" s="37">
        <v>41571</v>
      </c>
      <c r="F2064" s="192" t="s">
        <v>1128</v>
      </c>
      <c r="G2064" s="40" t="s">
        <v>990</v>
      </c>
      <c r="H2064" s="7" t="s">
        <v>1289</v>
      </c>
      <c r="I2064" s="256">
        <v>100</v>
      </c>
      <c r="J2064" s="256">
        <v>5921.0001920926916</v>
      </c>
      <c r="K2064" s="602">
        <f t="shared" si="99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98"/>
        <v>10</v>
      </c>
      <c r="C2065" s="191">
        <f t="shared" si="97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1289</v>
      </c>
      <c r="I2065" s="256">
        <v>200</v>
      </c>
      <c r="J2065" s="256">
        <v>9108.4901920926914</v>
      </c>
      <c r="K2065" s="602">
        <f t="shared" si="99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98"/>
        <v>10</v>
      </c>
      <c r="C2066" s="191">
        <f t="shared" si="97"/>
        <v>41571</v>
      </c>
      <c r="D2066" s="37" t="s">
        <v>487</v>
      </c>
      <c r="E2066" s="37">
        <v>41571</v>
      </c>
      <c r="F2066" s="192" t="s">
        <v>1128</v>
      </c>
      <c r="G2066" s="40" t="s">
        <v>990</v>
      </c>
      <c r="H2066" s="7" t="s">
        <v>1289</v>
      </c>
      <c r="I2066" s="256">
        <v>200</v>
      </c>
      <c r="J2066" s="256">
        <v>6562.4901920926923</v>
      </c>
      <c r="K2066" s="602">
        <f t="shared" si="99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98"/>
        <v>10</v>
      </c>
      <c r="C2067" s="191">
        <f t="shared" si="97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1289</v>
      </c>
      <c r="I2067" s="256">
        <v>585</v>
      </c>
      <c r="J2067" s="256">
        <v>17353.7466023491</v>
      </c>
      <c r="K2067" s="602">
        <f t="shared" si="99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98"/>
        <v>10</v>
      </c>
      <c r="C2068" s="191">
        <f t="shared" si="97"/>
        <v>41573</v>
      </c>
      <c r="D2068" s="37" t="s">
        <v>487</v>
      </c>
      <c r="E2068" s="37">
        <v>41573</v>
      </c>
      <c r="F2068" s="40" t="s">
        <v>1147</v>
      </c>
      <c r="G2068" s="40" t="s">
        <v>994</v>
      </c>
      <c r="H2068" s="7" t="s">
        <v>1289</v>
      </c>
      <c r="I2068" s="256">
        <v>49</v>
      </c>
      <c r="J2068" s="256">
        <v>5006.7554982151414</v>
      </c>
      <c r="K2068" s="602">
        <f t="shared" si="99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98"/>
        <v>10</v>
      </c>
      <c r="C2069" s="191">
        <f t="shared" si="97"/>
        <v>41573</v>
      </c>
      <c r="D2069" s="37" t="s">
        <v>487</v>
      </c>
      <c r="E2069" s="37">
        <v>41573</v>
      </c>
      <c r="F2069" s="40" t="s">
        <v>1146</v>
      </c>
      <c r="G2069" s="40" t="s">
        <v>994</v>
      </c>
      <c r="H2069" s="7" t="s">
        <v>1289</v>
      </c>
      <c r="I2069" s="256">
        <v>3191</v>
      </c>
      <c r="J2069" s="256">
        <v>3920.6133509770548</v>
      </c>
      <c r="K2069" s="602">
        <f t="shared" si="99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98"/>
        <v>10</v>
      </c>
      <c r="C2070" s="191">
        <f t="shared" si="97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1289</v>
      </c>
      <c r="I2070" s="256">
        <v>371</v>
      </c>
      <c r="J2070" s="256">
        <v>15727.490192092691</v>
      </c>
      <c r="K2070" s="602">
        <f t="shared" si="99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98"/>
        <v>10</v>
      </c>
      <c r="C2071" s="191">
        <f t="shared" si="97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1289</v>
      </c>
      <c r="I2071" s="256">
        <v>999</v>
      </c>
      <c r="J2071" s="256">
        <v>7710.2569588594579</v>
      </c>
      <c r="K2071" s="602">
        <f t="shared" si="99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98"/>
        <v>10</v>
      </c>
      <c r="C2072" s="191">
        <f t="shared" si="97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1289</v>
      </c>
      <c r="I2072" s="256">
        <v>397</v>
      </c>
      <c r="J2072" s="256">
        <v>9507.7219301279565</v>
      </c>
      <c r="K2072" s="602">
        <f t="shared" si="99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98"/>
        <v>10</v>
      </c>
      <c r="C2073" s="191">
        <f t="shared" si="97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1289</v>
      </c>
      <c r="I2073" s="256">
        <v>497</v>
      </c>
      <c r="J2073" s="256">
        <v>8971.6592061771989</v>
      </c>
      <c r="K2073" s="602">
        <f t="shared" si="99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98"/>
        <v>10</v>
      </c>
      <c r="C2074" s="191">
        <f t="shared" si="97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1289</v>
      </c>
      <c r="I2074" s="256">
        <v>292</v>
      </c>
      <c r="J2074" s="256">
        <v>9328.4901920926914</v>
      </c>
      <c r="K2074" s="602">
        <f t="shared" si="99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98"/>
        <v>11</v>
      </c>
      <c r="C2075" s="191">
        <f t="shared" si="97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1289</v>
      </c>
      <c r="I2075" s="256">
        <v>500</v>
      </c>
      <c r="J2075" s="256">
        <v>16943.49019209269</v>
      </c>
      <c r="K2075" s="602">
        <f t="shared" si="99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98"/>
        <v>11</v>
      </c>
      <c r="C2076" s="191">
        <f t="shared" si="97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1289</v>
      </c>
      <c r="I2076" s="256">
        <v>1000</v>
      </c>
      <c r="J2076" s="256">
        <v>1362.7401920926923</v>
      </c>
      <c r="K2076" s="602">
        <f t="shared" si="99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98"/>
        <v>11</v>
      </c>
      <c r="C2077" s="191">
        <f t="shared" si="97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1289</v>
      </c>
      <c r="I2077" s="256">
        <v>1005</v>
      </c>
      <c r="J2077" s="256">
        <v>5520.6046199533885</v>
      </c>
      <c r="K2077" s="602">
        <f t="shared" si="99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98"/>
        <v>11</v>
      </c>
      <c r="C2078" s="191">
        <f t="shared" si="97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1289</v>
      </c>
      <c r="I2078" s="256">
        <v>995</v>
      </c>
      <c r="J2078" s="256">
        <v>18631.93240314797</v>
      </c>
      <c r="K2078" s="602">
        <f t="shared" si="99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98"/>
        <v>11</v>
      </c>
      <c r="C2079" s="191">
        <f t="shared" si="97"/>
        <v>41586</v>
      </c>
      <c r="D2079" s="37" t="s">
        <v>487</v>
      </c>
      <c r="E2079" s="191">
        <v>41586</v>
      </c>
      <c r="F2079" s="192" t="s">
        <v>1132</v>
      </c>
      <c r="G2079" s="487" t="s">
        <v>647</v>
      </c>
      <c r="H2079" s="7" t="s">
        <v>1289</v>
      </c>
      <c r="I2079" s="256">
        <v>200</v>
      </c>
      <c r="J2079" s="256">
        <v>6518.7401920926923</v>
      </c>
      <c r="K2079" s="602">
        <f t="shared" si="99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98"/>
        <v>11</v>
      </c>
      <c r="C2080" s="191">
        <f t="shared" si="97"/>
        <v>41586</v>
      </c>
      <c r="D2080" s="37" t="s">
        <v>487</v>
      </c>
      <c r="E2080" s="191">
        <v>41586</v>
      </c>
      <c r="F2080" s="192" t="s">
        <v>1133</v>
      </c>
      <c r="G2080" s="485" t="s">
        <v>647</v>
      </c>
      <c r="H2080" s="7" t="s">
        <v>1289</v>
      </c>
      <c r="I2080" s="256">
        <v>157</v>
      </c>
      <c r="J2080" s="256">
        <v>20009.987007379314</v>
      </c>
      <c r="K2080" s="602">
        <f t="shared" si="99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98"/>
        <v>11</v>
      </c>
      <c r="C2081" s="191">
        <f t="shared" si="97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1289</v>
      </c>
      <c r="I2081" s="256">
        <v>200</v>
      </c>
      <c r="J2081" s="256">
        <v>6967.9901920926923</v>
      </c>
      <c r="K2081" s="602">
        <f t="shared" si="99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98"/>
        <v>11</v>
      </c>
      <c r="C2082" s="191">
        <f t="shared" si="97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1289</v>
      </c>
      <c r="I2082" s="256">
        <v>100</v>
      </c>
      <c r="J2082" s="256">
        <v>13572.490192092691</v>
      </c>
      <c r="K2082" s="602">
        <f t="shared" si="99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98"/>
        <v>11</v>
      </c>
      <c r="C2083" s="191">
        <f t="shared" si="97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1289</v>
      </c>
      <c r="I2083" s="256">
        <v>150</v>
      </c>
      <c r="J2083" s="256">
        <v>12873.423525426026</v>
      </c>
      <c r="K2083" s="602">
        <f t="shared" si="99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98"/>
        <v>11</v>
      </c>
      <c r="C2084" s="191">
        <f t="shared" si="97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1289</v>
      </c>
      <c r="I2084" s="256">
        <v>395</v>
      </c>
      <c r="J2084" s="256">
        <v>9551.0851288015529</v>
      </c>
      <c r="K2084" s="602">
        <f t="shared" si="99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98"/>
        <v>11</v>
      </c>
      <c r="C2085" s="191">
        <f t="shared" si="97"/>
        <v>41592</v>
      </c>
      <c r="D2085" s="37" t="s">
        <v>487</v>
      </c>
      <c r="E2085" s="772">
        <v>41592</v>
      </c>
      <c r="F2085" s="297" t="s">
        <v>1126</v>
      </c>
      <c r="G2085" s="40" t="s">
        <v>1010</v>
      </c>
      <c r="H2085" s="7" t="s">
        <v>1289</v>
      </c>
      <c r="I2085" s="256">
        <v>500</v>
      </c>
      <c r="J2085" s="256">
        <v>15943.490192092693</v>
      </c>
      <c r="K2085" s="602">
        <f t="shared" si="99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98"/>
        <v>11</v>
      </c>
      <c r="C2086" s="191">
        <f t="shared" si="97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1289</v>
      </c>
      <c r="I2086" s="256">
        <v>500</v>
      </c>
      <c r="J2086" s="256">
        <v>9443.4901920926932</v>
      </c>
      <c r="K2086" s="602">
        <f t="shared" si="99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98"/>
        <v>11</v>
      </c>
      <c r="C2087" s="191">
        <f t="shared" si="97"/>
        <v>41592</v>
      </c>
      <c r="D2087" s="37" t="s">
        <v>487</v>
      </c>
      <c r="E2087" s="772">
        <v>41592</v>
      </c>
      <c r="F2087" s="189" t="s">
        <v>1147</v>
      </c>
      <c r="G2087" s="40" t="s">
        <v>1012</v>
      </c>
      <c r="H2087" s="7" t="s">
        <v>1289</v>
      </c>
      <c r="I2087" s="256">
        <v>2642</v>
      </c>
      <c r="J2087" s="256">
        <v>4177.3671792236537</v>
      </c>
      <c r="K2087" s="602">
        <f t="shared" si="99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98"/>
        <v>11</v>
      </c>
      <c r="C2088" s="191">
        <f t="shared" si="97"/>
        <v>41593</v>
      </c>
      <c r="D2088" s="37" t="s">
        <v>487</v>
      </c>
      <c r="E2088" s="772">
        <v>41593</v>
      </c>
      <c r="F2088" s="189" t="s">
        <v>1159</v>
      </c>
      <c r="G2088" s="40" t="s">
        <v>1013</v>
      </c>
      <c r="H2088" s="7" t="s">
        <v>1289</v>
      </c>
      <c r="I2088" s="256">
        <v>2330</v>
      </c>
      <c r="J2088" s="256">
        <v>5903.8850418781003</v>
      </c>
      <c r="K2088" s="602">
        <f t="shared" si="99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98"/>
        <v>11</v>
      </c>
      <c r="C2089" s="191">
        <f t="shared" si="97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1289</v>
      </c>
      <c r="I2089" s="256">
        <v>428</v>
      </c>
      <c r="J2089" s="256">
        <v>9354.7051453637214</v>
      </c>
      <c r="K2089" s="602">
        <f t="shared" si="99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98"/>
        <v>11</v>
      </c>
      <c r="C2090" s="191">
        <f t="shared" ref="C2090:C2133" si="100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1289</v>
      </c>
      <c r="I2090" s="256">
        <v>1017</v>
      </c>
      <c r="J2090" s="256">
        <v>11840.074262889153</v>
      </c>
      <c r="K2090" s="602">
        <f t="shared" si="99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98"/>
        <v>11</v>
      </c>
      <c r="C2091" s="191">
        <f t="shared" si="100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1289</v>
      </c>
      <c r="I2091" s="256">
        <v>70</v>
      </c>
      <c r="J2091" s="256">
        <v>41170.918763521266</v>
      </c>
      <c r="K2091" s="602">
        <f t="shared" si="99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98"/>
        <v>11</v>
      </c>
      <c r="C2092" s="191">
        <f t="shared" si="100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1289</v>
      </c>
      <c r="I2092" s="256">
        <v>70</v>
      </c>
      <c r="J2092" s="256">
        <v>42499.675906378412</v>
      </c>
      <c r="K2092" s="602">
        <f t="shared" si="99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98"/>
        <v>11</v>
      </c>
      <c r="C2093" s="191">
        <f t="shared" si="100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1289</v>
      </c>
      <c r="I2093" s="256">
        <v>50</v>
      </c>
      <c r="J2093" s="256">
        <v>37177.490192092693</v>
      </c>
      <c r="K2093" s="602">
        <f t="shared" si="99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98"/>
        <v>11</v>
      </c>
      <c r="C2094" s="191">
        <f t="shared" si="100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1289</v>
      </c>
      <c r="I2094" s="256">
        <v>50</v>
      </c>
      <c r="J2094" s="256">
        <v>37177.490192092693</v>
      </c>
      <c r="K2094" s="602">
        <f t="shared" si="99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98"/>
        <v>11</v>
      </c>
      <c r="C2095" s="191">
        <f t="shared" si="100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1289</v>
      </c>
      <c r="I2095" s="256">
        <v>50</v>
      </c>
      <c r="J2095" s="256">
        <v>46193.570192092695</v>
      </c>
      <c r="K2095" s="602">
        <f t="shared" si="99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98"/>
        <v>11</v>
      </c>
      <c r="C2096" s="191">
        <f t="shared" si="100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1289</v>
      </c>
      <c r="I2096" s="256">
        <v>50</v>
      </c>
      <c r="J2096" s="256">
        <v>45547.130192092693</v>
      </c>
      <c r="K2096" s="602">
        <f t="shared" si="99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98"/>
        <v>11</v>
      </c>
      <c r="C2097" s="191">
        <f t="shared" si="100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1289</v>
      </c>
      <c r="I2097" s="256">
        <v>50</v>
      </c>
      <c r="J2097" s="256">
        <v>62354.310192092693</v>
      </c>
      <c r="K2097" s="602">
        <f t="shared" si="99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98"/>
        <v>11</v>
      </c>
      <c r="C2098" s="191">
        <f t="shared" si="100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1289</v>
      </c>
      <c r="I2098" s="256">
        <v>500</v>
      </c>
      <c r="J2098" s="256">
        <v>5593.4901920926923</v>
      </c>
      <c r="K2098" s="602">
        <f t="shared" si="99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98"/>
        <v>11</v>
      </c>
      <c r="C2099" s="191">
        <f t="shared" si="100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1289</v>
      </c>
      <c r="I2099" s="256">
        <v>500</v>
      </c>
      <c r="J2099" s="256">
        <v>9423.4901920926932</v>
      </c>
      <c r="K2099" s="602">
        <f t="shared" si="99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98"/>
        <v>11</v>
      </c>
      <c r="C2100" s="191">
        <f t="shared" si="100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1289</v>
      </c>
      <c r="I2100" s="256">
        <v>500</v>
      </c>
      <c r="J2100" s="256">
        <v>10739.518192092692</v>
      </c>
      <c r="K2100" s="602">
        <f t="shared" si="99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98"/>
        <v>11</v>
      </c>
      <c r="C2101" s="191">
        <f t="shared" si="100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1289</v>
      </c>
      <c r="I2101" s="256">
        <v>500</v>
      </c>
      <c r="J2101" s="256">
        <v>10360.690192092692</v>
      </c>
      <c r="K2101" s="602">
        <f t="shared" si="99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98"/>
        <v>11</v>
      </c>
      <c r="C2102" s="191">
        <f t="shared" si="100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1289</v>
      </c>
      <c r="I2102" s="256">
        <v>500</v>
      </c>
      <c r="J2102" s="256">
        <v>9994.5041920926924</v>
      </c>
      <c r="K2102" s="602">
        <f t="shared" si="99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98"/>
        <v>11</v>
      </c>
      <c r="C2103" s="191">
        <f t="shared" si="100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1289</v>
      </c>
      <c r="I2103" s="256">
        <v>500</v>
      </c>
      <c r="J2103" s="256">
        <v>6518.7401920926923</v>
      </c>
      <c r="K2103" s="602">
        <f t="shared" si="99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98"/>
        <v>11</v>
      </c>
      <c r="C2104" s="191">
        <f t="shared" si="100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1289</v>
      </c>
      <c r="I2104" s="256">
        <v>220</v>
      </c>
      <c r="J2104" s="256">
        <v>18398.035646638145</v>
      </c>
      <c r="K2104" s="602">
        <f t="shared" si="99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98"/>
        <v>11</v>
      </c>
      <c r="C2105" s="191">
        <f t="shared" si="100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1289</v>
      </c>
      <c r="I2105" s="256">
        <v>200</v>
      </c>
      <c r="J2105" s="256">
        <v>12655.490192092691</v>
      </c>
      <c r="K2105" s="602">
        <f t="shared" si="99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98"/>
        <v>11</v>
      </c>
      <c r="C2106" s="191">
        <f t="shared" si="100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1289</v>
      </c>
      <c r="I2106" s="256">
        <v>150</v>
      </c>
      <c r="J2106" s="256">
        <v>13549.490192092693</v>
      </c>
      <c r="K2106" s="602">
        <f t="shared" si="99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98"/>
        <v>11</v>
      </c>
      <c r="C2107" s="191">
        <f t="shared" si="100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1289</v>
      </c>
      <c r="I2107" s="256">
        <v>100</v>
      </c>
      <c r="J2107" s="256">
        <v>8923.4901920926914</v>
      </c>
      <c r="K2107" s="602">
        <f t="shared" si="99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98"/>
        <v>11</v>
      </c>
      <c r="C2108" s="191">
        <f t="shared" si="100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1289</v>
      </c>
      <c r="I2108" s="256">
        <v>1236</v>
      </c>
      <c r="J2108" s="256">
        <v>16943.49019209269</v>
      </c>
      <c r="K2108" s="602">
        <f t="shared" si="99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98"/>
        <v>12</v>
      </c>
      <c r="C2109" s="191">
        <f t="shared" si="100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1289</v>
      </c>
      <c r="I2109" s="256">
        <v>500</v>
      </c>
      <c r="J2109" s="256">
        <v>9589.0101920926918</v>
      </c>
      <c r="K2109" s="602">
        <f t="shared" si="99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98"/>
        <v>12</v>
      </c>
      <c r="C2110" s="191">
        <f t="shared" si="100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1289</v>
      </c>
      <c r="I2110" s="256">
        <v>500</v>
      </c>
      <c r="J2110" s="256">
        <v>9294.7401920926932</v>
      </c>
      <c r="K2110" s="602">
        <f t="shared" si="99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98"/>
        <v>12</v>
      </c>
      <c r="C2111" s="191">
        <f t="shared" si="100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1289</v>
      </c>
      <c r="I2111" s="256">
        <v>202</v>
      </c>
      <c r="J2111" s="256">
        <v>7803.8862316966515</v>
      </c>
      <c r="K2111" s="602">
        <f t="shared" si="99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98"/>
        <v>12</v>
      </c>
      <c r="C2112" s="191">
        <f t="shared" si="100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1289</v>
      </c>
      <c r="I2112" s="256">
        <v>85</v>
      </c>
      <c r="J2112" s="256">
        <v>10186.431368563282</v>
      </c>
      <c r="K2112" s="602">
        <f t="shared" si="99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98"/>
        <v>12</v>
      </c>
      <c r="C2113" s="191">
        <f t="shared" si="100"/>
        <v>41615</v>
      </c>
      <c r="D2113" s="37" t="s">
        <v>487</v>
      </c>
      <c r="E2113" s="191">
        <v>41615</v>
      </c>
      <c r="F2113" s="192" t="s">
        <v>1147</v>
      </c>
      <c r="G2113" s="487" t="s">
        <v>660</v>
      </c>
      <c r="H2113" s="7" t="s">
        <v>1289</v>
      </c>
      <c r="I2113" s="256">
        <v>2700</v>
      </c>
      <c r="J2113" s="256">
        <v>4107.8987106112108</v>
      </c>
      <c r="K2113" s="602">
        <f t="shared" si="99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98"/>
        <v>12</v>
      </c>
      <c r="C2114" s="191">
        <f t="shared" si="100"/>
        <v>41620</v>
      </c>
      <c r="D2114" s="37" t="s">
        <v>487</v>
      </c>
      <c r="E2114" s="191">
        <v>41620</v>
      </c>
      <c r="F2114" s="192" t="s">
        <v>1139</v>
      </c>
      <c r="G2114" s="487" t="s">
        <v>1030</v>
      </c>
      <c r="H2114" s="7" t="s">
        <v>1289</v>
      </c>
      <c r="I2114" s="256">
        <v>1055</v>
      </c>
      <c r="J2114" s="256">
        <v>4265.8010925666258</v>
      </c>
      <c r="K2114" s="602">
        <f t="shared" si="99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98"/>
        <v>12</v>
      </c>
      <c r="C2115" s="191">
        <f t="shared" si="100"/>
        <v>41622</v>
      </c>
      <c r="D2115" s="37" t="s">
        <v>487</v>
      </c>
      <c r="E2115" s="191">
        <v>41622</v>
      </c>
      <c r="F2115" s="192" t="s">
        <v>1149</v>
      </c>
      <c r="G2115" s="487" t="s">
        <v>1031</v>
      </c>
      <c r="H2115" s="7" t="s">
        <v>1289</v>
      </c>
      <c r="I2115" s="256">
        <v>2700</v>
      </c>
      <c r="J2115" s="256">
        <v>4107.8983402408403</v>
      </c>
      <c r="K2115" s="602">
        <f t="shared" si="99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:B2133" si="101">IF(C2116&lt;&gt;"",MONTH(C2116),"")</f>
        <v>12</v>
      </c>
      <c r="C2116" s="191">
        <f t="shared" si="100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1289</v>
      </c>
      <c r="I2116" s="256">
        <v>1030</v>
      </c>
      <c r="J2116" s="256">
        <v>10898.519318306286</v>
      </c>
      <c r="K2116" s="602">
        <f t="shared" si="99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01"/>
        <v>12</v>
      </c>
      <c r="C2117" s="191">
        <f t="shared" si="100"/>
        <v>41625</v>
      </c>
      <c r="D2117" s="37" t="s">
        <v>487</v>
      </c>
      <c r="E2117" s="191">
        <v>41625</v>
      </c>
      <c r="F2117" s="192" t="s">
        <v>1149</v>
      </c>
      <c r="G2117" s="487" t="s">
        <v>1033</v>
      </c>
      <c r="H2117" s="7" t="s">
        <v>1289</v>
      </c>
      <c r="I2117" s="256">
        <v>2700</v>
      </c>
      <c r="J2117" s="256">
        <v>3610.1568587593597</v>
      </c>
      <c r="K2117" s="602">
        <f t="shared" si="99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01"/>
        <v>12</v>
      </c>
      <c r="C2118" s="191">
        <f t="shared" si="100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1289</v>
      </c>
      <c r="I2118" s="256">
        <v>505</v>
      </c>
      <c r="J2118" s="256">
        <v>9212.0545485283365</v>
      </c>
      <c r="K2118" s="602">
        <f t="shared" si="99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01"/>
        <v>12</v>
      </c>
      <c r="C2119" s="191">
        <f t="shared" si="100"/>
        <v>41628</v>
      </c>
      <c r="D2119" s="37" t="s">
        <v>487</v>
      </c>
      <c r="E2119" s="37">
        <v>41628</v>
      </c>
      <c r="F2119" s="40" t="s">
        <v>1128</v>
      </c>
      <c r="G2119" s="40" t="s">
        <v>1035</v>
      </c>
      <c r="H2119" s="7" t="s">
        <v>1289</v>
      </c>
      <c r="I2119" s="256">
        <v>259</v>
      </c>
      <c r="J2119" s="256">
        <v>7258.5481071506065</v>
      </c>
      <c r="K2119" s="602">
        <f t="shared" si="99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01"/>
        <v>12</v>
      </c>
      <c r="C2120" s="191">
        <f t="shared" si="100"/>
        <v>41628</v>
      </c>
      <c r="D2120" s="37" t="s">
        <v>487</v>
      </c>
      <c r="E2120" s="37">
        <v>41628</v>
      </c>
      <c r="F2120" s="40" t="s">
        <v>1129</v>
      </c>
      <c r="G2120" s="40" t="s">
        <v>1035</v>
      </c>
      <c r="H2120" s="7" t="s">
        <v>1289</v>
      </c>
      <c r="I2120" s="256">
        <v>103</v>
      </c>
      <c r="J2120" s="256">
        <v>13836.383395976185</v>
      </c>
      <c r="K2120" s="602">
        <f t="shared" ref="K2120:K2133" si="102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01"/>
        <v>12</v>
      </c>
      <c r="C2121" s="191">
        <f t="shared" si="100"/>
        <v>41628</v>
      </c>
      <c r="D2121" s="37" t="s">
        <v>487</v>
      </c>
      <c r="E2121" s="37">
        <v>41628</v>
      </c>
      <c r="F2121" s="40" t="s">
        <v>1130</v>
      </c>
      <c r="G2121" s="40" t="s">
        <v>1035</v>
      </c>
      <c r="H2121" s="7" t="s">
        <v>1289</v>
      </c>
      <c r="I2121" s="256">
        <v>283</v>
      </c>
      <c r="J2121" s="256">
        <v>9328.4901920926914</v>
      </c>
      <c r="K2121" s="602">
        <f t="shared" si="102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01"/>
        <v>12</v>
      </c>
      <c r="C2122" s="191">
        <f t="shared" si="100"/>
        <v>41628</v>
      </c>
      <c r="D2122" s="37" t="s">
        <v>487</v>
      </c>
      <c r="E2122" s="37">
        <v>41628</v>
      </c>
      <c r="F2122" s="40" t="s">
        <v>1131</v>
      </c>
      <c r="G2122" s="40" t="s">
        <v>1035</v>
      </c>
      <c r="H2122" s="7" t="s">
        <v>1289</v>
      </c>
      <c r="I2122" s="256">
        <v>203</v>
      </c>
      <c r="J2122" s="256">
        <v>11744.490192092693</v>
      </c>
      <c r="K2122" s="602">
        <f t="shared" si="102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01"/>
        <v>12</v>
      </c>
      <c r="C2123" s="191">
        <f t="shared" si="100"/>
        <v>41628</v>
      </c>
      <c r="D2123" s="37" t="s">
        <v>487</v>
      </c>
      <c r="E2123" s="37">
        <v>41628</v>
      </c>
      <c r="F2123" s="40" t="s">
        <v>1132</v>
      </c>
      <c r="G2123" s="40" t="s">
        <v>1035</v>
      </c>
      <c r="H2123" s="7" t="s">
        <v>1289</v>
      </c>
      <c r="I2123" s="256">
        <v>238</v>
      </c>
      <c r="J2123" s="256">
        <v>6565.5910324288261</v>
      </c>
      <c r="K2123" s="602">
        <f t="shared" si="102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01"/>
        <v>12</v>
      </c>
      <c r="C2124" s="191">
        <f t="shared" si="100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1289</v>
      </c>
      <c r="I2124" s="256">
        <v>441</v>
      </c>
      <c r="J2124" s="256">
        <v>7764.8053848364552</v>
      </c>
      <c r="K2124" s="602">
        <f t="shared" si="102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01"/>
        <v>12</v>
      </c>
      <c r="C2125" s="191">
        <f t="shared" si="100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1289</v>
      </c>
      <c r="I2125" s="256">
        <v>104</v>
      </c>
      <c r="J2125" s="256">
        <v>7599.4901920926932</v>
      </c>
      <c r="K2125" s="602">
        <f t="shared" si="102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01"/>
        <v>12</v>
      </c>
      <c r="C2126" s="191">
        <f t="shared" si="100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1289</v>
      </c>
      <c r="I2126" s="256">
        <v>102</v>
      </c>
      <c r="J2126" s="256">
        <v>9178.7843097397508</v>
      </c>
      <c r="K2126" s="602">
        <f t="shared" si="102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01"/>
        <v>12</v>
      </c>
      <c r="C2127" s="191">
        <f t="shared" si="100"/>
        <v>41631</v>
      </c>
      <c r="D2127" s="37" t="s">
        <v>487</v>
      </c>
      <c r="E2127" s="37">
        <v>41631</v>
      </c>
      <c r="F2127" s="40" t="s">
        <v>1153</v>
      </c>
      <c r="G2127" s="40" t="s">
        <v>1037</v>
      </c>
      <c r="H2127" s="7" t="s">
        <v>1289</v>
      </c>
      <c r="I2127" s="256">
        <v>1520</v>
      </c>
      <c r="J2127" s="256">
        <v>4320.5744026190087</v>
      </c>
      <c r="K2127" s="602">
        <f t="shared" si="102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01"/>
        <v>12</v>
      </c>
      <c r="C2128" s="191">
        <f t="shared" si="100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1289</v>
      </c>
      <c r="I2128" s="256">
        <v>980</v>
      </c>
      <c r="J2128" s="256">
        <v>7841.449375766163</v>
      </c>
      <c r="K2128" s="602">
        <f t="shared" si="102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01"/>
        <v>12</v>
      </c>
      <c r="C2129" s="191">
        <f t="shared" si="100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1289</v>
      </c>
      <c r="I2129" s="256">
        <v>60</v>
      </c>
      <c r="J2129" s="256">
        <v>37446.156858759357</v>
      </c>
      <c r="K2129" s="602">
        <f t="shared" si="102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01"/>
        <v>12</v>
      </c>
      <c r="C2130" s="191">
        <f t="shared" si="100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1289</v>
      </c>
      <c r="I2130" s="256">
        <v>10</v>
      </c>
      <c r="J2130" s="256">
        <v>39909.490192092693</v>
      </c>
      <c r="K2130" s="602">
        <f t="shared" si="102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01"/>
        <v>12</v>
      </c>
      <c r="C2131" s="191">
        <f t="shared" si="100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1289</v>
      </c>
      <c r="I2131" s="256">
        <v>20</v>
      </c>
      <c r="J2131" s="256">
        <v>39909.490192092693</v>
      </c>
      <c r="K2131" s="602">
        <f t="shared" si="102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01"/>
        <v>12</v>
      </c>
      <c r="C2132" s="191">
        <f t="shared" si="100"/>
        <v>41635</v>
      </c>
      <c r="D2132" s="37" t="s">
        <v>487</v>
      </c>
      <c r="E2132" s="37">
        <v>41635</v>
      </c>
      <c r="F2132" s="40" t="s">
        <v>1149</v>
      </c>
      <c r="G2132" s="40" t="s">
        <v>1040</v>
      </c>
      <c r="H2132" s="7" t="s">
        <v>1289</v>
      </c>
      <c r="I2132" s="256">
        <v>2295</v>
      </c>
      <c r="J2132" s="256">
        <v>4037.8257040752628</v>
      </c>
      <c r="K2132" s="602">
        <f t="shared" si="102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01"/>
        <v>12</v>
      </c>
      <c r="C2133" s="191">
        <f t="shared" si="100"/>
        <v>41636</v>
      </c>
      <c r="D2133" s="37" t="s">
        <v>487</v>
      </c>
      <c r="E2133" s="37">
        <v>41636</v>
      </c>
      <c r="F2133" s="40" t="s">
        <v>1138</v>
      </c>
      <c r="G2133" s="40" t="s">
        <v>1041</v>
      </c>
      <c r="H2133" s="7" t="s">
        <v>1289</v>
      </c>
      <c r="I2133" s="256">
        <v>112</v>
      </c>
      <c r="J2133" s="256">
        <v>14719.168763521264</v>
      </c>
      <c r="K2133" s="602">
        <f t="shared" si="102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3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15855477937</v>
      </c>
    </row>
  </sheetData>
  <autoFilter ref="A9:AC2139"/>
  <sortState ref="A26:AD1120">
    <sortCondition ref="C26:C1120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3" t="s">
        <v>354</v>
      </c>
      <c r="G1" s="953"/>
      <c r="H1" s="953"/>
      <c r="I1" s="953"/>
    </row>
    <row r="2" spans="1:14">
      <c r="A2" s="626" t="str">
        <f>TH!A2</f>
        <v>Địa chỉ: 1A227/1 Ấp 1, Phạm Văn Hai, Bình Chánh, TPHCM</v>
      </c>
      <c r="F2" s="95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2"/>
      <c r="H2" s="952"/>
      <c r="I2" s="952"/>
    </row>
    <row r="3" spans="1:14">
      <c r="F3" s="952"/>
      <c r="G3" s="952"/>
      <c r="H3" s="952"/>
      <c r="I3" s="952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56" t="s">
        <v>123</v>
      </c>
      <c r="I7" s="956"/>
      <c r="J7" s="632"/>
      <c r="K7" s="632"/>
      <c r="M7" s="955" t="s">
        <v>335</v>
      </c>
      <c r="N7" s="955"/>
    </row>
    <row r="8" spans="1:14" s="850" customFormat="1" ht="23.25" customHeight="1" thickBot="1">
      <c r="A8" s="957" t="s">
        <v>356</v>
      </c>
      <c r="B8" s="959" t="s">
        <v>1</v>
      </c>
      <c r="C8" s="960"/>
      <c r="D8" s="961" t="s">
        <v>0</v>
      </c>
      <c r="E8" s="957" t="s">
        <v>357</v>
      </c>
      <c r="F8" s="954" t="s">
        <v>94</v>
      </c>
      <c r="G8" s="954"/>
      <c r="H8" s="959" t="s">
        <v>21</v>
      </c>
      <c r="I8" s="960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8"/>
      <c r="B9" s="852" t="s">
        <v>15</v>
      </c>
      <c r="C9" s="852" t="s">
        <v>32</v>
      </c>
      <c r="D9" s="962"/>
      <c r="E9" s="958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4825221623</v>
      </c>
      <c r="I10" s="857">
        <f>SUMIF(_M,"&lt;"&amp;$M$8,TH)</f>
        <v>4825221623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4969144542</v>
      </c>
      <c r="I52" s="865">
        <f ca="1">SUBTOTAL(9,I10:I51)</f>
        <v>4969144542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100679419</v>
      </c>
      <c r="H15" s="247">
        <f ca="1">IF(D15&lt;&gt;"",MAX(H14+F15-G15-I14,0),0)</f>
        <v>0</v>
      </c>
      <c r="I15" s="247">
        <f ca="1">IF(D15&lt;&gt;"",MAX(I14+G15-H14-F15,0),0)</f>
        <v>100679419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100638666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100618586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100606586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100596586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100586586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94706586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94694684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94669684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94649684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88949684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88929684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88919684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83039684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83009684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82989684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82974684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77124684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76568384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76548384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76533384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70653384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70109750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69709750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69689750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63839750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62913411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62063411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56153411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55853540</v>
      </c>
    </row>
    <row r="45" spans="1:9" s="18" customFormat="1" ht="18" customHeight="1">
      <c r="A45" s="199">
        <f ca="1">IF(ROWS($1:31)&gt;COUNT(Dong5),"",OFFSET(TH!C$1,SMALL(Dong5,ROWS($1:31)),))</f>
        <v>41501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41501</v>
      </c>
      <c r="D45" s="245" t="str">
        <f ca="1">IF(ROWS($1:31)&gt;COUNT(Dong5),"",OFFSET(TH!F$1,SMALL(Dong5,ROWS($1:31)),))</f>
        <v>Kết thúc công nợ</v>
      </c>
      <c r="E45" s="199" t="str">
        <f ca="1">IF(ROWS($1:31)&gt;COUNT(Dong5),"",IF(OFFSET(TH!L$1,SMALL(Dong5,ROWS($1:31)),)=$E$7,OFFSET(TH!M$1,SMALL(Dong5,ROWS($1:31)),),OFFSET(TH!L$1,SMALL(Dong5,ROWS($1:31)),)))</f>
        <v>131</v>
      </c>
      <c r="F45" s="246">
        <f ca="1">IF(ROWS($1:31)&gt;COUNT(Dong5),0,IF(OFFSET(TH!L$1,SMALL(Dong5,ROWS($1:31)),)=$E$7,OFFSET(TH!K$1,SMALL(Dong5,ROWS($1:31)),),0))</f>
        <v>17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55853523</v>
      </c>
    </row>
    <row r="46" spans="1:9" s="18" customFormat="1" ht="18" customHeight="1">
      <c r="A46" s="199">
        <f ca="1">IF(ROWS($1:32)&gt;COUNT(Dong5),"",OFFSET(TH!C$1,SMALL(Dong5,ROWS($1:32)),))</f>
        <v>41502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41502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55838523</v>
      </c>
    </row>
    <row r="47" spans="1:9" s="18" customFormat="1" ht="18" customHeight="1">
      <c r="A47" s="199">
        <f ca="1">IF(ROWS($1:33)&gt;COUNT(Dong5),"",OFFSET(TH!C$1,SMALL(Dong5,ROWS($1:33)),))</f>
        <v>41517</v>
      </c>
      <c r="B47" s="199" t="str">
        <f ca="1">IF(ROWS($1:33)&gt;COUNT(Dong5),"",OFFSET(TH!D$1,SMALL(Dong5,ROWS($1:33)),))</f>
        <v>CTGS</v>
      </c>
      <c r="C47" s="199">
        <f ca="1">IF(ROWS($1:33)&gt;COUNT(Dong5),"",OFFSET(TH!E$1,SMALL(Dong5,ROWS($1:33)),))</f>
        <v>41517</v>
      </c>
      <c r="D47" s="245" t="str">
        <f ca="1">IF(ROWS($1:33)&gt;COUNT(Dong5),"",OFFSET(TH!F$1,SMALL(Dong5,ROWS($1:33)),))</f>
        <v>Tiền lương BP Văn phòng</v>
      </c>
      <c r="E47" s="199" t="str">
        <f ca="1">IF(ROWS($1:33)&gt;COUNT(Dong5),"",IF(OFFSET(TH!L$1,SMALL(Dong5,ROWS($1:33)),)=$E$7,OFFSET(TH!M$1,SMALL(Dong5,ROWS($1:33)),),OFFSET(TH!L$1,SMALL(Dong5,ROWS($1:33)),)))</f>
        <v>3341</v>
      </c>
      <c r="F47" s="246">
        <f ca="1">IF(ROWS($1:33)&gt;COUNT(Dong5),0,IF(OFFSET(TH!L$1,SMALL(Dong5,ROWS($1:33)),)=$E$7,OFFSET(TH!K$1,SMALL(Dong5,ROWS($1:33)),),0))</f>
        <v>5910000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49928523</v>
      </c>
    </row>
    <row r="48" spans="1:9" s="18" customFormat="1" ht="18" customHeight="1">
      <c r="A48" s="199">
        <f ca="1">IF(ROWS($1:34)&gt;COUNT(Dong5),"",OFFSET(TH!C$1,SMALL(Dong5,ROWS($1:34)),))</f>
        <v>41522</v>
      </c>
      <c r="B48" s="199" t="str">
        <f ca="1">IF(ROWS($1:34)&gt;COUNT(Dong5),"",OFFSET(TH!D$1,SMALL(Dong5,ROWS($1:34)),))</f>
        <v>C18</v>
      </c>
      <c r="C48" s="199">
        <f ca="1">IF(ROWS($1:34)&gt;COUNT(Dong5),"",OFFSET(TH!E$1,SMALL(Dong5,ROWS($1:34)),))</f>
        <v>41522</v>
      </c>
      <c r="D48" s="245" t="str">
        <f ca="1">IF(ROWS($1:34)&gt;COUNT(Dong5),"",OFFSET(TH!F$1,SMALL(Dong5,ROWS($1:34)),))</f>
        <v>Cước dịch vụ viễn thông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451401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49477122</v>
      </c>
    </row>
    <row r="49" spans="1:9" s="18" customFormat="1" ht="18" customHeight="1">
      <c r="A49" s="199">
        <f ca="1">IF(ROWS($1:35)&gt;COUNT(Dong5),"",OFFSET(TH!C$1,SMALL(Dong5,ROWS($1:35)),))</f>
        <v>41547</v>
      </c>
      <c r="B49" s="199" t="str">
        <f ca="1">IF(ROWS($1:35)&gt;COUNT(Dong5),"",OFFSET(TH!D$1,SMALL(Dong5,ROWS($1:35)),))</f>
        <v>CTGS</v>
      </c>
      <c r="C49" s="199">
        <f ca="1">IF(ROWS($1:35)&gt;COUNT(Dong5),"",OFFSET(TH!E$1,SMALL(Dong5,ROWS($1:35)),))</f>
        <v>41547</v>
      </c>
      <c r="D49" s="245" t="str">
        <f ca="1">IF(ROWS($1:35)&gt;COUNT(Dong5),"",OFFSET(TH!F$1,SMALL(Dong5,ROWS($1:35)),))</f>
        <v>Tiền lương BP Văn phòng</v>
      </c>
      <c r="E49" s="199" t="str">
        <f ca="1">IF(ROWS($1:35)&gt;COUNT(Dong5),"",IF(OFFSET(TH!L$1,SMALL(Dong5,ROWS($1:35)),)=$E$7,OFFSET(TH!M$1,SMALL(Dong5,ROWS($1:35)),),OFFSET(TH!L$1,SMALL(Dong5,ROWS($1:35)),)))</f>
        <v>3341</v>
      </c>
      <c r="F49" s="246">
        <f ca="1">IF(ROWS($1:35)&gt;COUNT(Dong5),0,IF(OFFSET(TH!L$1,SMALL(Dong5,ROWS($1:35)),)=$E$7,OFFSET(TH!K$1,SMALL(Dong5,ROWS($1:35)),),0))</f>
        <v>5820000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43657122</v>
      </c>
    </row>
    <row r="50" spans="1:9" s="18" customFormat="1" ht="18" customHeight="1">
      <c r="A50" s="199">
        <f ca="1">IF(ROWS($1:36)&gt;COUNT(Dong5),"",OFFSET(TH!C$1,SMALL(Dong5,ROWS($1:36)),))</f>
        <v>41549</v>
      </c>
      <c r="B50" s="199" t="str">
        <f ca="1">IF(ROWS($1:36)&gt;COUNT(Dong5),"",OFFSET(TH!D$1,SMALL(Dong5,ROWS($1:36)),))</f>
        <v>C01</v>
      </c>
      <c r="C50" s="199">
        <f ca="1">IF(ROWS($1:36)&gt;COUNT(Dong5),"",OFFSET(TH!E$1,SMALL(Dong5,ROWS($1:36)),))</f>
        <v>41549</v>
      </c>
      <c r="D50" s="245" t="str">
        <f ca="1">IF(ROWS($1:36)&gt;COUNT(Dong5),"",OFFSET(TH!F$1,SMALL(Dong5,ROWS($1:36)),))</f>
        <v>Cước dịch vụ viễn thông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741835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42915287</v>
      </c>
    </row>
    <row r="51" spans="1:9" s="18" customFormat="1" ht="18" customHeight="1">
      <c r="A51" s="199">
        <f ca="1">IF(ROWS($1:37)&gt;COUNT(Dong5),"",OFFSET(TH!C$1,SMALL(Dong5,ROWS($1:37)),))</f>
        <v>41577</v>
      </c>
      <c r="B51" s="199" t="str">
        <f ca="1">IF(ROWS($1:37)&gt;COUNT(Dong5),"",OFFSET(TH!D$1,SMALL(Dong5,ROWS($1:37)),))</f>
        <v>C08</v>
      </c>
      <c r="C51" s="199">
        <f ca="1">IF(ROWS($1:37)&gt;COUNT(Dong5),"",OFFSET(TH!E$1,SMALL(Dong5,ROWS($1:37)),))</f>
        <v>41577</v>
      </c>
      <c r="D51" s="245" t="str">
        <f ca="1">IF(ROWS($1:37)&gt;COUNT(Dong5),"",OFFSET(TH!F$1,SMALL(Dong5,ROWS($1:37)),))</f>
        <v>Tiền điện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1616900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41298387</v>
      </c>
    </row>
    <row r="52" spans="1:9" s="18" customFormat="1" ht="18" customHeight="1">
      <c r="A52" s="199">
        <f ca="1">IF(ROWS($1:38)&gt;COUNT(Dong5),"",OFFSET(TH!C$1,SMALL(Dong5,ROWS($1:38)),))</f>
        <v>41578</v>
      </c>
      <c r="B52" s="199" t="str">
        <f ca="1">IF(ROWS($1:38)&gt;COUNT(Dong5),"",OFFSET(TH!D$1,SMALL(Dong5,ROWS($1:38)),))</f>
        <v>CTGS</v>
      </c>
      <c r="C52" s="199">
        <f ca="1">IF(ROWS($1:38)&gt;COUNT(Dong5),"",OFFSET(TH!E$1,SMALL(Dong5,ROWS($1:38)),))</f>
        <v>41578</v>
      </c>
      <c r="D52" s="245" t="str">
        <f ca="1">IF(ROWS($1:38)&gt;COUNT(Dong5),"",OFFSET(TH!F$1,SMALL(Dong5,ROWS($1:38)),))</f>
        <v>Tiền lương BP Văn phòng</v>
      </c>
      <c r="E52" s="199" t="str">
        <f ca="1">IF(ROWS($1:38)&gt;COUNT(Dong5),"",IF(OFFSET(TH!L$1,SMALL(Dong5,ROWS($1:38)),)=$E$7,OFFSET(TH!M$1,SMALL(Dong5,ROWS($1:38)),),OFFSET(TH!L$1,SMALL(Dong5,ROWS($1:38)),)))</f>
        <v>3341</v>
      </c>
      <c r="F52" s="246">
        <f ca="1">IF(ROWS($1:38)&gt;COUNT(Dong5),0,IF(OFFSET(TH!L$1,SMALL(Dong5,ROWS($1:38)),)=$E$7,OFFSET(TH!K$1,SMALL(Dong5,ROWS($1:38)),),0))</f>
        <v>5910000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35388387</v>
      </c>
    </row>
    <row r="53" spans="1:9" s="18" customFormat="1" ht="18" customHeight="1">
      <c r="A53" s="199">
        <f ca="1">IF(ROWS($1:39)&gt;COUNT(Dong5),"",OFFSET(TH!C$1,SMALL(Dong5,ROWS($1:39)),))</f>
        <v>41581</v>
      </c>
      <c r="B53" s="199" t="str">
        <f ca="1">IF(ROWS($1:39)&gt;COUNT(Dong5),"",OFFSET(TH!D$1,SMALL(Dong5,ROWS($1:39)),))</f>
        <v>C13</v>
      </c>
      <c r="C53" s="199">
        <f ca="1">IF(ROWS($1:39)&gt;COUNT(Dong5),"",OFFSET(TH!E$1,SMALL(Dong5,ROWS($1:39)),))</f>
        <v>41581</v>
      </c>
      <c r="D53" s="245" t="str">
        <f ca="1">IF(ROWS($1:39)&gt;COUNT(Dong5),"",OFFSET(TH!F$1,SMALL(Dong5,ROWS($1:39)),))</f>
        <v>Ipad 4 Retina Wifi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15445455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19942932</v>
      </c>
    </row>
    <row r="54" spans="1:9" s="18" customFormat="1" ht="18" customHeight="1">
      <c r="A54" s="199">
        <f ca="1">IF(ROWS($1:40)&gt;COUNT(Dong5),"",OFFSET(TH!C$1,SMALL(Dong5,ROWS($1:40)),))</f>
        <v>41589</v>
      </c>
      <c r="B54" s="199" t="str">
        <f ca="1">IF(ROWS($1:40)&gt;COUNT(Dong5),"",OFFSET(TH!D$1,SMALL(Dong5,ROWS($1:40)),))</f>
        <v>C16</v>
      </c>
      <c r="C54" s="199">
        <f ca="1">IF(ROWS($1:40)&gt;COUNT(Dong5),"",OFFSET(TH!E$1,SMALL(Dong5,ROWS($1:40)),))</f>
        <v>41589</v>
      </c>
      <c r="D54" s="245" t="str">
        <f ca="1">IF(ROWS($1:40)&gt;COUNT(Dong5),"",OFFSET(TH!F$1,SMALL(Dong5,ROWS($1:40)),))</f>
        <v>Văn phòng phẩm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293364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19649568</v>
      </c>
    </row>
    <row r="55" spans="1:9" s="18" customFormat="1" ht="18" customHeight="1">
      <c r="A55" s="199">
        <f ca="1">IF(ROWS($1:41)&gt;COUNT(Dong5),"",OFFSET(TH!C$1,SMALL(Dong5,ROWS($1:41)),))</f>
        <v>41591</v>
      </c>
      <c r="B55" s="199" t="str">
        <f ca="1">IF(ROWS($1:41)&gt;COUNT(Dong5),"",OFFSET(TH!D$1,SMALL(Dong5,ROWS($1:41)),))</f>
        <v>C17</v>
      </c>
      <c r="C55" s="199">
        <f ca="1">IF(ROWS($1:41)&gt;COUNT(Dong5),"",OFFSET(TH!E$1,SMALL(Dong5,ROWS($1:41)),))</f>
        <v>41591</v>
      </c>
      <c r="D55" s="245" t="str">
        <f ca="1">IF(ROWS($1:41)&gt;COUNT(Dong5),"",OFFSET(TH!F$1,SMALL(Dong5,ROWS($1:41)),))</f>
        <v>Cước 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1681380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17968188</v>
      </c>
    </row>
    <row r="56" spans="1:9" s="18" customFormat="1" ht="18" customHeight="1">
      <c r="A56" s="199">
        <f ca="1">IF(ROWS($1:42)&gt;COUNT(Dong5),"",OFFSET(TH!C$1,SMALL(Dong5,ROWS($1:42)),))</f>
        <v>41600</v>
      </c>
      <c r="B56" s="199" t="str">
        <f ca="1">IF(ROWS($1:42)&gt;COUNT(Dong5),"",OFFSET(TH!D$1,SMALL(Dong5,ROWS($1:42)),))</f>
        <v>C19</v>
      </c>
      <c r="C56" s="199">
        <f ca="1">IF(ROWS($1:42)&gt;COUNT(Dong5),"",OFFSET(TH!E$1,SMALL(Dong5,ROWS($1:42)),))</f>
        <v>41600</v>
      </c>
      <c r="D56" s="245" t="str">
        <f ca="1">IF(ROWS($1:42)&gt;COUNT(Dong5),"",OFFSET(TH!F$1,SMALL(Dong5,ROWS($1:42)),))</f>
        <v>Chi phí tiếp khách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1027273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16940915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C21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Tiền điện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1131830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15809085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C22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Băng keo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1454400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14354685</v>
      </c>
    </row>
    <row r="59" spans="1:9" s="18" customFormat="1" ht="18" customHeight="1">
      <c r="A59" s="199">
        <f ca="1">IF(ROWS($1:45)&gt;COUNT(Dong5),"",OFFSET(TH!C$1,SMALL(Dong5,ROWS($1:45)),))</f>
        <v>41608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41608</v>
      </c>
      <c r="D59" s="245" t="str">
        <f ca="1">IF(ROWS($1:45)&gt;COUNT(Dong5),"",OFFSET(TH!F$1,SMALL(Dong5,ROWS($1:45)),))</f>
        <v>Tiền lương BP Văn phòng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5880000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8474685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C26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7061048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93618371</v>
      </c>
      <c r="G62" s="248">
        <f ca="1">SUM(G15:G61)</f>
        <v>100679419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7061048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4"/>
      <c r="B76" s="964"/>
      <c r="C76" s="964"/>
      <c r="D76" s="96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55" t="s">
        <v>335</v>
      </c>
      <c r="O10" s="955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1347038311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1351636311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1350894476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1350820294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1356314728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1371114728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1404814728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1416337008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1434837008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1418007008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1448807008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1460310808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1468296258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1470861733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1472840083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1476318448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1477176448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1485426448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1496969848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1477609848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1457897848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1438537848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1418825848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1404294848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1449494848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1437706977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1436090077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1435928387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1423988387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1422794387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1417183947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1403658947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1408244297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1411199337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1460199337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1441719337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1426273882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1424729337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1406359337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1417524337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1445024337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1503424337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1485274337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1490741337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1490447973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1490418637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1488737257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1488569121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1487209121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1487073121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1491635371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1500644371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1506419371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1511362771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1523325271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1537525271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1547326271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1546298998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1546196271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1549331271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1545306271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1544903771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1562228771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1572128771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1576726771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1615726771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1614594941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1614481758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1613027358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1612881918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1599431918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1605514918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1617064918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1614741718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1612621718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1612409718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1610996081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1610854718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1591149318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1656949318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1662403668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1642463352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1622567322</v>
      </c>
      <c r="J95" s="126"/>
    </row>
    <row r="96" spans="1:10" ht="21.75" customHeight="1">
      <c r="A96" s="120">
        <f ca="1">IF(ROWS($1:83)&gt;COUNT(Dong1),"",OFFSET(TH!C$1,SMALL(Dong1,ROWS($1:83)),))</f>
        <v>41625</v>
      </c>
      <c r="B96" s="120">
        <f ca="1">IF(ROWS($1:83)&gt;COUNT(Dong1),"",OFFSET(TH!E$1,SMALL(Dong1,ROWS($1:83)),))</f>
        <v>41625</v>
      </c>
      <c r="C96" s="121" t="str">
        <f ca="1">IF(ROWS($1:83)&gt;COUNT(Dong1),"",IF(OFFSET(TH!L$1,SMALL(Dong1,ROWS($1:83)),)="1111",OFFSET(TH!D$1,SMALL(Dong1,ROWS($1:83)),),""))</f>
        <v>T41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Chi sec nhập quỹ tiền mặt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42000000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1664567322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C30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1925000</v>
      </c>
      <c r="I97" s="121">
        <f t="shared" ca="1" si="3"/>
        <v>1662642322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C31</v>
      </c>
      <c r="E98" s="229" t="str">
        <f ca="1">IF(ROWS($1:85)&gt;COUNT(Dong1),"",OFFSET(TH!F$1,SMALL(Dong1,ROWS($1:85)),))</f>
        <v>Mực in</v>
      </c>
      <c r="F98" s="124" t="str">
        <f ca="1">IF(ROWS($1:85)&gt;COUNT(Dong1),"",IF(OFFSET(TH!M$1,SMALL(Dong1,ROWS($1:85)),)="1111",OFFSET(TH!L$1,SMALL(Dong1,ROWS($1:85)),),OFFSET(TH!M$1,SMALL(Dong1,ROWS($1:85)),)))</f>
        <v>154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2850000</v>
      </c>
      <c r="I98" s="121">
        <f t="shared" ca="1" si="3"/>
        <v>1659792322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VAT Mực in</v>
      </c>
      <c r="F99" s="124" t="str">
        <f ca="1">IF(ROWS($1:86)&gt;COUNT(Dong1),"",IF(OFFSET(TH!M$1,SMALL(Dong1,ROWS($1:86)),)="1111",OFFSET(TH!L$1,SMALL(Dong1,ROWS($1:86)),),OFFSET(TH!M$1,SMALL(Dong1,ROWS($1:86)),)))</f>
        <v>1331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</v>
      </c>
      <c r="I99" s="121">
        <f t="shared" ca="1" si="3"/>
        <v>1659507322</v>
      </c>
      <c r="J99" s="126"/>
    </row>
    <row r="100" spans="1:10" ht="21.75" customHeight="1">
      <c r="A100" s="120">
        <f ca="1">IF(ROWS($1:87)&gt;COUNT(Dong1),"",OFFSET(TH!C$1,SMALL(Dong1,ROWS($1:87)),))</f>
        <v>41626</v>
      </c>
      <c r="B100" s="120">
        <f ca="1">IF(ROWS($1:87)&gt;COUNT(Dong1),"",OFFSET(TH!E$1,SMALL(Dong1,ROWS($1:87)),))</f>
        <v>41626</v>
      </c>
      <c r="C100" s="121" t="str">
        <f ca="1">IF(ROWS($1:87)&gt;COUNT(Dong1),"",IF(OFFSET(TH!L$1,SMALL(Dong1,ROWS($1:87)),)="1111",OFFSET(TH!D$1,SMALL(Dong1,ROWS($1:87)),),""))</f>
        <v>T42</v>
      </c>
      <c r="D100" s="122" t="str">
        <f ca="1">IF(ROWS($1:87)&gt;COUNT(Dong1),"",IF(OFFSET(TH!M$1,SMALL(Dong1,ROWS($1:87)),)="1111",OFFSET(TH!D$1,SMALL(Dong1,ROWS($1:87)),),""))</f>
        <v/>
      </c>
      <c r="E100" s="229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5832750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1665340072</v>
      </c>
      <c r="J100" s="126"/>
    </row>
    <row r="101" spans="1:10" ht="21.75" customHeight="1">
      <c r="A101" s="120">
        <f ca="1">IF(ROWS($1:88)&gt;COUNT(Dong1),"",OFFSET(TH!C$1,SMALL(Dong1,ROWS($1:88)),))</f>
        <v>41628</v>
      </c>
      <c r="B101" s="120">
        <f ca="1">IF(ROWS($1:88)&gt;COUNT(Dong1),"",OFFSET(TH!E$1,SMALL(Dong1,ROWS($1:88)),))</f>
        <v>41628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C32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19786536</v>
      </c>
      <c r="I101" s="121">
        <f t="shared" ca="1" si="3"/>
        <v>1645553536</v>
      </c>
      <c r="J101" s="126"/>
    </row>
    <row r="102" spans="1:10" ht="21.75" customHeight="1">
      <c r="A102" s="120">
        <f ca="1">IF(ROWS($1:89)&gt;COUNT(Dong1),"",OFFSET(TH!C$1,SMALL(Dong1,ROWS($1:89)),))</f>
        <v>41629</v>
      </c>
      <c r="B102" s="120">
        <f ca="1">IF(ROWS($1:89)&gt;COUNT(Dong1),"",OFFSET(TH!E$1,SMALL(Dong1,ROWS($1:89)),))</f>
        <v>41629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18288600</v>
      </c>
      <c r="I102" s="121">
        <f t="shared" ca="1" si="3"/>
        <v>1627264936</v>
      </c>
      <c r="J102" s="126"/>
    </row>
    <row r="103" spans="1:10" ht="21.75" customHeight="1">
      <c r="A103" s="120">
        <f ca="1">IF(ROWS($1:90)&gt;COUNT(Dong1),"",OFFSET(TH!C$1,SMALL(Dong1,ROWS($1:90)),))</f>
        <v>41631</v>
      </c>
      <c r="B103" s="120">
        <f ca="1">IF(ROWS($1:90)&gt;COUNT(Dong1),"",OFFSET(TH!E$1,SMALL(Dong1,ROWS($1:90)),))</f>
        <v>41631</v>
      </c>
      <c r="C103" s="121" t="str">
        <f ca="1">IF(ROWS($1:90)&gt;COUNT(Dong1),"",IF(OFFSET(TH!L$1,SMALL(Dong1,ROWS($1:90)),)="1111",OFFSET(TH!D$1,SMALL(Dong1,ROWS($1:90)),),""))</f>
        <v>T43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7818800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1635083736</v>
      </c>
      <c r="J103" s="126"/>
    </row>
    <row r="104" spans="1:10" ht="21.75" customHeight="1">
      <c r="A104" s="120">
        <f ca="1">IF(ROWS($1:91)&gt;COUNT(Dong1),"",OFFSET(TH!C$1,SMALL(Dong1,ROWS($1:91)),))</f>
        <v>41635</v>
      </c>
      <c r="B104" s="120">
        <f ca="1">IF(ROWS($1:91)&gt;COUNT(Dong1),"",OFFSET(TH!E$1,SMALL(Dong1,ROWS($1:91)),))</f>
        <v>41635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C34</v>
      </c>
      <c r="E104" s="229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19867518</v>
      </c>
      <c r="I104" s="121">
        <f t="shared" ca="1" si="3"/>
        <v>1615216218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>T44</v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>Thu tiền hàng</v>
      </c>
      <c r="F105" s="124" t="str">
        <f ca="1">IF(ROWS($1:92)&gt;COUNT(Dong1),"",IF(OFFSET(TH!M$1,SMALL(Dong1,ROWS($1:92)),)="1111",OFFSET(TH!L$1,SMALL(Dong1,ROWS($1:92)),),OFFSET(TH!M$1,SMALL(Dong1,ROWS($1:92)),)))</f>
        <v>131</v>
      </c>
      <c r="G105" s="125">
        <f ca="1">IF(ROWS($1:92)&gt;COUNT(Dong1),"",IF(OFFSET(TH!L$1,SMALL(Dong1,ROWS($1:92)),)="1111",OFFSET(TH!K$1,SMALL(Dong1,ROWS($1:92)),),0))</f>
        <v>4052400</v>
      </c>
      <c r="H105" s="123">
        <f ca="1">IF(ROWS($1:92)&gt;COUNT(Dong1),"",IF(OFFSET(TH!M$1,SMALL(Dong1,ROWS($1:92)),)="1111",OFFSET(TH!K$1,SMALL(Dong1,ROWS($1:92)),),0))</f>
        <v>0</v>
      </c>
      <c r="I105" s="121">
        <f t="shared" ca="1" si="3"/>
        <v>1619268618</v>
      </c>
      <c r="J105" s="126"/>
    </row>
    <row r="106" spans="1:10" ht="21.75" customHeight="1">
      <c r="A106" s="120">
        <f ca="1">IF(ROWS($1:93)&gt;COUNT(Dong1),"",OFFSET(TH!C$1,SMALL(Dong1,ROWS($1:93)),))</f>
        <v>41636</v>
      </c>
      <c r="B106" s="120">
        <f ca="1">IF(ROWS($1:93)&gt;COUNT(Dong1),"",OFFSET(TH!E$1,SMALL(Dong1,ROWS($1:93)),))</f>
        <v>41636</v>
      </c>
      <c r="C106" s="121" t="str">
        <f ca="1">IF(ROWS($1:93)&gt;COUNT(Dong1),"",IF(OFFSET(TH!L$1,SMALL(Dong1,ROWS($1:93)),)="1111",OFFSET(TH!D$1,SMALL(Dong1,ROWS($1:93)),),""))</f>
        <v>T45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1860320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1621128938</v>
      </c>
      <c r="J106" s="126"/>
    </row>
    <row r="107" spans="1:10" ht="21.75" customHeight="1">
      <c r="A107" s="120">
        <f ca="1">IF(ROWS($1:94)&gt;COUNT(Dong1),"",OFFSET(TH!C$1,SMALL(Dong1,ROWS($1:94)),))</f>
        <v>41639</v>
      </c>
      <c r="B107" s="120">
        <f ca="1">IF(ROWS($1:94)&gt;COUNT(Dong1),"",OFFSET(TH!E$1,SMALL(Dong1,ROWS($1:94)),))</f>
        <v>41639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C35</v>
      </c>
      <c r="E107" s="229" t="str">
        <f ca="1">IF(ROWS($1:94)&gt;COUNT(Dong1),"",OFFSET(TH!F$1,SMALL(Dong1,ROWS($1:94)),))</f>
        <v>Thanh toán tiền lương tháng 12/2013</v>
      </c>
      <c r="F107" s="124" t="str">
        <f ca="1">IF(ROWS($1:94)&gt;COUNT(Dong1),"",IF(OFFSET(TH!M$1,SMALL(Dong1,ROWS($1:94)),)="1111",OFFSET(TH!L$1,SMALL(Dong1,ROWS($1:94)),),OFFSET(TH!M$1,SMALL(Dong1,ROWS($1:94)),)))</f>
        <v>3341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13450000</v>
      </c>
      <c r="I107" s="121">
        <f t="shared" ca="1" si="3"/>
        <v>1607678938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>T46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Chi sec nhập quỹ tiền mặt</v>
      </c>
      <c r="F108" s="124" t="str">
        <f ca="1">IF(ROWS($1:95)&gt;COUNT(Dong1),"",IF(OFFSET(TH!M$1,SMALL(Dong1,ROWS($1:95)),)="1111",OFFSET(TH!L$1,SMALL(Dong1,ROWS($1:95)),),OFFSET(TH!M$1,SMALL(Dong1,ROWS($1:95)),)))</f>
        <v>1121</v>
      </c>
      <c r="G108" s="125">
        <f ca="1">IF(ROWS($1:95)&gt;COUNT(Dong1),"",IF(OFFSET(TH!L$1,SMALL(Dong1,ROWS($1:95)),)="1111",OFFSET(TH!K$1,SMALL(Dong1,ROWS($1:95)),),0))</f>
        <v>32900000</v>
      </c>
      <c r="H108" s="123">
        <f ca="1">IF(ROWS($1:95)&gt;COUNT(Dong1),"",IF(OFFSET(TH!M$1,SMALL(Dong1,ROWS($1:95)),)="1111",OFFSET(TH!K$1,SMALL(Dong1,ROWS($1:95)),),0))</f>
        <v>0</v>
      </c>
      <c r="I108" s="121">
        <f t="shared" ref="I108:I112" ca="1" si="4">IF(E108&lt;&gt;"",I107+G108-H108,0)</f>
        <v>1640578938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C36</v>
      </c>
      <c r="E109" s="229" t="str">
        <f ca="1">IF(ROWS($1:96)&gt;COUNT(Dong1),"",OFFSET(TH!F$1,SMALL(Dong1,ROWS($1:96)),))</f>
        <v>Tiền điện</v>
      </c>
      <c r="F109" s="124" t="str">
        <f ca="1">IF(ROWS($1:96)&gt;COUNT(Dong1),"",IF(OFFSET(TH!M$1,SMALL(Dong1,ROWS($1:96)),)="1111",OFFSET(TH!L$1,SMALL(Dong1,ROWS($1:96)),),OFFSET(TH!M$1,SMALL(Dong1,ROWS($1:96)),)))</f>
        <v>642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1136048</v>
      </c>
      <c r="I109" s="121">
        <f t="shared" ca="1" si="4"/>
        <v>1639442890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VAT Tiền điện</v>
      </c>
      <c r="F110" s="124" t="str">
        <f ca="1">IF(ROWS($1:97)&gt;COUNT(Dong1),"",IF(OFFSET(TH!M$1,SMALL(Dong1,ROWS($1:97)),)="1111",OFFSET(TH!L$1,SMALL(Dong1,ROWS($1:97)),),OFFSET(TH!M$1,SMALL(Dong1,ROWS($1:97)),)))</f>
        <v>1331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113605</v>
      </c>
      <c r="I110" s="121">
        <f t="shared" ca="1" si="4"/>
        <v>1639329285</v>
      </c>
      <c r="J110" s="126"/>
    </row>
    <row r="111" spans="1:10" ht="21.7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29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4"/>
        <v>0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689412714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1639329285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3"/>
      <c r="H2" s="98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83"/>
      <c r="G3" s="983"/>
      <c r="H3" s="983"/>
      <c r="I3" s="232"/>
    </row>
    <row r="4" spans="1:20" s="140" customFormat="1" ht="19.5" customHeight="1">
      <c r="A4" s="986" t="s">
        <v>137</v>
      </c>
      <c r="B4" s="986"/>
      <c r="C4" s="986"/>
      <c r="D4" s="986"/>
      <c r="E4" s="986"/>
      <c r="F4" s="986"/>
      <c r="G4" s="986"/>
      <c r="H4" s="986"/>
      <c r="I4" s="986"/>
    </row>
    <row r="5" spans="1:20" s="140" customFormat="1" ht="15">
      <c r="A5" s="987" t="str">
        <f>"Nơi mở tài khoản giao dịch:  "&amp;IF($M$9="ACB"," Ngân Hàng ACB"," Ngân Hàng Eximbank - Chi Nhánh Chợ Lớn")</f>
        <v>Nơi mở tài khoản giao dịch:   Ngân Hàng ACB</v>
      </c>
      <c r="B5" s="987"/>
      <c r="C5" s="987"/>
      <c r="D5" s="987"/>
      <c r="E5" s="987"/>
      <c r="F5" s="987"/>
      <c r="G5" s="987"/>
      <c r="H5" s="987"/>
      <c r="I5" s="987"/>
    </row>
    <row r="6" spans="1:20" s="140" customFormat="1" ht="15">
      <c r="D6" s="260" t="s">
        <v>158</v>
      </c>
      <c r="E6" s="987" t="str">
        <f>IF($M$9="ACB","100983119","1004 148 5104 6511")</f>
        <v>100983119</v>
      </c>
      <c r="F6" s="987"/>
      <c r="G6" s="987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84" t="s">
        <v>276</v>
      </c>
      <c r="R6" s="984" t="s">
        <v>336</v>
      </c>
      <c r="S6" s="98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85"/>
      <c r="R7" s="985"/>
      <c r="S7" s="985"/>
    </row>
    <row r="8" spans="1:20" s="145" customFormat="1" ht="22.5" customHeight="1" thickBot="1">
      <c r="A8" s="990" t="s">
        <v>138</v>
      </c>
      <c r="B8" s="992" t="s">
        <v>1</v>
      </c>
      <c r="C8" s="993"/>
      <c r="D8" s="988" t="s">
        <v>0</v>
      </c>
      <c r="E8" s="994" t="s">
        <v>14</v>
      </c>
      <c r="F8" s="996" t="s">
        <v>139</v>
      </c>
      <c r="G8" s="996"/>
      <c r="H8" s="993"/>
      <c r="I8" s="988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91"/>
      <c r="B9" s="146" t="s">
        <v>15</v>
      </c>
      <c r="C9" s="147" t="s">
        <v>140</v>
      </c>
      <c r="D9" s="989"/>
      <c r="E9" s="995"/>
      <c r="F9" s="253" t="s">
        <v>141</v>
      </c>
      <c r="G9" s="148" t="s">
        <v>142</v>
      </c>
      <c r="H9" s="599" t="s">
        <v>143</v>
      </c>
      <c r="I9" s="989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G33" sqref="G3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802">
        <f t="shared" si="1"/>
        <v>0</v>
      </c>
      <c r="H18" s="80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1109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802">
        <f t="shared" si="1"/>
        <v>11896500</v>
      </c>
      <c r="H33" s="80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1110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35499469</v>
      </c>
      <c r="G35" s="802">
        <f t="shared" si="1"/>
        <v>1512273</v>
      </c>
      <c r="H35" s="80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1108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1879960418</v>
      </c>
      <c r="G43" s="13">
        <f t="shared" si="4"/>
        <v>117978733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7" t="s">
        <v>46</v>
      </c>
      <c r="I1" s="1007"/>
      <c r="J1" s="1007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465" customFormat="1" ht="14.25" customHeight="1">
      <c r="A3" s="612"/>
      <c r="B3" s="610"/>
      <c r="C3" s="610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10" t="s">
        <v>788</v>
      </c>
      <c r="F7" s="1010"/>
      <c r="G7" s="1010"/>
      <c r="H7" s="1010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G9" activeCellId="1" sqref="B9 G9:H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1111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1111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4" t="s">
        <v>179</v>
      </c>
      <c r="K2" s="1014"/>
      <c r="L2" s="1014"/>
      <c r="M2" s="1014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1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3"/>
      <c r="L3" s="1013"/>
      <c r="M3" s="1013"/>
      <c r="N3" s="267"/>
    </row>
    <row r="4" spans="1:14">
      <c r="F4" s="267"/>
      <c r="G4" s="267"/>
      <c r="H4" s="267"/>
      <c r="I4" s="267"/>
      <c r="J4" s="1013"/>
      <c r="K4" s="1013"/>
      <c r="L4" s="1013"/>
      <c r="M4" s="1013"/>
      <c r="N4" s="267"/>
    </row>
    <row r="5" spans="1:14" s="268" customFormat="1" ht="23.25" customHeight="1">
      <c r="A5" s="1023" t="s">
        <v>180</v>
      </c>
      <c r="B5" s="1023"/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3"/>
    </row>
    <row r="6" spans="1:14">
      <c r="A6" s="1014" t="s">
        <v>493</v>
      </c>
      <c r="B6" s="1014" t="s">
        <v>181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M6" s="1014"/>
      <c r="N6" s="1014"/>
    </row>
    <row r="7" spans="1:14"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</row>
    <row r="8" spans="1:14" ht="15.75" customHeight="1">
      <c r="A8" s="1017" t="s">
        <v>20</v>
      </c>
      <c r="B8" s="1025" t="s">
        <v>1</v>
      </c>
      <c r="C8" s="1026"/>
      <c r="D8" s="1017" t="s">
        <v>0</v>
      </c>
      <c r="E8" s="1017" t="s">
        <v>14</v>
      </c>
      <c r="F8" s="1016" t="s">
        <v>21</v>
      </c>
      <c r="G8" s="1016"/>
      <c r="H8" s="1016"/>
      <c r="I8" s="1016"/>
      <c r="J8" s="1016"/>
      <c r="K8" s="1016"/>
      <c r="L8" s="1016" t="s">
        <v>31</v>
      </c>
      <c r="M8" s="1016"/>
      <c r="N8" s="1016"/>
    </row>
    <row r="9" spans="1:14" ht="15.75" customHeight="1">
      <c r="A9" s="1017"/>
      <c r="B9" s="1027"/>
      <c r="C9" s="1028"/>
      <c r="D9" s="1017"/>
      <c r="E9" s="1017"/>
      <c r="F9" s="1016" t="s">
        <v>182</v>
      </c>
      <c r="G9" s="1016"/>
      <c r="H9" s="1016"/>
      <c r="I9" s="1016" t="s">
        <v>183</v>
      </c>
      <c r="J9" s="1016"/>
      <c r="K9" s="1016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19" t="s">
        <v>15</v>
      </c>
      <c r="C10" s="1019" t="s">
        <v>32</v>
      </c>
      <c r="D10" s="1017"/>
      <c r="E10" s="1017"/>
      <c r="F10" s="1021" t="s">
        <v>184</v>
      </c>
      <c r="G10" s="1021" t="s">
        <v>185</v>
      </c>
      <c r="H10" s="1021" t="s">
        <v>186</v>
      </c>
      <c r="I10" s="1021" t="s">
        <v>184</v>
      </c>
      <c r="J10" s="1021" t="s">
        <v>185</v>
      </c>
      <c r="K10" s="1021" t="s">
        <v>186</v>
      </c>
      <c r="L10" s="1018"/>
      <c r="M10" s="1018"/>
      <c r="N10" s="1018"/>
    </row>
    <row r="11" spans="1:14">
      <c r="A11" s="1017"/>
      <c r="B11" s="1020"/>
      <c r="C11" s="1020"/>
      <c r="D11" s="1017"/>
      <c r="E11" s="1017"/>
      <c r="F11" s="1022"/>
      <c r="G11" s="1022"/>
      <c r="H11" s="1022"/>
      <c r="I11" s="1022"/>
      <c r="J11" s="1022"/>
      <c r="K11" s="1022"/>
      <c r="L11" s="1018"/>
      <c r="M11" s="1018"/>
      <c r="N11" s="101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5" t="str">
        <f>"Ngày 31 tháng  12  năm  "&amp;YEAR($A$14)</f>
        <v>Ngày 31 tháng  12  năm  2011</v>
      </c>
      <c r="F23" s="1015"/>
      <c r="G23" s="1015"/>
      <c r="H23" s="1015"/>
      <c r="I23" s="1015"/>
      <c r="J23" s="1015"/>
      <c r="K23" s="1015"/>
      <c r="L23" s="1015"/>
      <c r="M23" s="1015"/>
      <c r="N23" s="1015"/>
    </row>
    <row r="24" spans="1:14">
      <c r="A24" s="1015" t="s">
        <v>11</v>
      </c>
      <c r="B24" s="1015"/>
      <c r="C24" s="1015"/>
      <c r="D24" s="1015"/>
      <c r="E24" s="1015" t="s">
        <v>12</v>
      </c>
      <c r="F24" s="1015"/>
      <c r="G24" s="1015"/>
      <c r="H24" s="1015"/>
      <c r="I24" s="1015"/>
      <c r="J24" s="1015"/>
      <c r="K24" s="1015"/>
      <c r="L24" s="1015"/>
      <c r="M24" s="1015"/>
      <c r="N24" s="1015"/>
    </row>
    <row r="25" spans="1:14">
      <c r="A25" s="1015" t="s">
        <v>13</v>
      </c>
      <c r="B25" s="1015"/>
      <c r="C25" s="1015"/>
      <c r="D25" s="1015"/>
      <c r="E25" s="1015" t="s">
        <v>13</v>
      </c>
      <c r="F25" s="1015"/>
      <c r="G25" s="1015"/>
      <c r="H25" s="1015"/>
      <c r="I25" s="1015"/>
      <c r="J25" s="1015"/>
      <c r="K25" s="1015"/>
      <c r="L25" s="1015"/>
      <c r="M25" s="1015"/>
      <c r="N25" s="101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33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188</v>
      </c>
      <c r="I1" s="1007"/>
      <c r="J1" s="1007"/>
      <c r="K1" s="1007"/>
      <c r="L1" s="1007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51"/>
      <c r="N3" s="745"/>
    </row>
    <row r="4" spans="1:14" s="286" customFormat="1" ht="27.75" customHeight="1">
      <c r="B4" s="1030" t="s">
        <v>189</v>
      </c>
      <c r="C4" s="1030"/>
      <c r="D4" s="1030"/>
      <c r="E4" s="1030"/>
      <c r="F4" s="1030"/>
      <c r="G4" s="1030"/>
      <c r="H4" s="1030"/>
      <c r="I4" s="1030"/>
      <c r="J4" s="1030"/>
      <c r="K4" s="1030"/>
      <c r="L4" s="1030"/>
      <c r="N4" s="746"/>
    </row>
    <row r="5" spans="1:14" s="286" customFormat="1" ht="15" customHeight="1">
      <c r="B5" s="1029" t="s">
        <v>190</v>
      </c>
      <c r="C5" s="1029"/>
      <c r="D5" s="1029"/>
      <c r="E5" s="1029"/>
      <c r="F5" s="1029"/>
      <c r="G5" s="1029"/>
      <c r="H5" s="1029"/>
      <c r="I5" s="1029"/>
      <c r="J5" s="1029"/>
      <c r="K5" s="1029"/>
      <c r="L5" s="1029"/>
      <c r="N5" s="746"/>
    </row>
    <row r="6" spans="1:14" s="286" customFormat="1" ht="12.75" hidden="1" customHeight="1">
      <c r="B6" s="1029" t="s">
        <v>191</v>
      </c>
      <c r="C6" s="1029"/>
      <c r="D6" s="1029"/>
      <c r="E6" s="1029"/>
      <c r="F6" s="1029"/>
      <c r="G6" s="1029"/>
      <c r="H6" s="1029"/>
      <c r="I6" s="1029"/>
      <c r="J6" s="1029"/>
      <c r="K6" s="1029"/>
      <c r="L6" s="1029"/>
      <c r="N6" s="746"/>
    </row>
    <row r="7" spans="1:14" s="287" customFormat="1" ht="24" hidden="1" customHeight="1">
      <c r="C7" s="1037" t="s">
        <v>192</v>
      </c>
      <c r="D7" s="1037"/>
      <c r="E7" s="1037"/>
      <c r="F7" s="1037"/>
      <c r="G7" s="1037"/>
      <c r="H7" s="1037"/>
      <c r="I7" s="1037"/>
      <c r="J7" s="1037"/>
      <c r="K7" s="1037"/>
      <c r="L7" s="1037"/>
      <c r="N7" s="747"/>
    </row>
    <row r="8" spans="1:14" ht="20.25" customHeight="1">
      <c r="B8" s="1031" t="s">
        <v>35</v>
      </c>
      <c r="C8" s="1032" t="s">
        <v>193</v>
      </c>
      <c r="D8" s="1033" t="s">
        <v>194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195</v>
      </c>
      <c r="F9" s="1035"/>
      <c r="G9" s="1036" t="s">
        <v>196</v>
      </c>
      <c r="H9" s="1036"/>
      <c r="I9" s="1036" t="s">
        <v>197</v>
      </c>
      <c r="J9" s="1036"/>
      <c r="K9" s="1036" t="s">
        <v>198</v>
      </c>
      <c r="L9" s="1036"/>
    </row>
    <row r="10" spans="1:14" ht="20.25" hidden="1" customHeight="1">
      <c r="B10" s="1031"/>
      <c r="C10" s="1032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1166</v>
      </c>
      <c r="D18" s="296" t="s">
        <v>1167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1168</v>
      </c>
      <c r="D19" s="296" t="s">
        <v>1167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1169</v>
      </c>
      <c r="D20" s="296" t="s">
        <v>1167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1170</v>
      </c>
      <c r="D21" s="296" t="s">
        <v>1167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1171</v>
      </c>
      <c r="D22" s="296" t="s">
        <v>1167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1172</v>
      </c>
      <c r="D23" s="296" t="s">
        <v>1167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1173</v>
      </c>
      <c r="D24" s="296" t="s">
        <v>1167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1174</v>
      </c>
      <c r="D25" s="296" t="s">
        <v>1167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1175</v>
      </c>
      <c r="D26" s="296" t="s">
        <v>1167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1176</v>
      </c>
      <c r="D27" s="296" t="s">
        <v>1167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1177</v>
      </c>
      <c r="D28" s="296" t="s">
        <v>1167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1178</v>
      </c>
      <c r="D29" s="296" t="s">
        <v>1167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1179</v>
      </c>
      <c r="D30" s="296" t="s">
        <v>1167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1180</v>
      </c>
      <c r="D31" s="296" t="s">
        <v>1167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1181</v>
      </c>
      <c r="D32" s="296" t="s">
        <v>1167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1182</v>
      </c>
      <c r="D33" s="296" t="s">
        <v>1167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1183</v>
      </c>
      <c r="D34" s="296" t="s">
        <v>1167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1184</v>
      </c>
      <c r="D35" s="296" t="s">
        <v>1167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1185</v>
      </c>
      <c r="D36" s="296" t="s">
        <v>1167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1186</v>
      </c>
      <c r="D37" s="296" t="s">
        <v>1167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1187</v>
      </c>
      <c r="D38" s="296" t="s">
        <v>1167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1188</v>
      </c>
      <c r="D39" s="296" t="s">
        <v>1167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1189</v>
      </c>
      <c r="D40" s="296" t="s">
        <v>1167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1190</v>
      </c>
      <c r="D41" s="296" t="s">
        <v>1167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1191</v>
      </c>
      <c r="D42" s="296" t="s">
        <v>1167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1192</v>
      </c>
      <c r="D43" s="296" t="s">
        <v>1167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1193</v>
      </c>
      <c r="D44" s="296" t="s">
        <v>1167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1194</v>
      </c>
      <c r="D45" s="296" t="s">
        <v>1167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1195</v>
      </c>
      <c r="D46" s="296" t="s">
        <v>1167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1196</v>
      </c>
      <c r="D47" s="296" t="s">
        <v>1167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1197</v>
      </c>
      <c r="D48" s="296" t="s">
        <v>1167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1198</v>
      </c>
      <c r="D49" s="296" t="s">
        <v>1167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1199</v>
      </c>
      <c r="D50" s="296" t="s">
        <v>1167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1200</v>
      </c>
      <c r="D51" s="296" t="s">
        <v>1167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1201</v>
      </c>
      <c r="D52" s="296" t="s">
        <v>1167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1202</v>
      </c>
      <c r="D53" s="296" t="s">
        <v>1167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1203</v>
      </c>
      <c r="D54" s="296" t="s">
        <v>1167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1204</v>
      </c>
      <c r="D55" s="296" t="s">
        <v>1167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1205</v>
      </c>
      <c r="D56" s="296" t="s">
        <v>1167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1206</v>
      </c>
      <c r="D57" s="296" t="s">
        <v>1167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1207</v>
      </c>
      <c r="D58" s="296" t="s">
        <v>1167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1208</v>
      </c>
      <c r="D59" s="296" t="s">
        <v>1167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1209</v>
      </c>
      <c r="D60" s="296" t="s">
        <v>1167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1210</v>
      </c>
      <c r="D61" s="296" t="s">
        <v>1167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1211</v>
      </c>
      <c r="D62" s="296" t="s">
        <v>1167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1212</v>
      </c>
      <c r="D63" s="296" t="s">
        <v>1167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1213</v>
      </c>
      <c r="D64" s="296" t="s">
        <v>1167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1214</v>
      </c>
      <c r="D65" s="296" t="s">
        <v>1167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1215</v>
      </c>
      <c r="D66" s="296" t="s">
        <v>1167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1216</v>
      </c>
      <c r="D67" s="296" t="s">
        <v>1167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1217</v>
      </c>
      <c r="D68" s="296" t="s">
        <v>1167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1218</v>
      </c>
      <c r="D69" s="296" t="s">
        <v>1167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1219</v>
      </c>
      <c r="D70" s="296" t="s">
        <v>1167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1220</v>
      </c>
      <c r="D71" s="296" t="s">
        <v>1167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1221</v>
      </c>
      <c r="D72" s="296" t="s">
        <v>1167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1222</v>
      </c>
      <c r="D73" s="296" t="s">
        <v>1167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1223</v>
      </c>
      <c r="D74" s="296" t="s">
        <v>1167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1224</v>
      </c>
      <c r="D75" s="296" t="s">
        <v>1167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1225</v>
      </c>
      <c r="D76" s="296" t="s">
        <v>1167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1226</v>
      </c>
      <c r="D77" s="296" t="s">
        <v>1167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1227</v>
      </c>
      <c r="D78" s="296" t="s">
        <v>1167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1228</v>
      </c>
      <c r="D79" s="296" t="s">
        <v>1167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1229</v>
      </c>
      <c r="D80" s="296" t="s">
        <v>1167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1230</v>
      </c>
      <c r="D81" s="296" t="s">
        <v>1167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1231</v>
      </c>
      <c r="D82" s="296" t="s">
        <v>1167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1232</v>
      </c>
      <c r="D83" s="296" t="s">
        <v>1167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1233</v>
      </c>
      <c r="D84" s="296" t="s">
        <v>1167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1234</v>
      </c>
      <c r="D85" s="296" t="s">
        <v>1167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1235</v>
      </c>
      <c r="D86" s="296" t="s">
        <v>1167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1236</v>
      </c>
      <c r="D87" s="296" t="s">
        <v>1167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1237</v>
      </c>
      <c r="D88" s="296" t="s">
        <v>1167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1238</v>
      </c>
      <c r="D89" s="296" t="s">
        <v>1167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1239</v>
      </c>
      <c r="D90" s="296" t="s">
        <v>1167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1240</v>
      </c>
      <c r="D91" s="296" t="s">
        <v>1167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1241</v>
      </c>
      <c r="D92" s="296" t="s">
        <v>1167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1242</v>
      </c>
      <c r="D93" s="296" t="s">
        <v>1167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1243</v>
      </c>
      <c r="D94" s="296" t="s">
        <v>1167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1244</v>
      </c>
      <c r="D95" s="296" t="s">
        <v>1167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1245</v>
      </c>
      <c r="D96" s="296" t="s">
        <v>1167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1246</v>
      </c>
      <c r="D97" s="296" t="s">
        <v>1167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1247</v>
      </c>
      <c r="D98" s="296" t="s">
        <v>1167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1248</v>
      </c>
      <c r="D99" s="296" t="s">
        <v>1167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1249</v>
      </c>
      <c r="D100" s="296" t="s">
        <v>1167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1250</v>
      </c>
      <c r="D101" s="296" t="s">
        <v>1167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1251</v>
      </c>
      <c r="D102" s="296" t="s">
        <v>1167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1252</v>
      </c>
      <c r="D103" s="296" t="s">
        <v>1167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1253</v>
      </c>
      <c r="D104" s="296" t="s">
        <v>1167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1254</v>
      </c>
      <c r="D105" s="296" t="s">
        <v>1167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1255</v>
      </c>
      <c r="D106" s="296" t="s">
        <v>1167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1256</v>
      </c>
      <c r="D107" s="296" t="s">
        <v>1167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1257</v>
      </c>
      <c r="D108" s="296" t="s">
        <v>1167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1258</v>
      </c>
      <c r="D109" s="296" t="s">
        <v>1167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1259</v>
      </c>
      <c r="D110" s="296" t="s">
        <v>1167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1260</v>
      </c>
      <c r="D111" s="296" t="s">
        <v>1167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1261</v>
      </c>
      <c r="D112" s="296" t="s">
        <v>1167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1262</v>
      </c>
      <c r="D113" s="296" t="s">
        <v>1167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1263</v>
      </c>
      <c r="D114" s="296" t="s">
        <v>1167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1264</v>
      </c>
      <c r="D115" s="296" t="s">
        <v>1167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1265</v>
      </c>
      <c r="D116" s="296" t="s">
        <v>1167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1266</v>
      </c>
      <c r="D117" s="296" t="s">
        <v>1167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1267</v>
      </c>
      <c r="D118" s="296" t="s">
        <v>1167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1268</v>
      </c>
      <c r="D119" s="296" t="s">
        <v>1167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1269</v>
      </c>
      <c r="D120" s="296" t="s">
        <v>1167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1270</v>
      </c>
      <c r="D121" s="296" t="s">
        <v>1167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1271</v>
      </c>
      <c r="D122" s="296" t="s">
        <v>1167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1272</v>
      </c>
      <c r="D123" s="296" t="s">
        <v>1167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1273</v>
      </c>
      <c r="D124" s="296" t="s">
        <v>1167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1274</v>
      </c>
      <c r="D125" s="296" t="s">
        <v>1167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1275</v>
      </c>
      <c r="D126" s="296" t="s">
        <v>1167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1276</v>
      </c>
      <c r="D127" s="296" t="s">
        <v>1167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1277</v>
      </c>
      <c r="D128" s="296" t="s">
        <v>1167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1278</v>
      </c>
      <c r="D129" s="296" t="s">
        <v>1167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1279</v>
      </c>
      <c r="D130" s="296" t="s">
        <v>1167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1290</v>
      </c>
      <c r="D131" s="296" t="s">
        <v>1167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1280</v>
      </c>
      <c r="D132" s="296" t="s">
        <v>1167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1167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1167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1167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1167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1167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1167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1167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1167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1167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1167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1167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1167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1167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1167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1167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1167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1167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1167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1167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1167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1167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1167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1167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1167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1167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1167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1167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1167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1167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1167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1167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1167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1167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1167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1167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1167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1167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1167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1167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1167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1167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1167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1167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1167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1167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1167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1167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1167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1167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1167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1167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1167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1167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1167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1167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1167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1167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1167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1167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1167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1167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1167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1167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1167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1167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1167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1167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1167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1167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1167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1167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1167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1167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1167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1167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1167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1167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1167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1167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1167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1167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1167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1167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1134</v>
      </c>
      <c r="D219" s="305" t="s">
        <v>1342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1167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1167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1167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1167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1167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1167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1342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1342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1342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1342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1342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1342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1342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1342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1342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1342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1342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1342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1342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1135</v>
      </c>
      <c r="D239" s="305" t="s">
        <v>1342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1342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1342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1342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1342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1136</v>
      </c>
      <c r="D244" s="305" t="s">
        <v>1342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1137</v>
      </c>
      <c r="D245" s="305" t="s">
        <v>1342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1342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1342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1342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1152</v>
      </c>
      <c r="D249" s="305" t="s">
        <v>1342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1140</v>
      </c>
      <c r="D250" s="305" t="s">
        <v>1342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1342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1146</v>
      </c>
      <c r="D252" s="305" t="s">
        <v>1342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1145</v>
      </c>
      <c r="D253" s="305" t="s">
        <v>1342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1342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1342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1153</v>
      </c>
      <c r="D256" s="305" t="s">
        <v>1342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1342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1342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1342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1150</v>
      </c>
      <c r="D260" s="305" t="s">
        <v>1342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1342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1342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1154</v>
      </c>
      <c r="D263" s="305" t="s">
        <v>1342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1156</v>
      </c>
      <c r="D264" s="305" t="s">
        <v>1342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1155</v>
      </c>
      <c r="D265" s="305" t="s">
        <v>1342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1132</v>
      </c>
      <c r="D266" s="305" t="s">
        <v>1342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1342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1342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1342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1342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1342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1151</v>
      </c>
      <c r="D272" s="305" t="s">
        <v>1342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1138</v>
      </c>
      <c r="D273" s="305" t="s">
        <v>1342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1124</v>
      </c>
      <c r="D274" s="305" t="s">
        <v>1342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1342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1342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1149</v>
      </c>
      <c r="D277" s="305" t="s">
        <v>1342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1157</v>
      </c>
      <c r="D278" s="305" t="s">
        <v>1342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1147</v>
      </c>
      <c r="D279" s="305" t="s">
        <v>1342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1342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1342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1342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1142</v>
      </c>
      <c r="D283" s="305" t="s">
        <v>1342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1158</v>
      </c>
      <c r="D284" s="305" t="s">
        <v>1342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1342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1159</v>
      </c>
      <c r="D286" s="305" t="s">
        <v>1342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1130</v>
      </c>
      <c r="D287" s="305" t="s">
        <v>1342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1342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1342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1342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1160</v>
      </c>
      <c r="D291" s="305" t="s">
        <v>1342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1161</v>
      </c>
      <c r="D292" s="305" t="s">
        <v>1342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1342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1342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1141</v>
      </c>
      <c r="D295" s="305" t="s">
        <v>1342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1143</v>
      </c>
      <c r="D296" s="305" t="s">
        <v>1342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1342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1342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1342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1342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1125</v>
      </c>
      <c r="D301" s="305" t="s">
        <v>1342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1128</v>
      </c>
      <c r="D302" s="305" t="s">
        <v>1342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1342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1342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1144</v>
      </c>
      <c r="D305" s="305" t="s">
        <v>1342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1148</v>
      </c>
      <c r="D306" s="305" t="s">
        <v>1342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1342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1342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1342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1342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1342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1139</v>
      </c>
      <c r="D312" s="305" t="s">
        <v>1342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1342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1342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1129</v>
      </c>
      <c r="D315" s="305" t="s">
        <v>1342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1342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1342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1127</v>
      </c>
      <c r="D318" s="305" t="s">
        <v>1342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1131</v>
      </c>
      <c r="D319" s="305" t="s">
        <v>1342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1342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1342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1342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1342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1342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1342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1342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1342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1342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1342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1342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1342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1119</v>
      </c>
      <c r="D332" s="305" t="s">
        <v>1342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1162</v>
      </c>
      <c r="D333" s="305" t="s">
        <v>1342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1118</v>
      </c>
      <c r="D334" s="305" t="s">
        <v>1342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1342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1342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1342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1342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1342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1342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1342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1342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1342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1342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1126</v>
      </c>
      <c r="D345" s="305" t="s">
        <v>1342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1133</v>
      </c>
      <c r="D346" s="305" t="s">
        <v>1342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1342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1342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1342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1342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1342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1342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1342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1342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1342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1342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1342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1342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1342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1342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1342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1342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1342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1342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1342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1342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1342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1342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1342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1342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1342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1342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1342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1342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1342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1342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1342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1342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1342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4</v>
      </c>
      <c r="Q3" s="677">
        <f>IF(J5="Quý I",3,IF(J5="Quý II",6,IF(J5="Quý III",9,IF(J5="Quý IV",12,""))))</f>
        <v>6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370</v>
      </c>
      <c r="K5" s="317"/>
      <c r="L5" s="670" t="s">
        <v>487</v>
      </c>
      <c r="M5" s="318"/>
      <c r="N5" s="671">
        <v>18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TP/X18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4.2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(37x27x35)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500</v>
      </c>
      <c r="G17" s="693">
        <f ca="1">IF(ROWS($1:1)&gt;COUNT(Dong10),"",OFFSET(TH!J$1,SMALL(Dong10,ROWS($1:1)),))</f>
        <v>9206</v>
      </c>
      <c r="H17" s="692">
        <f ca="1">IF(F17&lt;&gt;"",ROUND(F17*G17,0),0)</f>
        <v>4603000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40" t="s">
        <v>208</v>
      </c>
      <c r="B27" s="1040"/>
      <c r="C27" s="694"/>
      <c r="D27" s="694"/>
      <c r="E27" s="695"/>
      <c r="F27" s="695"/>
      <c r="G27" s="695"/>
      <c r="H27" s="695">
        <f ca="1">SUM(H17:H26)</f>
        <v>4603000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8" t="s">
        <v>212</v>
      </c>
      <c r="K2" s="1048"/>
      <c r="L2" s="1048"/>
      <c r="M2" s="1048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9"/>
      <c r="L3" s="1049"/>
      <c r="M3" s="1049"/>
      <c r="N3" s="331"/>
    </row>
    <row r="4" spans="1:17" s="263" customFormat="1" ht="16.5" customHeight="1">
      <c r="B4" s="325"/>
      <c r="C4" s="325"/>
      <c r="D4" s="325"/>
      <c r="E4" s="330"/>
      <c r="F4" s="325"/>
      <c r="J4" s="1049"/>
      <c r="K4" s="1049"/>
      <c r="L4" s="1049"/>
      <c r="M4" s="1049"/>
      <c r="N4" s="331"/>
    </row>
    <row r="5" spans="1:17" ht="18.75" customHeight="1">
      <c r="B5" s="1050" t="s">
        <v>213</v>
      </c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332"/>
    </row>
    <row r="6" spans="1:17" s="333" customFormat="1" ht="12.75">
      <c r="B6" s="1051" t="s">
        <v>214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52" t="s">
        <v>685</v>
      </c>
      <c r="K8" s="1052"/>
      <c r="L8" s="1052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2" t="s">
        <v>35</v>
      </c>
      <c r="B10" s="1043" t="s">
        <v>1</v>
      </c>
      <c r="C10" s="1043"/>
      <c r="D10" s="1044" t="s">
        <v>0</v>
      </c>
      <c r="E10" s="1044" t="s">
        <v>217</v>
      </c>
      <c r="F10" s="1044" t="s">
        <v>205</v>
      </c>
      <c r="G10" s="1046" t="s">
        <v>218</v>
      </c>
      <c r="H10" s="1047"/>
      <c r="I10" s="1046" t="s">
        <v>219</v>
      </c>
      <c r="J10" s="1047"/>
      <c r="K10" s="1046" t="s">
        <v>220</v>
      </c>
      <c r="L10" s="1047"/>
      <c r="M10" s="1044" t="s">
        <v>127</v>
      </c>
      <c r="N10" s="342"/>
      <c r="O10" s="343" t="s">
        <v>211</v>
      </c>
    </row>
    <row r="11" spans="1:17" ht="31.5" customHeight="1">
      <c r="A11" s="1042"/>
      <c r="B11" s="344" t="s">
        <v>15</v>
      </c>
      <c r="C11" s="344" t="s">
        <v>32</v>
      </c>
      <c r="D11" s="1044"/>
      <c r="E11" s="1044"/>
      <c r="F11" s="1044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4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45" t="str">
        <f ca="1">"Ngày 31 tháng  12  năm  "&amp;YEAR($A$14)</f>
        <v>Ngày 31 tháng  12  năm  1900</v>
      </c>
      <c r="K77" s="1045"/>
      <c r="L77" s="1045"/>
      <c r="M77" s="1045"/>
      <c r="N77" s="348"/>
    </row>
    <row r="78" spans="1:14">
      <c r="C78" s="335"/>
      <c r="D78" s="560" t="s">
        <v>11</v>
      </c>
      <c r="E78" s="1045" t="s">
        <v>12</v>
      </c>
      <c r="F78" s="1045"/>
      <c r="G78" s="1045"/>
      <c r="H78" s="1045"/>
      <c r="I78" s="1045"/>
      <c r="J78" s="1045" t="s">
        <v>109</v>
      </c>
      <c r="K78" s="1045"/>
      <c r="L78" s="1045"/>
      <c r="M78" s="1045"/>
      <c r="N78" s="348"/>
    </row>
    <row r="79" spans="1:14">
      <c r="C79" s="335"/>
      <c r="D79" s="560" t="s">
        <v>13</v>
      </c>
      <c r="E79" s="1045" t="s">
        <v>13</v>
      </c>
      <c r="F79" s="1045"/>
      <c r="G79" s="1045"/>
      <c r="H79" s="1045" t="s">
        <v>136</v>
      </c>
      <c r="I79" s="1045"/>
      <c r="J79" s="1045" t="s">
        <v>136</v>
      </c>
      <c r="K79" s="1045"/>
      <c r="L79" s="1045"/>
      <c r="M79" s="1045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1" t="s">
        <v>103</v>
      </c>
      <c r="K88" s="1041"/>
      <c r="L88" s="1041"/>
      <c r="M88" s="1041"/>
      <c r="N88" s="58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54" t="s">
        <v>227</v>
      </c>
      <c r="G1" s="1054"/>
      <c r="H1" s="1054"/>
      <c r="I1" s="1054"/>
      <c r="J1" s="105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5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3"/>
      <c r="H2" s="1053"/>
      <c r="I2" s="1053"/>
      <c r="J2" s="1053"/>
      <c r="K2" s="378"/>
    </row>
    <row r="3" spans="1:12" ht="15">
      <c r="A3" s="380"/>
      <c r="B3" s="380"/>
      <c r="C3" s="380"/>
      <c r="D3" s="380"/>
      <c r="E3" s="381"/>
      <c r="F3" s="1053"/>
      <c r="G3" s="1053"/>
      <c r="H3" s="1053"/>
      <c r="I3" s="1053"/>
      <c r="J3" s="105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55" t="s">
        <v>232</v>
      </c>
      <c r="B9" s="1056"/>
      <c r="C9" s="1056"/>
      <c r="D9" s="1056"/>
      <c r="E9" s="388"/>
      <c r="F9" s="382"/>
      <c r="G9" s="389"/>
      <c r="H9" s="389"/>
      <c r="I9" s="389"/>
      <c r="J9" s="390"/>
      <c r="K9" s="390"/>
    </row>
    <row r="10" spans="1:12" ht="19.5" customHeight="1">
      <c r="A10" s="1057" t="s">
        <v>233</v>
      </c>
      <c r="B10" s="1058" t="s">
        <v>234</v>
      </c>
      <c r="C10" s="1060" t="s">
        <v>15</v>
      </c>
      <c r="D10" s="1061"/>
      <c r="E10" s="1062" t="s">
        <v>0</v>
      </c>
      <c r="F10" s="1071" t="s">
        <v>235</v>
      </c>
      <c r="G10" s="1065" t="s">
        <v>204</v>
      </c>
      <c r="H10" s="1065"/>
      <c r="I10" s="1061"/>
      <c r="J10" s="1066" t="s">
        <v>236</v>
      </c>
      <c r="K10" s="391"/>
      <c r="L10" s="392" t="s">
        <v>221</v>
      </c>
    </row>
    <row r="11" spans="1:12" ht="19.5" customHeight="1">
      <c r="A11" s="1057"/>
      <c r="B11" s="1059"/>
      <c r="C11" s="393" t="s">
        <v>218</v>
      </c>
      <c r="D11" s="393" t="s">
        <v>219</v>
      </c>
      <c r="E11" s="1063"/>
      <c r="F11" s="1072"/>
      <c r="G11" s="394" t="s">
        <v>218</v>
      </c>
      <c r="H11" s="394" t="s">
        <v>219</v>
      </c>
      <c r="I11" s="394" t="s">
        <v>220</v>
      </c>
      <c r="J11" s="106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9"/>
      <c r="C35" s="1069"/>
      <c r="D35" s="1069"/>
      <c r="E35" s="106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70" t="s">
        <v>12</v>
      </c>
      <c r="F37" s="107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64" t="s">
        <v>13</v>
      </c>
      <c r="F38" s="1064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1163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1184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1184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1185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1275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1243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1275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1214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1182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1182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1182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1182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1187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1222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1250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1209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1200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1201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1188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1201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1218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1222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1222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1249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1201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1222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1243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1182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1216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1196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1178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1124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1267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1222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1187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1174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1125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1240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1250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1171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1196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1250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1240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1222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1219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1180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1191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1184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1134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1179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1164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1126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1226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1169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1245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1173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1173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1173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1160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1239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1134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1240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1141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1205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1189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1139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1268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1251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1173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1134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1240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1259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1207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1226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1205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1138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1193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1144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1225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1235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1221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1134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1240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1198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1226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1246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1183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1242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1198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1128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1212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1127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1221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1226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1170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1251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1226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1235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1235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1270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1225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1238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1230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1154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1247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1140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1199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1138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1225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1240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1240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1245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1127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1221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1130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1227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1245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1240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1145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1213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1278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1225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1136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1254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1220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1136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1271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1238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1246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1251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1246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1220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1128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1181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1127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1190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1253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1270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1137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1186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1139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1168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1192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1233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1134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1240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1281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1162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1255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1210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1240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1240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1215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1171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1172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1251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1233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1153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1240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1264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1277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1233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1251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1118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1162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1255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1134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1142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1166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1240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1206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1146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1240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1146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1240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1146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1240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1135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1211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1232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1224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1146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1240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1134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1276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1208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1177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1260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1131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1194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1234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1130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1241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1240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1240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1151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1146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1222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1146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1240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1244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1159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1274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1272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1252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1148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1265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1148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1229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1139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1269</v>
      </c>
      <c r="M204" s="770">
        <f t="shared" si="47"/>
        <v>41509</v>
      </c>
      <c r="N204" s="770">
        <v>41512</v>
      </c>
      <c r="O204" s="771" t="s">
        <v>1113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1143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1113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1279</v>
      </c>
      <c r="M206" s="770">
        <f t="shared" si="47"/>
        <v>41513</v>
      </c>
      <c r="N206" s="770">
        <v>41516</v>
      </c>
      <c r="O206" s="771" t="s">
        <v>1114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1290</v>
      </c>
      <c r="M207" s="770">
        <f t="shared" si="47"/>
        <v>41513</v>
      </c>
      <c r="N207" s="770">
        <v>41516</v>
      </c>
      <c r="O207" s="771" t="s">
        <v>1114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1233</v>
      </c>
      <c r="M208" s="770">
        <f t="shared" si="47"/>
        <v>41513</v>
      </c>
      <c r="N208" s="770">
        <v>41516</v>
      </c>
      <c r="O208" s="771" t="s">
        <v>1114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1229</v>
      </c>
      <c r="M209" s="770">
        <f t="shared" ref="M209:M241" si="58">N209-3</f>
        <v>41509</v>
      </c>
      <c r="N209" s="770">
        <v>41512</v>
      </c>
      <c r="O209" s="771" t="s">
        <v>1115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1115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1147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1229</v>
      </c>
      <c r="M211" s="770">
        <f t="shared" si="58"/>
        <v>41519</v>
      </c>
      <c r="N211" s="770">
        <v>41522</v>
      </c>
      <c r="O211" s="771" t="s">
        <v>1116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1118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1117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1119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1117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1134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1120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1240</v>
      </c>
      <c r="M215" s="770">
        <f t="shared" si="58"/>
        <v>41523</v>
      </c>
      <c r="N215" s="770">
        <v>41526</v>
      </c>
      <c r="O215" s="771" t="s">
        <v>1121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1229</v>
      </c>
      <c r="M216" s="770">
        <f t="shared" si="58"/>
        <v>41523</v>
      </c>
      <c r="N216" s="770">
        <v>41526</v>
      </c>
      <c r="O216" s="771" t="s">
        <v>1122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1248</v>
      </c>
      <c r="M217" s="770">
        <f t="shared" si="58"/>
        <v>41523</v>
      </c>
      <c r="N217" s="770">
        <v>41526</v>
      </c>
      <c r="O217" s="771" t="s">
        <v>1122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1147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1229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1279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1290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1240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1166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1236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1240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1234</v>
      </c>
      <c r="M226" s="770">
        <f t="shared" si="58"/>
        <v>41537</v>
      </c>
      <c r="N226" s="770">
        <v>41540</v>
      </c>
      <c r="O226" s="771" t="s">
        <v>1123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1131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1194</v>
      </c>
      <c r="M227" s="770">
        <f t="shared" si="58"/>
        <v>41537</v>
      </c>
      <c r="N227" s="770">
        <v>41540</v>
      </c>
      <c r="O227" s="771" t="s">
        <v>1123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1129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1228</v>
      </c>
      <c r="M228" s="770">
        <f t="shared" si="58"/>
        <v>41537</v>
      </c>
      <c r="N228" s="770">
        <v>41540</v>
      </c>
      <c r="O228" s="771" t="s">
        <v>1123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1132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1175</v>
      </c>
      <c r="M229" s="770">
        <f t="shared" si="58"/>
        <v>41537</v>
      </c>
      <c r="N229" s="770">
        <v>41540</v>
      </c>
      <c r="O229" s="771" t="s">
        <v>1123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1147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1240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1150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1229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1252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1195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1134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1165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1153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1150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1203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1231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1150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1147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1134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1128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1157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1147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1139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1228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1161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1158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1217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1240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1217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1240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1155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1156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1250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1152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1176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1151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1128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1240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1197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1128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1147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1240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1146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1223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1280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1132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1229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1133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1126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1147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1159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1246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1246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1246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1246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1237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1263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1229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1204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1202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1223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1147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1139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1149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1240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1149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1128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1129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1130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1131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1132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1229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1153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1149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1138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1250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91" t="s">
        <v>282</v>
      </c>
      <c r="M1" s="1091"/>
      <c r="N1" s="1091"/>
      <c r="O1" s="1091"/>
    </row>
    <row r="2" spans="1:18" ht="15" customHeight="1">
      <c r="A2" s="495" t="str">
        <f>TH!A2</f>
        <v>Địa chỉ: 1A227/1 Ấp 1, Phạm Văn Hai, Bình Chánh, TPHCM</v>
      </c>
      <c r="L2" s="109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0"/>
      <c r="N2" s="1090"/>
      <c r="O2" s="1090"/>
    </row>
    <row r="3" spans="1:18" ht="15" customHeight="1">
      <c r="L3" s="1090"/>
      <c r="M3" s="1090"/>
      <c r="N3" s="1090"/>
      <c r="O3" s="1090"/>
    </row>
    <row r="5" spans="1:18" s="501" customFormat="1" ht="24" customHeight="1">
      <c r="A5" s="1092" t="s">
        <v>283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563"/>
    </row>
    <row r="6" spans="1:18" s="501" customFormat="1" ht="21" customHeight="1">
      <c r="A6" s="1093" t="s">
        <v>438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563"/>
    </row>
    <row r="7" spans="1:18" s="501" customFormat="1" ht="21" customHeight="1">
      <c r="A7" s="1094" t="s">
        <v>325</v>
      </c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563"/>
    </row>
    <row r="8" spans="1:18">
      <c r="D8" s="497"/>
    </row>
    <row r="9" spans="1:18" s="502" customFormat="1" ht="24" customHeight="1">
      <c r="A9" s="1081" t="s">
        <v>233</v>
      </c>
      <c r="B9" s="1084" t="s">
        <v>284</v>
      </c>
      <c r="C9" s="1085"/>
      <c r="D9" s="1085"/>
      <c r="E9" s="1085"/>
      <c r="F9" s="1085"/>
      <c r="G9" s="1085"/>
      <c r="H9" s="1086"/>
      <c r="I9" s="1084" t="s">
        <v>285</v>
      </c>
      <c r="J9" s="1085"/>
      <c r="K9" s="1085"/>
      <c r="L9" s="1086"/>
      <c r="M9" s="1087" t="s">
        <v>286</v>
      </c>
      <c r="N9" s="1087"/>
      <c r="O9" s="1087"/>
      <c r="P9" s="564"/>
    </row>
    <row r="10" spans="1:18" s="502" customFormat="1" ht="24" customHeight="1">
      <c r="A10" s="1082"/>
      <c r="B10" s="1084" t="s">
        <v>287</v>
      </c>
      <c r="C10" s="1086"/>
      <c r="D10" s="1081" t="s">
        <v>288</v>
      </c>
      <c r="E10" s="1081" t="s">
        <v>289</v>
      </c>
      <c r="F10" s="1081" t="s">
        <v>290</v>
      </c>
      <c r="G10" s="1081" t="s">
        <v>291</v>
      </c>
      <c r="H10" s="1081" t="s">
        <v>292</v>
      </c>
      <c r="I10" s="1084" t="s">
        <v>293</v>
      </c>
      <c r="J10" s="1086"/>
      <c r="K10" s="1088" t="s">
        <v>294</v>
      </c>
      <c r="L10" s="1081" t="s">
        <v>295</v>
      </c>
      <c r="M10" s="1087" t="s">
        <v>287</v>
      </c>
      <c r="N10" s="1087"/>
      <c r="O10" s="1087" t="s">
        <v>296</v>
      </c>
      <c r="P10" s="564"/>
    </row>
    <row r="11" spans="1:18" s="502" customFormat="1" ht="55.5" customHeight="1">
      <c r="A11" s="1083"/>
      <c r="B11" s="503" t="s">
        <v>297</v>
      </c>
      <c r="C11" s="503" t="s">
        <v>234</v>
      </c>
      <c r="D11" s="1083"/>
      <c r="E11" s="1083"/>
      <c r="F11" s="1083"/>
      <c r="G11" s="1083"/>
      <c r="H11" s="1083"/>
      <c r="I11" s="503" t="s">
        <v>298</v>
      </c>
      <c r="J11" s="503" t="s">
        <v>299</v>
      </c>
      <c r="K11" s="1089"/>
      <c r="L11" s="1083"/>
      <c r="M11" s="503" t="s">
        <v>15</v>
      </c>
      <c r="N11" s="503" t="s">
        <v>234</v>
      </c>
      <c r="O11" s="1087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1284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91" t="s">
        <v>308</v>
      </c>
      <c r="G2" s="1091"/>
      <c r="H2" s="1091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9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0"/>
      <c r="H3" s="1090"/>
    </row>
    <row r="4" spans="1:11">
      <c r="A4" s="497"/>
      <c r="B4" s="497"/>
      <c r="C4" s="500"/>
      <c r="D4" s="500"/>
      <c r="E4" s="500"/>
      <c r="F4" s="1090"/>
      <c r="G4" s="1090"/>
      <c r="H4" s="1090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096" t="s">
        <v>309</v>
      </c>
      <c r="B6" s="1096"/>
      <c r="C6" s="1096"/>
      <c r="D6" s="1096"/>
      <c r="E6" s="1096"/>
      <c r="F6" s="1096"/>
      <c r="G6" s="1096"/>
      <c r="H6" s="1096"/>
    </row>
    <row r="7" spans="1:11" ht="17.25" customHeight="1" thickBot="1">
      <c r="A7" s="1095" t="str">
        <f ca="1" xml:space="preserve"> IF(ROWS($1:1)&gt;COUNT(Dong3),"","Số: "&amp;OFFSET('SO-TS'!$G$1,SMALL(Dong3,ROWS($1:1)),))</f>
        <v>Số: SX01/11</v>
      </c>
      <c r="B7" s="1095"/>
      <c r="C7" s="1095"/>
      <c r="D7" s="1095"/>
      <c r="E7" s="1095"/>
      <c r="F7" s="1095"/>
      <c r="G7" s="1095"/>
      <c r="H7" s="1095"/>
      <c r="J7" s="556" t="s">
        <v>326</v>
      </c>
      <c r="K7" s="557" t="s">
        <v>332</v>
      </c>
    </row>
    <row r="8" spans="1:11" ht="17.25" customHeight="1">
      <c r="A8" s="109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7"/>
      <c r="C8" s="1097"/>
      <c r="D8" s="1097"/>
      <c r="E8" s="1097"/>
      <c r="F8" s="1097"/>
      <c r="G8" s="1097"/>
      <c r="H8" s="1097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100" t="s">
        <v>125</v>
      </c>
      <c r="B17" s="1101"/>
      <c r="C17" s="1104" t="s">
        <v>311</v>
      </c>
      <c r="D17" s="1105"/>
      <c r="E17" s="1106"/>
      <c r="F17" s="1107" t="s">
        <v>312</v>
      </c>
      <c r="G17" s="1108"/>
      <c r="H17" s="1109"/>
    </row>
    <row r="18" spans="1:8" s="552" customFormat="1" ht="28.5" customHeight="1">
      <c r="A18" s="1102"/>
      <c r="B18" s="1103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10" t="s">
        <v>2</v>
      </c>
      <c r="B19" s="1110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11" t="s">
        <v>319</v>
      </c>
      <c r="B28" s="1111"/>
      <c r="C28" s="1111"/>
      <c r="D28" s="1111"/>
      <c r="E28" s="1111"/>
      <c r="F28" s="1111"/>
      <c r="G28" s="1111"/>
      <c r="H28" s="1111"/>
    </row>
    <row r="29" spans="1:8" ht="27" customHeight="1">
      <c r="A29" s="510" t="s">
        <v>35</v>
      </c>
      <c r="B29" s="1084" t="s">
        <v>320</v>
      </c>
      <c r="C29" s="1086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12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2"/>
      <c r="C37" s="1112"/>
      <c r="D37" s="1112"/>
      <c r="E37" s="1112"/>
      <c r="F37" s="1112"/>
      <c r="G37" s="1112"/>
      <c r="H37" s="1112"/>
    </row>
    <row r="38" spans="1:8">
      <c r="A38" s="1112" t="str">
        <f ca="1" xml:space="preserve"> IF(ROWS($1:1)&gt;COUNT(Dong3),"","Lý do giảm:   "&amp;OFFSET('SO-TS'!$O$1,SMALL(Dong3,ROWS($1:1)),))</f>
        <v xml:space="preserve">Lý do giảm:   </v>
      </c>
      <c r="B38" s="1112"/>
      <c r="C38" s="1112"/>
      <c r="D38" s="1112"/>
      <c r="E38" s="1112"/>
      <c r="F38" s="1112"/>
      <c r="G38" s="1112"/>
      <c r="H38" s="1112"/>
    </row>
    <row r="39" spans="1:8">
      <c r="A39" s="520"/>
      <c r="B39" s="520"/>
      <c r="C39" s="515"/>
      <c r="D39" s="515"/>
      <c r="E39" s="1099" t="s">
        <v>427</v>
      </c>
      <c r="F39" s="1099"/>
      <c r="G39" s="1099"/>
      <c r="H39" s="1099"/>
    </row>
    <row r="40" spans="1:8">
      <c r="A40" s="1095" t="s">
        <v>323</v>
      </c>
      <c r="B40" s="1095"/>
      <c r="C40" s="1095" t="s">
        <v>12</v>
      </c>
      <c r="D40" s="1095"/>
      <c r="E40" s="1091" t="s">
        <v>109</v>
      </c>
      <c r="F40" s="1091"/>
      <c r="G40" s="1091"/>
      <c r="H40" s="1091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8" t="s">
        <v>151</v>
      </c>
      <c r="B48" s="1098"/>
      <c r="C48" s="515"/>
      <c r="D48" s="515"/>
      <c r="E48" s="1099" t="s">
        <v>103</v>
      </c>
      <c r="F48" s="1099"/>
      <c r="G48" s="1099"/>
      <c r="H48" s="1099"/>
    </row>
  </sheetData>
  <dataConsolidate/>
  <mergeCells count="19"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7" t="s">
        <v>443</v>
      </c>
      <c r="K2" s="1117"/>
      <c r="L2" s="1117"/>
      <c r="M2" s="1117"/>
    </row>
    <row r="3" spans="1:16" ht="15" customHeight="1">
      <c r="A3" s="737" t="str">
        <f>'IN-NX'!A3</f>
        <v>Địa chỉ: 1A227/1 Ấp 1, Phạm Văn Hai, Bình Chánh, TPHCM</v>
      </c>
      <c r="J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0"/>
      <c r="L3" s="1120"/>
      <c r="M3" s="1120"/>
    </row>
    <row r="4" spans="1:16">
      <c r="J4" s="1120"/>
      <c r="K4" s="1120"/>
      <c r="L4" s="1120"/>
      <c r="M4" s="1120"/>
    </row>
    <row r="5" spans="1:16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  <c r="M10" s="1116"/>
    </row>
    <row r="11" spans="1:16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449</v>
      </c>
      <c r="G11" s="1114"/>
      <c r="H11" s="1114"/>
      <c r="I11" s="1114"/>
      <c r="J11" s="1114"/>
      <c r="K11" s="1114"/>
      <c r="L11" s="1114"/>
      <c r="M11" s="1114"/>
    </row>
    <row r="12" spans="1:16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  <c r="M12" s="1115"/>
    </row>
    <row r="13" spans="1:16" ht="31.5" customHeight="1" thickBot="1">
      <c r="A13" s="1113"/>
      <c r="B13" s="1115"/>
      <c r="C13" s="1115"/>
      <c r="D13" s="1113"/>
      <c r="E13" s="1113"/>
      <c r="F13" s="1115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7" t="s">
        <v>443</v>
      </c>
      <c r="H2" s="1117"/>
      <c r="I2" s="1117"/>
      <c r="J2" s="1117"/>
    </row>
    <row r="3" spans="1:13" ht="15" customHeight="1">
      <c r="A3" s="737" t="str">
        <f>'154'!A3</f>
        <v>Địa chỉ: 1A227/1 Ấp 1, Phạm Văn Hai, Bình Chánh, TPHCM</v>
      </c>
      <c r="G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0"/>
      <c r="I3" s="1120"/>
      <c r="J3" s="1120"/>
    </row>
    <row r="4" spans="1:13">
      <c r="G4" s="1120"/>
      <c r="H4" s="1120"/>
      <c r="I4" s="1120"/>
      <c r="J4" s="1120"/>
    </row>
    <row r="5" spans="1:13" ht="27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6"/>
      <c r="D10" s="1116"/>
      <c r="E10" s="1116"/>
      <c r="F10" s="1116"/>
      <c r="G10" s="1116"/>
      <c r="H10" s="1116"/>
      <c r="I10" s="1116"/>
      <c r="J10" s="1116"/>
    </row>
    <row r="11" spans="1:13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458</v>
      </c>
      <c r="G11" s="1114"/>
      <c r="H11" s="1114"/>
      <c r="I11" s="1114"/>
      <c r="J11" s="1114"/>
    </row>
    <row r="12" spans="1:13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</row>
    <row r="13" spans="1:13" ht="30.75" customHeight="1" thickBot="1">
      <c r="A13" s="1113"/>
      <c r="B13" s="1115"/>
      <c r="C13" s="1115"/>
      <c r="D13" s="1113"/>
      <c r="E13" s="1113"/>
      <c r="F13" s="1115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7" t="s">
        <v>443</v>
      </c>
      <c r="I2" s="1117"/>
      <c r="J2" s="1117"/>
      <c r="K2" s="1117"/>
      <c r="L2" s="733"/>
    </row>
    <row r="3" spans="1:15" ht="15" customHeight="1">
      <c r="A3" s="737" t="str">
        <f>'632'!A3</f>
        <v>Địa chỉ: 1A227/1 Ấp 1, Phạm Văn Hai, Bình Chánh, TPHCM</v>
      </c>
      <c r="H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0"/>
      <c r="J3" s="1120"/>
      <c r="K3" s="1120"/>
      <c r="L3" s="711"/>
    </row>
    <row r="4" spans="1:15">
      <c r="H4" s="1120"/>
      <c r="I4" s="1120"/>
      <c r="J4" s="1120"/>
      <c r="K4" s="1120"/>
      <c r="L4" s="711"/>
    </row>
    <row r="5" spans="1:15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</row>
    <row r="11" spans="1:15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462</v>
      </c>
      <c r="G11" s="1114"/>
      <c r="H11" s="1114"/>
      <c r="I11" s="1114"/>
      <c r="J11" s="1114"/>
      <c r="K11" s="1114"/>
      <c r="L11" s="1114"/>
    </row>
    <row r="12" spans="1:15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</row>
    <row r="13" spans="1:15" ht="29.25" customHeight="1" thickBot="1">
      <c r="A13" s="1113"/>
      <c r="B13" s="1115"/>
      <c r="C13" s="1115"/>
      <c r="D13" s="1113"/>
      <c r="E13" s="1113"/>
      <c r="F13" s="1115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9" t="s">
        <v>13</v>
      </c>
      <c r="K40" s="1119"/>
      <c r="L40" s="1119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7" t="s">
        <v>443</v>
      </c>
      <c r="I2" s="1117"/>
      <c r="J2" s="1117"/>
      <c r="K2" s="1117"/>
      <c r="L2" s="733"/>
    </row>
    <row r="3" spans="1:15" ht="15" customHeight="1">
      <c r="A3" s="737" t="str">
        <f>'632'!A3</f>
        <v>Địa chỉ: 1A227/1 Ấp 1, Phạm Văn Hai, Bình Chánh, TPHCM</v>
      </c>
      <c r="H3" s="112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0"/>
      <c r="J3" s="1120"/>
      <c r="K3" s="1120"/>
      <c r="L3" s="711"/>
    </row>
    <row r="4" spans="1:15">
      <c r="H4" s="1120"/>
      <c r="I4" s="1120"/>
      <c r="J4" s="1120"/>
      <c r="K4" s="1120"/>
      <c r="L4" s="711"/>
    </row>
    <row r="5" spans="1:15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</row>
    <row r="11" spans="1:15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477</v>
      </c>
      <c r="G11" s="1114"/>
      <c r="H11" s="1114"/>
      <c r="I11" s="1114"/>
      <c r="J11" s="1114"/>
      <c r="K11" s="1114"/>
      <c r="L11" s="1114"/>
    </row>
    <row r="12" spans="1:15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</row>
    <row r="13" spans="1:15" ht="29.25" customHeight="1" thickBot="1">
      <c r="A13" s="1113"/>
      <c r="B13" s="1115"/>
      <c r="C13" s="1115"/>
      <c r="D13" s="1113"/>
      <c r="E13" s="1113"/>
      <c r="F13" s="1115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9" t="s">
        <v>13</v>
      </c>
      <c r="K35" s="1119"/>
      <c r="L35" s="1119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2017-01-03T02:03:54Z</cp:lastPrinted>
  <dcterms:created xsi:type="dcterms:W3CDTF">1996-10-14T23:33:28Z</dcterms:created>
  <dcterms:modified xsi:type="dcterms:W3CDTF">2017-01-18T05:04:51Z</dcterms:modified>
</cp:coreProperties>
</file>