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TH!$Q$10:$Q$1717</definedName>
    <definedName name="_C112">TH!$T$10:$T$1717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'112'!$A$10:$K$76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NXT!$A$11:$N$54</definedName>
    <definedName name="_xlnm._FilterDatabase" localSheetId="1" hidden="1">TH!$A$9:$AD$1596</definedName>
    <definedName name="_xlnm._FilterDatabase" localSheetId="15" hidden="1">TK!$A$1:$J$1</definedName>
    <definedName name="_M">TH!$B$10:$B$1717</definedName>
    <definedName name="_N111">TH!$P$10:$P$1717</definedName>
    <definedName name="_N112">TH!$S$10:$S$1717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TH!$J$10:$J$1717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TH!$H$10:$H$1717</definedName>
    <definedName name="KHC">TH!$M$10:$M$1717</definedName>
    <definedName name="KHN">TH!$L$10:$L$1717</definedName>
    <definedName name="Loai" localSheetId="25">OFFSET('[3]NK-SC'!$J$11,,,COUNTA('[3]NK-SC'!$J$11:$J$3855))</definedName>
    <definedName name="Loai">OFFSET(TH!$N$5,,,COUNTA(TH!$N$5:$N$40027))</definedName>
    <definedName name="Loai1">OFFSET(TH!$O$5,,,COUNTA(TH!$O$5:$O$40027))</definedName>
    <definedName name="Loai2">OFFSET(TH!$R$5,,,COUNTA(TH!$R$5:$R$40027))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OFFSET(TH!$U$5,,,COUNTA(TH!$U$5:$U$40027))</definedName>
    <definedName name="Loai5">OFFSET(TH!$V$5,,,COUNTA(TH!$V$5:$V$40027))</definedName>
    <definedName name="Loai6">OFFSET(TH!$Z$5,,,COUNTA(TH!$Z$5:$Z$40027))</definedName>
    <definedName name="Loai7">OFFSET(TH!$W$5,,,COUNTA(TH!$W$5:$W$40027))</definedName>
    <definedName name="Loai8">OFFSET(TH!$X$5,,,COUNTA(TH!$X$5:$X$40027))</definedName>
    <definedName name="Loai9">OFFSET(TH!$Y$5,,,COUNTA(TH!$Y$5:$Y$40027))</definedName>
    <definedName name="MH">TH!$F$10:$F$1717</definedName>
    <definedName name="NXT">NXT!$A$12:$A$376</definedName>
    <definedName name="_xlnm.Print_Area" localSheetId="4">'111'!$A$1:$J$78</definedName>
    <definedName name="_xlnm.Print_Area" localSheetId="6">'112'!$A$1:$I$84</definedName>
    <definedName name="_xlnm.Print_Area" localSheetId="7">'131'!$A$1:$H$51</definedName>
    <definedName name="_xlnm.Print_Area" localSheetId="8">'131-CT'!$A$1:$J$46</definedName>
    <definedName name="_xlnm.Print_Area" localSheetId="14">'152-CT'!$B$2:$M$43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CTTK!$A$2:$I$42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NXT!$B$1:$L$59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TH!$I$10:$I$1717</definedName>
    <definedName name="TH">TH!$K$10:$K$1717</definedName>
    <definedName name="TM">TH!$A$10:$M$1717</definedName>
  </definedNames>
  <calcPr calcId="144525"/>
</workbook>
</file>

<file path=xl/calcChain.xml><?xml version="1.0" encoding="utf-8"?>
<calcChain xmlns="http://schemas.openxmlformats.org/spreadsheetml/2006/main">
  <c r="N23" i="34" l="1"/>
  <c r="R23" i="34"/>
  <c r="S23" i="34"/>
  <c r="T23" i="34"/>
  <c r="U23" i="34"/>
  <c r="X23" i="34"/>
  <c r="Y23" i="34"/>
  <c r="Z23" i="34"/>
  <c r="N24" i="34"/>
  <c r="R24" i="34"/>
  <c r="S24" i="34"/>
  <c r="T24" i="34"/>
  <c r="U24" i="34"/>
  <c r="X24" i="34"/>
  <c r="Y24" i="34"/>
  <c r="Z24" i="34"/>
  <c r="N25" i="34"/>
  <c r="R25" i="34"/>
  <c r="S25" i="34"/>
  <c r="T25" i="34"/>
  <c r="U25" i="34"/>
  <c r="X25" i="34"/>
  <c r="Y25" i="34"/>
  <c r="Z25" i="34"/>
  <c r="N26" i="34"/>
  <c r="R26" i="34"/>
  <c r="S26" i="34"/>
  <c r="T26" i="34"/>
  <c r="U26" i="34"/>
  <c r="X26" i="34"/>
  <c r="Y26" i="34"/>
  <c r="Z26" i="34"/>
  <c r="N27" i="34"/>
  <c r="R27" i="34"/>
  <c r="S27" i="34"/>
  <c r="T27" i="34"/>
  <c r="U27" i="34"/>
  <c r="X27" i="34"/>
  <c r="Y27" i="34"/>
  <c r="Z27" i="34"/>
  <c r="N28" i="34"/>
  <c r="R28" i="34"/>
  <c r="S28" i="34"/>
  <c r="T28" i="34"/>
  <c r="U28" i="34"/>
  <c r="X28" i="34"/>
  <c r="Y28" i="34"/>
  <c r="Z28" i="34"/>
  <c r="N29" i="34"/>
  <c r="R29" i="34"/>
  <c r="S29" i="34"/>
  <c r="T29" i="34"/>
  <c r="U29" i="34"/>
  <c r="X29" i="34"/>
  <c r="Y29" i="34"/>
  <c r="Z29" i="34"/>
  <c r="N30" i="34"/>
  <c r="R30" i="34"/>
  <c r="S30" i="34"/>
  <c r="T30" i="34"/>
  <c r="U30" i="34"/>
  <c r="X30" i="34"/>
  <c r="Y30" i="34"/>
  <c r="Z30" i="34"/>
  <c r="N31" i="34"/>
  <c r="R31" i="34"/>
  <c r="S31" i="34"/>
  <c r="T31" i="34"/>
  <c r="U31" i="34"/>
  <c r="X31" i="34"/>
  <c r="Y31" i="34"/>
  <c r="Z31" i="34"/>
  <c r="N32" i="34"/>
  <c r="R32" i="34"/>
  <c r="S32" i="34"/>
  <c r="T32" i="34"/>
  <c r="U32" i="34"/>
  <c r="X32" i="34"/>
  <c r="Y32" i="34"/>
  <c r="Z32" i="34"/>
  <c r="N33" i="34"/>
  <c r="R33" i="34"/>
  <c r="S33" i="34"/>
  <c r="T33" i="34"/>
  <c r="U33" i="34"/>
  <c r="X33" i="34"/>
  <c r="Y33" i="34"/>
  <c r="Z33" i="34"/>
  <c r="N34" i="34"/>
  <c r="R34" i="34"/>
  <c r="S34" i="34"/>
  <c r="T34" i="34"/>
  <c r="U34" i="34"/>
  <c r="X34" i="34"/>
  <c r="Y34" i="34"/>
  <c r="Z34" i="34"/>
  <c r="N35" i="34"/>
  <c r="R35" i="34"/>
  <c r="S35" i="34"/>
  <c r="T35" i="34"/>
  <c r="U35" i="34"/>
  <c r="X35" i="34"/>
  <c r="Y35" i="34"/>
  <c r="Z35" i="34"/>
  <c r="N36" i="34"/>
  <c r="R36" i="34"/>
  <c r="S36" i="34"/>
  <c r="T36" i="34"/>
  <c r="U36" i="34"/>
  <c r="X36" i="34"/>
  <c r="Y36" i="34"/>
  <c r="Z36" i="34"/>
  <c r="N37" i="34"/>
  <c r="R37" i="34"/>
  <c r="S37" i="34"/>
  <c r="T37" i="34"/>
  <c r="U37" i="34"/>
  <c r="X37" i="34"/>
  <c r="Y37" i="34"/>
  <c r="Z37" i="34"/>
  <c r="N38" i="34"/>
  <c r="R38" i="34"/>
  <c r="S38" i="34"/>
  <c r="T38" i="34"/>
  <c r="U38" i="34"/>
  <c r="X38" i="34"/>
  <c r="Y38" i="34"/>
  <c r="Z38" i="34"/>
  <c r="N39" i="34"/>
  <c r="R39" i="34"/>
  <c r="S39" i="34"/>
  <c r="T39" i="34"/>
  <c r="U39" i="34"/>
  <c r="X39" i="34"/>
  <c r="Y39" i="34"/>
  <c r="Z39" i="34"/>
  <c r="N40" i="34"/>
  <c r="R40" i="34"/>
  <c r="S40" i="34"/>
  <c r="T40" i="34"/>
  <c r="U40" i="34"/>
  <c r="X40" i="34"/>
  <c r="Y40" i="34"/>
  <c r="Z40" i="34"/>
  <c r="N41" i="34"/>
  <c r="R41" i="34"/>
  <c r="S41" i="34"/>
  <c r="T41" i="34"/>
  <c r="U41" i="34"/>
  <c r="X41" i="34"/>
  <c r="Y41" i="34"/>
  <c r="Z41" i="34"/>
  <c r="N42" i="34"/>
  <c r="R42" i="34"/>
  <c r="S42" i="34"/>
  <c r="T42" i="34"/>
  <c r="U42" i="34"/>
  <c r="X42" i="34"/>
  <c r="Y42" i="34"/>
  <c r="Z42" i="34"/>
  <c r="N43" i="34"/>
  <c r="R43" i="34"/>
  <c r="S43" i="34"/>
  <c r="T43" i="34"/>
  <c r="U43" i="34"/>
  <c r="X43" i="34"/>
  <c r="Y43" i="34"/>
  <c r="Z43" i="34"/>
  <c r="N44" i="34"/>
  <c r="R44" i="34"/>
  <c r="S44" i="34"/>
  <c r="T44" i="34"/>
  <c r="U44" i="34"/>
  <c r="X44" i="34"/>
  <c r="Y44" i="34"/>
  <c r="Z44" i="34"/>
  <c r="N45" i="34"/>
  <c r="R45" i="34"/>
  <c r="S45" i="34"/>
  <c r="T45" i="34"/>
  <c r="U45" i="34"/>
  <c r="X45" i="34"/>
  <c r="Y45" i="34"/>
  <c r="Z45" i="34"/>
  <c r="N46" i="34"/>
  <c r="R46" i="34"/>
  <c r="S46" i="34"/>
  <c r="T46" i="34"/>
  <c r="U46" i="34"/>
  <c r="X46" i="34"/>
  <c r="Y46" i="34"/>
  <c r="Z46" i="34"/>
  <c r="N47" i="34"/>
  <c r="R47" i="34"/>
  <c r="S47" i="34"/>
  <c r="T47" i="34"/>
  <c r="U47" i="34"/>
  <c r="X47" i="34"/>
  <c r="Y47" i="34"/>
  <c r="Z47" i="34"/>
  <c r="N48" i="34"/>
  <c r="R48" i="34"/>
  <c r="S48" i="34"/>
  <c r="T48" i="34"/>
  <c r="U48" i="34"/>
  <c r="X48" i="34"/>
  <c r="Y48" i="34"/>
  <c r="Z48" i="34"/>
  <c r="N49" i="34"/>
  <c r="R49" i="34"/>
  <c r="S49" i="34"/>
  <c r="T49" i="34"/>
  <c r="U49" i="34"/>
  <c r="X49" i="34"/>
  <c r="Y49" i="34"/>
  <c r="Z49" i="34"/>
  <c r="N50" i="34"/>
  <c r="R50" i="34"/>
  <c r="S50" i="34"/>
  <c r="T50" i="34"/>
  <c r="U50" i="34"/>
  <c r="X50" i="34"/>
  <c r="Y50" i="34"/>
  <c r="Z50" i="34"/>
  <c r="N51" i="34"/>
  <c r="R51" i="34"/>
  <c r="S51" i="34"/>
  <c r="T51" i="34"/>
  <c r="U51" i="34"/>
  <c r="X51" i="34"/>
  <c r="Y51" i="34"/>
  <c r="Z51" i="34"/>
  <c r="N52" i="34"/>
  <c r="R52" i="34"/>
  <c r="S52" i="34"/>
  <c r="T52" i="34"/>
  <c r="U52" i="34"/>
  <c r="X52" i="34"/>
  <c r="Y52" i="34"/>
  <c r="Z52" i="34"/>
  <c r="N53" i="34"/>
  <c r="R53" i="34"/>
  <c r="S53" i="34"/>
  <c r="T53" i="34"/>
  <c r="U53" i="34"/>
  <c r="X53" i="34"/>
  <c r="Y53" i="34"/>
  <c r="Z53" i="34"/>
  <c r="N54" i="34"/>
  <c r="R54" i="34"/>
  <c r="S54" i="34"/>
  <c r="T54" i="34"/>
  <c r="U54" i="34"/>
  <c r="X54" i="34"/>
  <c r="Y54" i="34"/>
  <c r="Z54" i="34"/>
  <c r="N55" i="34"/>
  <c r="R55" i="34"/>
  <c r="S55" i="34"/>
  <c r="T55" i="34"/>
  <c r="U55" i="34"/>
  <c r="X55" i="34"/>
  <c r="Y55" i="34"/>
  <c r="Z55" i="34"/>
  <c r="N56" i="34"/>
  <c r="R56" i="34"/>
  <c r="S56" i="34"/>
  <c r="T56" i="34"/>
  <c r="U56" i="34"/>
  <c r="X56" i="34"/>
  <c r="Y56" i="34"/>
  <c r="Z56" i="34"/>
  <c r="N57" i="34"/>
  <c r="R57" i="34"/>
  <c r="S57" i="34"/>
  <c r="T57" i="34"/>
  <c r="U57" i="34"/>
  <c r="X57" i="34"/>
  <c r="Y57" i="34"/>
  <c r="Z57" i="34"/>
  <c r="N58" i="34"/>
  <c r="R58" i="34"/>
  <c r="S58" i="34"/>
  <c r="T58" i="34"/>
  <c r="U58" i="34"/>
  <c r="X58" i="34"/>
  <c r="Y58" i="34"/>
  <c r="Z58" i="34"/>
  <c r="N59" i="34"/>
  <c r="R59" i="34"/>
  <c r="S59" i="34"/>
  <c r="T59" i="34"/>
  <c r="U59" i="34"/>
  <c r="X59" i="34"/>
  <c r="Y59" i="34"/>
  <c r="Z59" i="34"/>
  <c r="N60" i="34"/>
  <c r="R60" i="34"/>
  <c r="S60" i="34"/>
  <c r="T60" i="34"/>
  <c r="U60" i="34"/>
  <c r="X60" i="34"/>
  <c r="Y60" i="34"/>
  <c r="Z60" i="34"/>
  <c r="N61" i="34"/>
  <c r="R61" i="34"/>
  <c r="S61" i="34"/>
  <c r="T61" i="34"/>
  <c r="U61" i="34"/>
  <c r="X61" i="34"/>
  <c r="Y61" i="34"/>
  <c r="Z61" i="34"/>
  <c r="N62" i="34"/>
  <c r="R62" i="34"/>
  <c r="S62" i="34"/>
  <c r="T62" i="34"/>
  <c r="U62" i="34"/>
  <c r="X62" i="34"/>
  <c r="Y62" i="34"/>
  <c r="Z62" i="34"/>
  <c r="N63" i="34"/>
  <c r="R63" i="34"/>
  <c r="S63" i="34"/>
  <c r="T63" i="34"/>
  <c r="U63" i="34"/>
  <c r="X63" i="34"/>
  <c r="Y63" i="34"/>
  <c r="Z63" i="34"/>
  <c r="N64" i="34"/>
  <c r="R64" i="34"/>
  <c r="S64" i="34"/>
  <c r="T64" i="34"/>
  <c r="U64" i="34"/>
  <c r="X64" i="34"/>
  <c r="Y64" i="34"/>
  <c r="Z64" i="34"/>
  <c r="N65" i="34"/>
  <c r="R65" i="34"/>
  <c r="S65" i="34"/>
  <c r="T65" i="34"/>
  <c r="U65" i="34"/>
  <c r="X65" i="34"/>
  <c r="Y65" i="34"/>
  <c r="Z65" i="34"/>
  <c r="N66" i="34"/>
  <c r="R66" i="34"/>
  <c r="S66" i="34"/>
  <c r="T66" i="34"/>
  <c r="U66" i="34"/>
  <c r="X66" i="34"/>
  <c r="Y66" i="34"/>
  <c r="Z66" i="34"/>
  <c r="N67" i="34"/>
  <c r="R67" i="34"/>
  <c r="S67" i="34"/>
  <c r="T67" i="34"/>
  <c r="U67" i="34"/>
  <c r="X67" i="34"/>
  <c r="Y67" i="34"/>
  <c r="Z67" i="34"/>
  <c r="N68" i="34"/>
  <c r="R68" i="34"/>
  <c r="S68" i="34"/>
  <c r="T68" i="34"/>
  <c r="U68" i="34"/>
  <c r="X68" i="34"/>
  <c r="Y68" i="34"/>
  <c r="Z68" i="34"/>
  <c r="N69" i="34"/>
  <c r="R69" i="34"/>
  <c r="S69" i="34"/>
  <c r="T69" i="34"/>
  <c r="U69" i="34"/>
  <c r="X69" i="34"/>
  <c r="Y69" i="34"/>
  <c r="Z69" i="34"/>
  <c r="N70" i="34"/>
  <c r="R70" i="34"/>
  <c r="S70" i="34"/>
  <c r="T70" i="34"/>
  <c r="U70" i="34"/>
  <c r="X70" i="34"/>
  <c r="Y70" i="34"/>
  <c r="Z70" i="34"/>
  <c r="N71" i="34"/>
  <c r="R71" i="34"/>
  <c r="S71" i="34"/>
  <c r="T71" i="34"/>
  <c r="U71" i="34"/>
  <c r="X71" i="34"/>
  <c r="Y71" i="34"/>
  <c r="Z71" i="34"/>
  <c r="N72" i="34"/>
  <c r="R72" i="34"/>
  <c r="S72" i="34"/>
  <c r="T72" i="34"/>
  <c r="U72" i="34"/>
  <c r="X72" i="34"/>
  <c r="Y72" i="34"/>
  <c r="Z72" i="34"/>
  <c r="N73" i="34"/>
  <c r="R73" i="34"/>
  <c r="S73" i="34"/>
  <c r="T73" i="34"/>
  <c r="U73" i="34"/>
  <c r="X73" i="34"/>
  <c r="Y73" i="34"/>
  <c r="Z73" i="34"/>
  <c r="N74" i="34"/>
  <c r="R74" i="34"/>
  <c r="S74" i="34"/>
  <c r="T74" i="34"/>
  <c r="U74" i="34"/>
  <c r="X74" i="34"/>
  <c r="Y74" i="34"/>
  <c r="Z74" i="34"/>
  <c r="N75" i="34"/>
  <c r="R75" i="34"/>
  <c r="S75" i="34"/>
  <c r="T75" i="34"/>
  <c r="U75" i="34"/>
  <c r="X75" i="34"/>
  <c r="Y75" i="34"/>
  <c r="Z75" i="34"/>
  <c r="N76" i="34"/>
  <c r="R76" i="34"/>
  <c r="S76" i="34"/>
  <c r="T76" i="34"/>
  <c r="U76" i="34"/>
  <c r="X76" i="34"/>
  <c r="Y76" i="34"/>
  <c r="Z76" i="34"/>
  <c r="N77" i="34"/>
  <c r="R77" i="34"/>
  <c r="S77" i="34"/>
  <c r="T77" i="34"/>
  <c r="U77" i="34"/>
  <c r="X77" i="34"/>
  <c r="Y77" i="34"/>
  <c r="Z77" i="34"/>
  <c r="N78" i="34"/>
  <c r="R78" i="34"/>
  <c r="S78" i="34"/>
  <c r="T78" i="34"/>
  <c r="U78" i="34"/>
  <c r="X78" i="34"/>
  <c r="Y78" i="34"/>
  <c r="Z78" i="34"/>
  <c r="N79" i="34"/>
  <c r="R79" i="34"/>
  <c r="S79" i="34"/>
  <c r="T79" i="34"/>
  <c r="U79" i="34"/>
  <c r="X79" i="34"/>
  <c r="Y79" i="34"/>
  <c r="Z79" i="34"/>
  <c r="N80" i="34"/>
  <c r="R80" i="34"/>
  <c r="S80" i="34"/>
  <c r="T80" i="34"/>
  <c r="U80" i="34"/>
  <c r="X80" i="34"/>
  <c r="Y80" i="34"/>
  <c r="Z80" i="34"/>
  <c r="N81" i="34"/>
  <c r="R81" i="34"/>
  <c r="S81" i="34"/>
  <c r="T81" i="34"/>
  <c r="U81" i="34"/>
  <c r="X81" i="34"/>
  <c r="Y81" i="34"/>
  <c r="Z81" i="34"/>
  <c r="N82" i="34"/>
  <c r="R82" i="34"/>
  <c r="S82" i="34"/>
  <c r="T82" i="34"/>
  <c r="U82" i="34"/>
  <c r="X82" i="34"/>
  <c r="Y82" i="34"/>
  <c r="Z82" i="34"/>
  <c r="N83" i="34"/>
  <c r="R83" i="34"/>
  <c r="S83" i="34"/>
  <c r="T83" i="34"/>
  <c r="U83" i="34"/>
  <c r="X83" i="34"/>
  <c r="Y83" i="34"/>
  <c r="Z83" i="34"/>
  <c r="N84" i="34"/>
  <c r="R84" i="34"/>
  <c r="S84" i="34"/>
  <c r="T84" i="34"/>
  <c r="U84" i="34"/>
  <c r="X84" i="34"/>
  <c r="Y84" i="34"/>
  <c r="Z84" i="34"/>
  <c r="N85" i="34"/>
  <c r="R85" i="34"/>
  <c r="S85" i="34"/>
  <c r="T85" i="34"/>
  <c r="U85" i="34"/>
  <c r="X85" i="34"/>
  <c r="Y85" i="34"/>
  <c r="Z85" i="34"/>
  <c r="N86" i="34"/>
  <c r="R86" i="34"/>
  <c r="S86" i="34"/>
  <c r="T86" i="34"/>
  <c r="U86" i="34"/>
  <c r="X86" i="34"/>
  <c r="Y86" i="34"/>
  <c r="Z86" i="34"/>
  <c r="N87" i="34"/>
  <c r="R87" i="34"/>
  <c r="S87" i="34"/>
  <c r="T87" i="34"/>
  <c r="U87" i="34"/>
  <c r="X87" i="34"/>
  <c r="Y87" i="34"/>
  <c r="Z87" i="34"/>
  <c r="N88" i="34"/>
  <c r="R88" i="34"/>
  <c r="S88" i="34"/>
  <c r="T88" i="34"/>
  <c r="U88" i="34"/>
  <c r="X88" i="34"/>
  <c r="Y88" i="34"/>
  <c r="Z88" i="34"/>
  <c r="N89" i="34"/>
  <c r="R89" i="34"/>
  <c r="S89" i="34"/>
  <c r="T89" i="34"/>
  <c r="U89" i="34"/>
  <c r="X89" i="34"/>
  <c r="Y89" i="34"/>
  <c r="Z89" i="34"/>
  <c r="N90" i="34"/>
  <c r="R90" i="34"/>
  <c r="S90" i="34"/>
  <c r="T90" i="34"/>
  <c r="U90" i="34"/>
  <c r="X90" i="34"/>
  <c r="Y90" i="34"/>
  <c r="Z90" i="34"/>
  <c r="N91" i="34"/>
  <c r="R91" i="34"/>
  <c r="S91" i="34"/>
  <c r="T91" i="34"/>
  <c r="U91" i="34"/>
  <c r="X91" i="34"/>
  <c r="Y91" i="34"/>
  <c r="Z91" i="34"/>
  <c r="N92" i="34"/>
  <c r="R92" i="34"/>
  <c r="S92" i="34"/>
  <c r="T92" i="34"/>
  <c r="U92" i="34"/>
  <c r="X92" i="34"/>
  <c r="Y92" i="34"/>
  <c r="Z92" i="34"/>
  <c r="N93" i="34"/>
  <c r="R93" i="34"/>
  <c r="S93" i="34"/>
  <c r="T93" i="34"/>
  <c r="U93" i="34"/>
  <c r="X93" i="34"/>
  <c r="Y93" i="34"/>
  <c r="Z93" i="34"/>
  <c r="N94" i="34"/>
  <c r="R94" i="34"/>
  <c r="S94" i="34"/>
  <c r="T94" i="34"/>
  <c r="U94" i="34"/>
  <c r="X94" i="34"/>
  <c r="Y94" i="34"/>
  <c r="Z94" i="34"/>
  <c r="N95" i="34"/>
  <c r="R95" i="34"/>
  <c r="S95" i="34"/>
  <c r="T95" i="34"/>
  <c r="U95" i="34"/>
  <c r="X95" i="34"/>
  <c r="Y95" i="34"/>
  <c r="Z95" i="34"/>
  <c r="N96" i="34"/>
  <c r="R96" i="34"/>
  <c r="S96" i="34"/>
  <c r="T96" i="34"/>
  <c r="U96" i="34"/>
  <c r="X96" i="34"/>
  <c r="Y96" i="34"/>
  <c r="Z96" i="34"/>
  <c r="N97" i="34"/>
  <c r="R97" i="34"/>
  <c r="S97" i="34"/>
  <c r="T97" i="34"/>
  <c r="U97" i="34"/>
  <c r="X97" i="34"/>
  <c r="Y97" i="34"/>
  <c r="Z97" i="34"/>
  <c r="N98" i="34"/>
  <c r="R98" i="34"/>
  <c r="S98" i="34"/>
  <c r="T98" i="34"/>
  <c r="U98" i="34"/>
  <c r="X98" i="34"/>
  <c r="Y98" i="34"/>
  <c r="Z98" i="34"/>
  <c r="N99" i="34"/>
  <c r="R99" i="34"/>
  <c r="S99" i="34"/>
  <c r="T99" i="34"/>
  <c r="U99" i="34"/>
  <c r="X99" i="34"/>
  <c r="Y99" i="34"/>
  <c r="Z99" i="34"/>
  <c r="N100" i="34"/>
  <c r="R100" i="34"/>
  <c r="S100" i="34"/>
  <c r="T100" i="34"/>
  <c r="U100" i="34"/>
  <c r="X100" i="34"/>
  <c r="Y100" i="34"/>
  <c r="Z100" i="34"/>
  <c r="N101" i="34"/>
  <c r="R101" i="34"/>
  <c r="S101" i="34"/>
  <c r="T101" i="34"/>
  <c r="U101" i="34"/>
  <c r="X101" i="34"/>
  <c r="Y101" i="34"/>
  <c r="Z101" i="34"/>
  <c r="N102" i="34"/>
  <c r="R102" i="34"/>
  <c r="S102" i="34"/>
  <c r="T102" i="34"/>
  <c r="U102" i="34"/>
  <c r="X102" i="34"/>
  <c r="Y102" i="34"/>
  <c r="Z102" i="34"/>
  <c r="N103" i="34"/>
  <c r="R103" i="34"/>
  <c r="S103" i="34"/>
  <c r="T103" i="34"/>
  <c r="U103" i="34"/>
  <c r="X103" i="34"/>
  <c r="Y103" i="34"/>
  <c r="Z103" i="34"/>
  <c r="N104" i="34"/>
  <c r="R104" i="34"/>
  <c r="S104" i="34"/>
  <c r="T104" i="34"/>
  <c r="U104" i="34"/>
  <c r="X104" i="34"/>
  <c r="Y104" i="34"/>
  <c r="Z104" i="34"/>
  <c r="N105" i="34"/>
  <c r="R105" i="34"/>
  <c r="S105" i="34"/>
  <c r="T105" i="34"/>
  <c r="U105" i="34"/>
  <c r="X105" i="34"/>
  <c r="Y105" i="34"/>
  <c r="Z105" i="34"/>
  <c r="N106" i="34"/>
  <c r="R106" i="34"/>
  <c r="S106" i="34"/>
  <c r="T106" i="34"/>
  <c r="U106" i="34"/>
  <c r="X106" i="34"/>
  <c r="Y106" i="34"/>
  <c r="Z106" i="34"/>
  <c r="N107" i="34"/>
  <c r="R107" i="34"/>
  <c r="S107" i="34"/>
  <c r="T107" i="34"/>
  <c r="U107" i="34"/>
  <c r="X107" i="34"/>
  <c r="Y107" i="34"/>
  <c r="Z107" i="34"/>
  <c r="N108" i="34"/>
  <c r="R108" i="34"/>
  <c r="S108" i="34"/>
  <c r="T108" i="34"/>
  <c r="U108" i="34"/>
  <c r="X108" i="34"/>
  <c r="Y108" i="34"/>
  <c r="Z108" i="34"/>
  <c r="N109" i="34"/>
  <c r="R109" i="34"/>
  <c r="S109" i="34"/>
  <c r="T109" i="34"/>
  <c r="U109" i="34"/>
  <c r="X109" i="34"/>
  <c r="Y109" i="34"/>
  <c r="Z109" i="34"/>
  <c r="N110" i="34"/>
  <c r="R110" i="34"/>
  <c r="S110" i="34"/>
  <c r="T110" i="34"/>
  <c r="U110" i="34"/>
  <c r="X110" i="34"/>
  <c r="Y110" i="34"/>
  <c r="Z110" i="34"/>
  <c r="N111" i="34"/>
  <c r="R111" i="34"/>
  <c r="S111" i="34"/>
  <c r="T111" i="34"/>
  <c r="U111" i="34"/>
  <c r="X111" i="34"/>
  <c r="Y111" i="34"/>
  <c r="Z111" i="34"/>
  <c r="N112" i="34"/>
  <c r="R112" i="34"/>
  <c r="S112" i="34"/>
  <c r="T112" i="34"/>
  <c r="U112" i="34"/>
  <c r="X112" i="34"/>
  <c r="Y112" i="34"/>
  <c r="Z112" i="34"/>
  <c r="N113" i="34"/>
  <c r="R113" i="34"/>
  <c r="S113" i="34"/>
  <c r="T113" i="34"/>
  <c r="U113" i="34"/>
  <c r="X113" i="34"/>
  <c r="Y113" i="34"/>
  <c r="Z113" i="34"/>
  <c r="N114" i="34"/>
  <c r="R114" i="34"/>
  <c r="S114" i="34"/>
  <c r="T114" i="34"/>
  <c r="U114" i="34"/>
  <c r="X114" i="34"/>
  <c r="Y114" i="34"/>
  <c r="Z114" i="34"/>
  <c r="N115" i="34"/>
  <c r="R115" i="34"/>
  <c r="S115" i="34"/>
  <c r="T115" i="34"/>
  <c r="U115" i="34"/>
  <c r="X115" i="34"/>
  <c r="Y115" i="34"/>
  <c r="Z115" i="34"/>
  <c r="N116" i="34"/>
  <c r="R116" i="34"/>
  <c r="S116" i="34"/>
  <c r="T116" i="34"/>
  <c r="U116" i="34"/>
  <c r="X116" i="34"/>
  <c r="Y116" i="34"/>
  <c r="Z116" i="34"/>
  <c r="N117" i="34"/>
  <c r="R117" i="34"/>
  <c r="S117" i="34"/>
  <c r="T117" i="34"/>
  <c r="U117" i="34"/>
  <c r="X117" i="34"/>
  <c r="Y117" i="34"/>
  <c r="Z117" i="34"/>
  <c r="N118" i="34"/>
  <c r="R118" i="34"/>
  <c r="S118" i="34"/>
  <c r="T118" i="34"/>
  <c r="U118" i="34"/>
  <c r="X118" i="34"/>
  <c r="Y118" i="34"/>
  <c r="Z118" i="34"/>
  <c r="N119" i="34"/>
  <c r="R119" i="34"/>
  <c r="S119" i="34"/>
  <c r="T119" i="34"/>
  <c r="U119" i="34"/>
  <c r="X119" i="34"/>
  <c r="Y119" i="34"/>
  <c r="Z119" i="34"/>
  <c r="N120" i="34"/>
  <c r="R120" i="34"/>
  <c r="S120" i="34"/>
  <c r="T120" i="34"/>
  <c r="U120" i="34"/>
  <c r="X120" i="34"/>
  <c r="Y120" i="34"/>
  <c r="Z120" i="34"/>
  <c r="N121" i="34"/>
  <c r="R121" i="34"/>
  <c r="S121" i="34"/>
  <c r="T121" i="34"/>
  <c r="U121" i="34"/>
  <c r="X121" i="34"/>
  <c r="Y121" i="34"/>
  <c r="Z121" i="34"/>
  <c r="N122" i="34"/>
  <c r="R122" i="34"/>
  <c r="S122" i="34"/>
  <c r="T122" i="34"/>
  <c r="U122" i="34"/>
  <c r="X122" i="34"/>
  <c r="Y122" i="34"/>
  <c r="Z122" i="34"/>
  <c r="N123" i="34"/>
  <c r="R123" i="34"/>
  <c r="S123" i="34"/>
  <c r="T123" i="34"/>
  <c r="U123" i="34"/>
  <c r="X123" i="34"/>
  <c r="Y123" i="34"/>
  <c r="Z123" i="34"/>
  <c r="N124" i="34"/>
  <c r="R124" i="34"/>
  <c r="S124" i="34"/>
  <c r="T124" i="34"/>
  <c r="U124" i="34"/>
  <c r="X124" i="34"/>
  <c r="Y124" i="34"/>
  <c r="Z124" i="34"/>
  <c r="N125" i="34"/>
  <c r="R125" i="34"/>
  <c r="S125" i="34"/>
  <c r="T125" i="34"/>
  <c r="U125" i="34"/>
  <c r="X125" i="34"/>
  <c r="Y125" i="34"/>
  <c r="Z125" i="34"/>
  <c r="N126" i="34"/>
  <c r="R126" i="34"/>
  <c r="S126" i="34"/>
  <c r="T126" i="34"/>
  <c r="U126" i="34"/>
  <c r="X126" i="34"/>
  <c r="Y126" i="34"/>
  <c r="Z126" i="34"/>
  <c r="N127" i="34"/>
  <c r="R127" i="34"/>
  <c r="S127" i="34"/>
  <c r="T127" i="34"/>
  <c r="U127" i="34"/>
  <c r="X127" i="34"/>
  <c r="Y127" i="34"/>
  <c r="Z127" i="34"/>
  <c r="N128" i="34"/>
  <c r="R128" i="34"/>
  <c r="S128" i="34"/>
  <c r="T128" i="34"/>
  <c r="U128" i="34"/>
  <c r="X128" i="34"/>
  <c r="Y128" i="34"/>
  <c r="Z128" i="34"/>
  <c r="N129" i="34"/>
  <c r="R129" i="34"/>
  <c r="S129" i="34"/>
  <c r="T129" i="34"/>
  <c r="U129" i="34"/>
  <c r="X129" i="34"/>
  <c r="Y129" i="34"/>
  <c r="Z129" i="34"/>
  <c r="N130" i="34"/>
  <c r="R130" i="34"/>
  <c r="S130" i="34"/>
  <c r="T130" i="34"/>
  <c r="U130" i="34"/>
  <c r="X130" i="34"/>
  <c r="Y130" i="34"/>
  <c r="Z130" i="34"/>
  <c r="N131" i="34"/>
  <c r="R131" i="34"/>
  <c r="S131" i="34"/>
  <c r="T131" i="34"/>
  <c r="U131" i="34"/>
  <c r="X131" i="34"/>
  <c r="Y131" i="34"/>
  <c r="Z131" i="34"/>
  <c r="N132" i="34"/>
  <c r="R132" i="34"/>
  <c r="S132" i="34"/>
  <c r="T132" i="34"/>
  <c r="U132" i="34"/>
  <c r="X132" i="34"/>
  <c r="Y132" i="34"/>
  <c r="Z132" i="34"/>
  <c r="N133" i="34"/>
  <c r="R133" i="34"/>
  <c r="S133" i="34"/>
  <c r="T133" i="34"/>
  <c r="U133" i="34"/>
  <c r="X133" i="34"/>
  <c r="Y133" i="34"/>
  <c r="Z133" i="34"/>
  <c r="N134" i="34"/>
  <c r="R134" i="34"/>
  <c r="S134" i="34"/>
  <c r="T134" i="34"/>
  <c r="U134" i="34"/>
  <c r="X134" i="34"/>
  <c r="Y134" i="34"/>
  <c r="Z134" i="34"/>
  <c r="N135" i="34"/>
  <c r="R135" i="34"/>
  <c r="S135" i="34"/>
  <c r="T135" i="34"/>
  <c r="U135" i="34"/>
  <c r="X135" i="34"/>
  <c r="Y135" i="34"/>
  <c r="Z135" i="34"/>
  <c r="N136" i="34"/>
  <c r="R136" i="34"/>
  <c r="S136" i="34"/>
  <c r="T136" i="34"/>
  <c r="U136" i="34"/>
  <c r="X136" i="34"/>
  <c r="Y136" i="34"/>
  <c r="Z136" i="34"/>
  <c r="N137" i="34"/>
  <c r="R137" i="34"/>
  <c r="S137" i="34"/>
  <c r="T137" i="34"/>
  <c r="U137" i="34"/>
  <c r="X137" i="34"/>
  <c r="Y137" i="34"/>
  <c r="Z137" i="34"/>
  <c r="N138" i="34"/>
  <c r="R138" i="34"/>
  <c r="S138" i="34"/>
  <c r="T138" i="34"/>
  <c r="U138" i="34"/>
  <c r="X138" i="34"/>
  <c r="Y138" i="34"/>
  <c r="Z138" i="34"/>
  <c r="N139" i="34"/>
  <c r="R139" i="34"/>
  <c r="S139" i="34"/>
  <c r="T139" i="34"/>
  <c r="U139" i="34"/>
  <c r="X139" i="34"/>
  <c r="Y139" i="34"/>
  <c r="Z139" i="34"/>
  <c r="N140" i="34"/>
  <c r="R140" i="34"/>
  <c r="S140" i="34"/>
  <c r="T140" i="34"/>
  <c r="U140" i="34"/>
  <c r="X140" i="34"/>
  <c r="Y140" i="34"/>
  <c r="Z140" i="34"/>
  <c r="N141" i="34"/>
  <c r="R141" i="34"/>
  <c r="S141" i="34"/>
  <c r="T141" i="34"/>
  <c r="U141" i="34"/>
  <c r="X141" i="34"/>
  <c r="Y141" i="34"/>
  <c r="Z141" i="34"/>
  <c r="N142" i="34"/>
  <c r="R142" i="34"/>
  <c r="S142" i="34"/>
  <c r="T142" i="34"/>
  <c r="U142" i="34"/>
  <c r="X142" i="34"/>
  <c r="Y142" i="34"/>
  <c r="Z142" i="34"/>
  <c r="N143" i="34"/>
  <c r="R143" i="34"/>
  <c r="S143" i="34"/>
  <c r="T143" i="34"/>
  <c r="U143" i="34"/>
  <c r="X143" i="34"/>
  <c r="Y143" i="34"/>
  <c r="Z143" i="34"/>
  <c r="N144" i="34"/>
  <c r="R144" i="34"/>
  <c r="S144" i="34"/>
  <c r="T144" i="34"/>
  <c r="U144" i="34"/>
  <c r="X144" i="34"/>
  <c r="Y144" i="34"/>
  <c r="Z144" i="34"/>
  <c r="N145" i="34"/>
  <c r="R145" i="34"/>
  <c r="S145" i="34"/>
  <c r="T145" i="34"/>
  <c r="U145" i="34"/>
  <c r="X145" i="34"/>
  <c r="Y145" i="34"/>
  <c r="Z145" i="34"/>
  <c r="N146" i="34"/>
  <c r="R146" i="34"/>
  <c r="S146" i="34"/>
  <c r="T146" i="34"/>
  <c r="U146" i="34"/>
  <c r="X146" i="34"/>
  <c r="Y146" i="34"/>
  <c r="Z146" i="34"/>
  <c r="N147" i="34"/>
  <c r="R147" i="34"/>
  <c r="S147" i="34"/>
  <c r="T147" i="34"/>
  <c r="U147" i="34"/>
  <c r="X147" i="34"/>
  <c r="Y147" i="34"/>
  <c r="Z147" i="34"/>
  <c r="N148" i="34"/>
  <c r="R148" i="34"/>
  <c r="S148" i="34"/>
  <c r="T148" i="34"/>
  <c r="U148" i="34"/>
  <c r="X148" i="34"/>
  <c r="Y148" i="34"/>
  <c r="Z148" i="34"/>
  <c r="N149" i="34"/>
  <c r="R149" i="34"/>
  <c r="S149" i="34"/>
  <c r="T149" i="34"/>
  <c r="U149" i="34"/>
  <c r="X149" i="34"/>
  <c r="Y149" i="34"/>
  <c r="Z149" i="34"/>
  <c r="N150" i="34"/>
  <c r="R150" i="34"/>
  <c r="S150" i="34"/>
  <c r="T150" i="34"/>
  <c r="U150" i="34"/>
  <c r="X150" i="34"/>
  <c r="Y150" i="34"/>
  <c r="Z150" i="34"/>
  <c r="N151" i="34"/>
  <c r="R151" i="34"/>
  <c r="S151" i="34"/>
  <c r="T151" i="34"/>
  <c r="U151" i="34"/>
  <c r="X151" i="34"/>
  <c r="Y151" i="34"/>
  <c r="Z151" i="34"/>
  <c r="N152" i="34"/>
  <c r="R152" i="34"/>
  <c r="S152" i="34"/>
  <c r="T152" i="34"/>
  <c r="U152" i="34"/>
  <c r="X152" i="34"/>
  <c r="Y152" i="34"/>
  <c r="Z152" i="34"/>
  <c r="N153" i="34"/>
  <c r="R153" i="34"/>
  <c r="S153" i="34"/>
  <c r="T153" i="34"/>
  <c r="U153" i="34"/>
  <c r="X153" i="34"/>
  <c r="Y153" i="34"/>
  <c r="Z153" i="34"/>
  <c r="N154" i="34"/>
  <c r="R154" i="34"/>
  <c r="S154" i="34"/>
  <c r="T154" i="34"/>
  <c r="U154" i="34"/>
  <c r="X154" i="34"/>
  <c r="Y154" i="34"/>
  <c r="Z154" i="34"/>
  <c r="N155" i="34"/>
  <c r="R155" i="34"/>
  <c r="S155" i="34"/>
  <c r="T155" i="34"/>
  <c r="U155" i="34"/>
  <c r="X155" i="34"/>
  <c r="Y155" i="34"/>
  <c r="Z155" i="34"/>
  <c r="N156" i="34"/>
  <c r="R156" i="34"/>
  <c r="S156" i="34"/>
  <c r="T156" i="34"/>
  <c r="U156" i="34"/>
  <c r="X156" i="34"/>
  <c r="Y156" i="34"/>
  <c r="Z156" i="34"/>
  <c r="N157" i="34"/>
  <c r="R157" i="34"/>
  <c r="S157" i="34"/>
  <c r="T157" i="34"/>
  <c r="U157" i="34"/>
  <c r="X157" i="34"/>
  <c r="Y157" i="34"/>
  <c r="Z157" i="34"/>
  <c r="N158" i="34"/>
  <c r="R158" i="34"/>
  <c r="S158" i="34"/>
  <c r="T158" i="34"/>
  <c r="U158" i="34"/>
  <c r="X158" i="34"/>
  <c r="Y158" i="34"/>
  <c r="Z158" i="34"/>
  <c r="N159" i="34"/>
  <c r="R159" i="34"/>
  <c r="S159" i="34"/>
  <c r="T159" i="34"/>
  <c r="U159" i="34"/>
  <c r="X159" i="34"/>
  <c r="Y159" i="34"/>
  <c r="Z159" i="34"/>
  <c r="N160" i="34"/>
  <c r="R160" i="34"/>
  <c r="S160" i="34"/>
  <c r="T160" i="34"/>
  <c r="U160" i="34"/>
  <c r="X160" i="34"/>
  <c r="Y160" i="34"/>
  <c r="Z160" i="34"/>
  <c r="N161" i="34"/>
  <c r="R161" i="34"/>
  <c r="S161" i="34"/>
  <c r="T161" i="34"/>
  <c r="U161" i="34"/>
  <c r="X161" i="34"/>
  <c r="Y161" i="34"/>
  <c r="Z161" i="34"/>
  <c r="N162" i="34"/>
  <c r="R162" i="34"/>
  <c r="S162" i="34"/>
  <c r="T162" i="34"/>
  <c r="U162" i="34"/>
  <c r="X162" i="34"/>
  <c r="Y162" i="34"/>
  <c r="Z162" i="34"/>
  <c r="N163" i="34"/>
  <c r="R163" i="34"/>
  <c r="S163" i="34"/>
  <c r="T163" i="34"/>
  <c r="U163" i="34"/>
  <c r="X163" i="34"/>
  <c r="Y163" i="34"/>
  <c r="Z163" i="34"/>
  <c r="N164" i="34"/>
  <c r="R164" i="34"/>
  <c r="S164" i="34"/>
  <c r="T164" i="34"/>
  <c r="U164" i="34"/>
  <c r="X164" i="34"/>
  <c r="Y164" i="34"/>
  <c r="Z164" i="34"/>
  <c r="N165" i="34"/>
  <c r="R165" i="34"/>
  <c r="S165" i="34"/>
  <c r="T165" i="34"/>
  <c r="U165" i="34"/>
  <c r="X165" i="34"/>
  <c r="Y165" i="34"/>
  <c r="Z165" i="34"/>
  <c r="N166" i="34"/>
  <c r="R166" i="34"/>
  <c r="S166" i="34"/>
  <c r="T166" i="34"/>
  <c r="U166" i="34"/>
  <c r="X166" i="34"/>
  <c r="Y166" i="34"/>
  <c r="Z166" i="34"/>
  <c r="N167" i="34"/>
  <c r="R167" i="34"/>
  <c r="S167" i="34"/>
  <c r="T167" i="34"/>
  <c r="U167" i="34"/>
  <c r="X167" i="34"/>
  <c r="Y167" i="34"/>
  <c r="Z167" i="34"/>
  <c r="N168" i="34"/>
  <c r="R168" i="34"/>
  <c r="S168" i="34"/>
  <c r="T168" i="34"/>
  <c r="U168" i="34"/>
  <c r="X168" i="34"/>
  <c r="Y168" i="34"/>
  <c r="Z168" i="34"/>
  <c r="N169" i="34"/>
  <c r="R169" i="34"/>
  <c r="S169" i="34"/>
  <c r="T169" i="34"/>
  <c r="U169" i="34"/>
  <c r="X169" i="34"/>
  <c r="Y169" i="34"/>
  <c r="Z169" i="34"/>
  <c r="N170" i="34"/>
  <c r="R170" i="34"/>
  <c r="S170" i="34"/>
  <c r="T170" i="34"/>
  <c r="U170" i="34"/>
  <c r="X170" i="34"/>
  <c r="Y170" i="34"/>
  <c r="Z170" i="34"/>
  <c r="N171" i="34"/>
  <c r="R171" i="34"/>
  <c r="S171" i="34"/>
  <c r="T171" i="34"/>
  <c r="U171" i="34"/>
  <c r="X171" i="34"/>
  <c r="Y171" i="34"/>
  <c r="Z171" i="34"/>
  <c r="N172" i="34"/>
  <c r="R172" i="34"/>
  <c r="S172" i="34"/>
  <c r="T172" i="34"/>
  <c r="U172" i="34"/>
  <c r="X172" i="34"/>
  <c r="Y172" i="34"/>
  <c r="Z172" i="34"/>
  <c r="N173" i="34"/>
  <c r="R173" i="34"/>
  <c r="S173" i="34"/>
  <c r="T173" i="34"/>
  <c r="U173" i="34"/>
  <c r="X173" i="34"/>
  <c r="Y173" i="34"/>
  <c r="Z173" i="34"/>
  <c r="N174" i="34"/>
  <c r="R174" i="34"/>
  <c r="S174" i="34"/>
  <c r="T174" i="34"/>
  <c r="U174" i="34"/>
  <c r="X174" i="34"/>
  <c r="Y174" i="34"/>
  <c r="Z174" i="34"/>
  <c r="N175" i="34"/>
  <c r="R175" i="34"/>
  <c r="S175" i="34"/>
  <c r="T175" i="34"/>
  <c r="U175" i="34"/>
  <c r="X175" i="34"/>
  <c r="Y175" i="34"/>
  <c r="Z175" i="34"/>
  <c r="N176" i="34"/>
  <c r="R176" i="34"/>
  <c r="S176" i="34"/>
  <c r="T176" i="34"/>
  <c r="U176" i="34"/>
  <c r="X176" i="34"/>
  <c r="Y176" i="34"/>
  <c r="Z176" i="34"/>
  <c r="N177" i="34"/>
  <c r="R177" i="34"/>
  <c r="S177" i="34"/>
  <c r="T177" i="34"/>
  <c r="U177" i="34"/>
  <c r="X177" i="34"/>
  <c r="Y177" i="34"/>
  <c r="Z177" i="34"/>
  <c r="N178" i="34"/>
  <c r="R178" i="34"/>
  <c r="S178" i="34"/>
  <c r="T178" i="34"/>
  <c r="U178" i="34"/>
  <c r="X178" i="34"/>
  <c r="Y178" i="34"/>
  <c r="Z178" i="34"/>
  <c r="N179" i="34"/>
  <c r="R179" i="34"/>
  <c r="S179" i="34"/>
  <c r="T179" i="34"/>
  <c r="U179" i="34"/>
  <c r="X179" i="34"/>
  <c r="Y179" i="34"/>
  <c r="Z179" i="34"/>
  <c r="N180" i="34"/>
  <c r="R180" i="34"/>
  <c r="S180" i="34"/>
  <c r="T180" i="34"/>
  <c r="U180" i="34"/>
  <c r="X180" i="34"/>
  <c r="Y180" i="34"/>
  <c r="Z180" i="34"/>
  <c r="N181" i="34"/>
  <c r="R181" i="34"/>
  <c r="S181" i="34"/>
  <c r="T181" i="34"/>
  <c r="U181" i="34"/>
  <c r="X181" i="34"/>
  <c r="Y181" i="34"/>
  <c r="Z181" i="34"/>
  <c r="N182" i="34"/>
  <c r="R182" i="34"/>
  <c r="S182" i="34"/>
  <c r="T182" i="34"/>
  <c r="U182" i="34"/>
  <c r="X182" i="34"/>
  <c r="Y182" i="34"/>
  <c r="Z182" i="34"/>
  <c r="N183" i="34"/>
  <c r="R183" i="34"/>
  <c r="S183" i="34"/>
  <c r="T183" i="34"/>
  <c r="U183" i="34"/>
  <c r="X183" i="34"/>
  <c r="Y183" i="34"/>
  <c r="Z183" i="34"/>
  <c r="N184" i="34"/>
  <c r="R184" i="34"/>
  <c r="S184" i="34"/>
  <c r="T184" i="34"/>
  <c r="U184" i="34"/>
  <c r="X184" i="34"/>
  <c r="Y184" i="34"/>
  <c r="Z184" i="34"/>
  <c r="N185" i="34"/>
  <c r="R185" i="34"/>
  <c r="S185" i="34"/>
  <c r="T185" i="34"/>
  <c r="U185" i="34"/>
  <c r="X185" i="34"/>
  <c r="Y185" i="34"/>
  <c r="Z185" i="34"/>
  <c r="N186" i="34"/>
  <c r="R186" i="34"/>
  <c r="S186" i="34"/>
  <c r="T186" i="34"/>
  <c r="U186" i="34"/>
  <c r="X186" i="34"/>
  <c r="Y186" i="34"/>
  <c r="Z186" i="34"/>
  <c r="N187" i="34"/>
  <c r="R187" i="34"/>
  <c r="S187" i="34"/>
  <c r="T187" i="34"/>
  <c r="U187" i="34"/>
  <c r="X187" i="34"/>
  <c r="Y187" i="34"/>
  <c r="Z187" i="34"/>
  <c r="N188" i="34"/>
  <c r="R188" i="34"/>
  <c r="S188" i="34"/>
  <c r="T188" i="34"/>
  <c r="U188" i="34"/>
  <c r="X188" i="34"/>
  <c r="Y188" i="34"/>
  <c r="Z188" i="34"/>
  <c r="N189" i="34"/>
  <c r="R189" i="34"/>
  <c r="S189" i="34"/>
  <c r="T189" i="34"/>
  <c r="U189" i="34"/>
  <c r="X189" i="34"/>
  <c r="Y189" i="34"/>
  <c r="Z189" i="34"/>
  <c r="N190" i="34"/>
  <c r="R190" i="34"/>
  <c r="S190" i="34"/>
  <c r="T190" i="34"/>
  <c r="U190" i="34"/>
  <c r="X190" i="34"/>
  <c r="Y190" i="34"/>
  <c r="Z190" i="34"/>
  <c r="N191" i="34"/>
  <c r="R191" i="34"/>
  <c r="S191" i="34"/>
  <c r="T191" i="34"/>
  <c r="U191" i="34"/>
  <c r="X191" i="34"/>
  <c r="Y191" i="34"/>
  <c r="Z191" i="34"/>
  <c r="N192" i="34"/>
  <c r="R192" i="34"/>
  <c r="S192" i="34"/>
  <c r="T192" i="34"/>
  <c r="U192" i="34"/>
  <c r="X192" i="34"/>
  <c r="Y192" i="34"/>
  <c r="Z192" i="34"/>
  <c r="N193" i="34"/>
  <c r="R193" i="34"/>
  <c r="S193" i="34"/>
  <c r="T193" i="34"/>
  <c r="U193" i="34"/>
  <c r="X193" i="34"/>
  <c r="Y193" i="34"/>
  <c r="Z193" i="34"/>
  <c r="N194" i="34"/>
  <c r="R194" i="34"/>
  <c r="S194" i="34"/>
  <c r="T194" i="34"/>
  <c r="U194" i="34"/>
  <c r="X194" i="34"/>
  <c r="Y194" i="34"/>
  <c r="Z194" i="34"/>
  <c r="N195" i="34"/>
  <c r="R195" i="34"/>
  <c r="S195" i="34"/>
  <c r="T195" i="34"/>
  <c r="U195" i="34"/>
  <c r="X195" i="34"/>
  <c r="Y195" i="34"/>
  <c r="Z195" i="34"/>
  <c r="N196" i="34"/>
  <c r="R196" i="34"/>
  <c r="S196" i="34"/>
  <c r="T196" i="34"/>
  <c r="U196" i="34"/>
  <c r="X196" i="34"/>
  <c r="Y196" i="34"/>
  <c r="Z196" i="34"/>
  <c r="N197" i="34"/>
  <c r="R197" i="34"/>
  <c r="S197" i="34"/>
  <c r="T197" i="34"/>
  <c r="U197" i="34"/>
  <c r="X197" i="34"/>
  <c r="Y197" i="34"/>
  <c r="Z197" i="34"/>
  <c r="N198" i="34"/>
  <c r="R198" i="34"/>
  <c r="S198" i="34"/>
  <c r="T198" i="34"/>
  <c r="U198" i="34"/>
  <c r="X198" i="34"/>
  <c r="Y198" i="34"/>
  <c r="Z198" i="34"/>
  <c r="N199" i="34"/>
  <c r="R199" i="34"/>
  <c r="S199" i="34"/>
  <c r="T199" i="34"/>
  <c r="U199" i="34"/>
  <c r="X199" i="34"/>
  <c r="Y199" i="34"/>
  <c r="Z199" i="34"/>
  <c r="N200" i="34"/>
  <c r="R200" i="34"/>
  <c r="S200" i="34"/>
  <c r="T200" i="34"/>
  <c r="U200" i="34"/>
  <c r="X200" i="34"/>
  <c r="Y200" i="34"/>
  <c r="Z200" i="34"/>
  <c r="N201" i="34"/>
  <c r="R201" i="34"/>
  <c r="S201" i="34"/>
  <c r="T201" i="34"/>
  <c r="U201" i="34"/>
  <c r="X201" i="34"/>
  <c r="Y201" i="34"/>
  <c r="Z201" i="34"/>
  <c r="N202" i="34"/>
  <c r="R202" i="34"/>
  <c r="S202" i="34"/>
  <c r="T202" i="34"/>
  <c r="U202" i="34"/>
  <c r="X202" i="34"/>
  <c r="Y202" i="34"/>
  <c r="Z202" i="34"/>
  <c r="N203" i="34"/>
  <c r="R203" i="34"/>
  <c r="S203" i="34"/>
  <c r="T203" i="34"/>
  <c r="U203" i="34"/>
  <c r="X203" i="34"/>
  <c r="Y203" i="34"/>
  <c r="Z203" i="34"/>
  <c r="N204" i="34"/>
  <c r="R204" i="34"/>
  <c r="S204" i="34"/>
  <c r="T204" i="34"/>
  <c r="U204" i="34"/>
  <c r="X204" i="34"/>
  <c r="Y204" i="34"/>
  <c r="Z204" i="34"/>
  <c r="N205" i="34"/>
  <c r="R205" i="34"/>
  <c r="S205" i="34"/>
  <c r="T205" i="34"/>
  <c r="U205" i="34"/>
  <c r="X205" i="34"/>
  <c r="Y205" i="34"/>
  <c r="Z205" i="34"/>
  <c r="N206" i="34"/>
  <c r="R206" i="34"/>
  <c r="S206" i="34"/>
  <c r="T206" i="34"/>
  <c r="U206" i="34"/>
  <c r="X206" i="34"/>
  <c r="Y206" i="34"/>
  <c r="Z206" i="34"/>
  <c r="N207" i="34"/>
  <c r="R207" i="34"/>
  <c r="S207" i="34"/>
  <c r="T207" i="34"/>
  <c r="U207" i="34"/>
  <c r="X207" i="34"/>
  <c r="Y207" i="34"/>
  <c r="Z207" i="34"/>
  <c r="N208" i="34"/>
  <c r="R208" i="34"/>
  <c r="S208" i="34"/>
  <c r="T208" i="34"/>
  <c r="U208" i="34"/>
  <c r="X208" i="34"/>
  <c r="Y208" i="34"/>
  <c r="Z208" i="34"/>
  <c r="N209" i="34"/>
  <c r="R209" i="34"/>
  <c r="S209" i="34"/>
  <c r="T209" i="34"/>
  <c r="U209" i="34"/>
  <c r="X209" i="34"/>
  <c r="Y209" i="34"/>
  <c r="Z209" i="34"/>
  <c r="N210" i="34"/>
  <c r="R210" i="34"/>
  <c r="S210" i="34"/>
  <c r="T210" i="34"/>
  <c r="U210" i="34"/>
  <c r="X210" i="34"/>
  <c r="Y210" i="34"/>
  <c r="Z210" i="34"/>
  <c r="N211" i="34"/>
  <c r="R211" i="34"/>
  <c r="S211" i="34"/>
  <c r="T211" i="34"/>
  <c r="U211" i="34"/>
  <c r="X211" i="34"/>
  <c r="Y211" i="34"/>
  <c r="Z211" i="34"/>
  <c r="N212" i="34"/>
  <c r="R212" i="34"/>
  <c r="S212" i="34"/>
  <c r="T212" i="34"/>
  <c r="U212" i="34"/>
  <c r="X212" i="34"/>
  <c r="Y212" i="34"/>
  <c r="Z212" i="34"/>
  <c r="N213" i="34"/>
  <c r="R213" i="34"/>
  <c r="S213" i="34"/>
  <c r="T213" i="34"/>
  <c r="U213" i="34"/>
  <c r="X213" i="34"/>
  <c r="Y213" i="34"/>
  <c r="Z213" i="34"/>
  <c r="N214" i="34"/>
  <c r="R214" i="34"/>
  <c r="S214" i="34"/>
  <c r="T214" i="34"/>
  <c r="U214" i="34"/>
  <c r="X214" i="34"/>
  <c r="Y214" i="34"/>
  <c r="Z214" i="34"/>
  <c r="N215" i="34"/>
  <c r="R215" i="34"/>
  <c r="S215" i="34"/>
  <c r="T215" i="34"/>
  <c r="U215" i="34"/>
  <c r="X215" i="34"/>
  <c r="Y215" i="34"/>
  <c r="Z215" i="34"/>
  <c r="N216" i="34"/>
  <c r="R216" i="34"/>
  <c r="S216" i="34"/>
  <c r="T216" i="34"/>
  <c r="U216" i="34"/>
  <c r="X216" i="34"/>
  <c r="Y216" i="34"/>
  <c r="Z216" i="34"/>
  <c r="N217" i="34"/>
  <c r="R217" i="34"/>
  <c r="S217" i="34"/>
  <c r="T217" i="34"/>
  <c r="U217" i="34"/>
  <c r="X217" i="34"/>
  <c r="Y217" i="34"/>
  <c r="Z217" i="34"/>
  <c r="N218" i="34"/>
  <c r="R218" i="34"/>
  <c r="S218" i="34"/>
  <c r="T218" i="34"/>
  <c r="U218" i="34"/>
  <c r="X218" i="34"/>
  <c r="Y218" i="34"/>
  <c r="Z218" i="34"/>
  <c r="N219" i="34"/>
  <c r="R219" i="34"/>
  <c r="S219" i="34"/>
  <c r="T219" i="34"/>
  <c r="U219" i="34"/>
  <c r="X219" i="34"/>
  <c r="Y219" i="34"/>
  <c r="Z219" i="34"/>
  <c r="N220" i="34"/>
  <c r="R220" i="34"/>
  <c r="S220" i="34"/>
  <c r="T220" i="34"/>
  <c r="U220" i="34"/>
  <c r="X220" i="34"/>
  <c r="Y220" i="34"/>
  <c r="Z220" i="34"/>
  <c r="N221" i="34"/>
  <c r="R221" i="34"/>
  <c r="S221" i="34"/>
  <c r="T221" i="34"/>
  <c r="U221" i="34"/>
  <c r="X221" i="34"/>
  <c r="Y221" i="34"/>
  <c r="Z221" i="34"/>
  <c r="N222" i="34"/>
  <c r="R222" i="34"/>
  <c r="S222" i="34"/>
  <c r="T222" i="34"/>
  <c r="U222" i="34"/>
  <c r="X222" i="34"/>
  <c r="Y222" i="34"/>
  <c r="Z222" i="34"/>
  <c r="N223" i="34"/>
  <c r="R223" i="34"/>
  <c r="S223" i="34"/>
  <c r="T223" i="34"/>
  <c r="U223" i="34"/>
  <c r="X223" i="34"/>
  <c r="Y223" i="34"/>
  <c r="Z223" i="34"/>
  <c r="N224" i="34"/>
  <c r="R224" i="34"/>
  <c r="S224" i="34"/>
  <c r="T224" i="34"/>
  <c r="U224" i="34"/>
  <c r="X224" i="34"/>
  <c r="Y224" i="34"/>
  <c r="Z224" i="34"/>
  <c r="N225" i="34"/>
  <c r="R225" i="34"/>
  <c r="S225" i="34"/>
  <c r="T225" i="34"/>
  <c r="U225" i="34"/>
  <c r="X225" i="34"/>
  <c r="Y225" i="34"/>
  <c r="Z225" i="34"/>
  <c r="N226" i="34"/>
  <c r="R226" i="34"/>
  <c r="S226" i="34"/>
  <c r="T226" i="34"/>
  <c r="U226" i="34"/>
  <c r="X226" i="34"/>
  <c r="Y226" i="34"/>
  <c r="Z226" i="34"/>
  <c r="N227" i="34"/>
  <c r="R227" i="34"/>
  <c r="S227" i="34"/>
  <c r="T227" i="34"/>
  <c r="U227" i="34"/>
  <c r="X227" i="34"/>
  <c r="Y227" i="34"/>
  <c r="Z227" i="34"/>
  <c r="N228" i="34"/>
  <c r="R228" i="34"/>
  <c r="S228" i="34"/>
  <c r="T228" i="34"/>
  <c r="U228" i="34"/>
  <c r="X228" i="34"/>
  <c r="Y228" i="34"/>
  <c r="Z228" i="34"/>
  <c r="N229" i="34"/>
  <c r="R229" i="34"/>
  <c r="S229" i="34"/>
  <c r="T229" i="34"/>
  <c r="U229" i="34"/>
  <c r="X229" i="34"/>
  <c r="Y229" i="34"/>
  <c r="Z229" i="34"/>
  <c r="N230" i="34"/>
  <c r="R230" i="34"/>
  <c r="S230" i="34"/>
  <c r="T230" i="34"/>
  <c r="U230" i="34"/>
  <c r="X230" i="34"/>
  <c r="Y230" i="34"/>
  <c r="Z230" i="34"/>
  <c r="N231" i="34"/>
  <c r="R231" i="34"/>
  <c r="S231" i="34"/>
  <c r="T231" i="34"/>
  <c r="U231" i="34"/>
  <c r="X231" i="34"/>
  <c r="Y231" i="34"/>
  <c r="Z231" i="34"/>
  <c r="N232" i="34"/>
  <c r="R232" i="34"/>
  <c r="S232" i="34"/>
  <c r="T232" i="34"/>
  <c r="U232" i="34"/>
  <c r="X232" i="34"/>
  <c r="Y232" i="34"/>
  <c r="Z232" i="34"/>
  <c r="N233" i="34"/>
  <c r="R233" i="34"/>
  <c r="S233" i="34"/>
  <c r="T233" i="34"/>
  <c r="U233" i="34"/>
  <c r="X233" i="34"/>
  <c r="Y233" i="34"/>
  <c r="Z233" i="34"/>
  <c r="N234" i="34"/>
  <c r="R234" i="34"/>
  <c r="S234" i="34"/>
  <c r="T234" i="34"/>
  <c r="U234" i="34"/>
  <c r="X234" i="34"/>
  <c r="Y234" i="34"/>
  <c r="Z234" i="34"/>
  <c r="N235" i="34"/>
  <c r="R235" i="34"/>
  <c r="S235" i="34"/>
  <c r="T235" i="34"/>
  <c r="U235" i="34"/>
  <c r="X235" i="34"/>
  <c r="Y235" i="34"/>
  <c r="Z235" i="34"/>
  <c r="N236" i="34"/>
  <c r="R236" i="34"/>
  <c r="S236" i="34"/>
  <c r="T236" i="34"/>
  <c r="U236" i="34"/>
  <c r="X236" i="34"/>
  <c r="Y236" i="34"/>
  <c r="Z236" i="34"/>
  <c r="N237" i="34"/>
  <c r="R237" i="34"/>
  <c r="S237" i="34"/>
  <c r="T237" i="34"/>
  <c r="U237" i="34"/>
  <c r="X237" i="34"/>
  <c r="Y237" i="34"/>
  <c r="Z237" i="34"/>
  <c r="N238" i="34"/>
  <c r="R238" i="34"/>
  <c r="S238" i="34"/>
  <c r="T238" i="34"/>
  <c r="U238" i="34"/>
  <c r="X238" i="34"/>
  <c r="Y238" i="34"/>
  <c r="Z238" i="34"/>
  <c r="N239" i="34"/>
  <c r="R239" i="34"/>
  <c r="S239" i="34"/>
  <c r="T239" i="34"/>
  <c r="U239" i="34"/>
  <c r="X239" i="34"/>
  <c r="Y239" i="34"/>
  <c r="Z239" i="34"/>
  <c r="N240" i="34"/>
  <c r="R240" i="34"/>
  <c r="S240" i="34"/>
  <c r="T240" i="34"/>
  <c r="U240" i="34"/>
  <c r="X240" i="34"/>
  <c r="Y240" i="34"/>
  <c r="Z240" i="34"/>
  <c r="N241" i="34"/>
  <c r="R241" i="34"/>
  <c r="S241" i="34"/>
  <c r="T241" i="34"/>
  <c r="U241" i="34"/>
  <c r="X241" i="34"/>
  <c r="Y241" i="34"/>
  <c r="Z241" i="34"/>
  <c r="N242" i="34"/>
  <c r="R242" i="34"/>
  <c r="S242" i="34"/>
  <c r="T242" i="34"/>
  <c r="U242" i="34"/>
  <c r="X242" i="34"/>
  <c r="Y242" i="34"/>
  <c r="Z242" i="34"/>
  <c r="N243" i="34"/>
  <c r="R243" i="34"/>
  <c r="S243" i="34"/>
  <c r="T243" i="34"/>
  <c r="U243" i="34"/>
  <c r="X243" i="34"/>
  <c r="Y243" i="34"/>
  <c r="Z243" i="34"/>
  <c r="N244" i="34"/>
  <c r="R244" i="34"/>
  <c r="S244" i="34"/>
  <c r="T244" i="34"/>
  <c r="U244" i="34"/>
  <c r="X244" i="34"/>
  <c r="Y244" i="34"/>
  <c r="Z244" i="34"/>
  <c r="N245" i="34"/>
  <c r="R245" i="34"/>
  <c r="S245" i="34"/>
  <c r="T245" i="34"/>
  <c r="U245" i="34"/>
  <c r="X245" i="34"/>
  <c r="Y245" i="34"/>
  <c r="Z245" i="34"/>
  <c r="N246" i="34"/>
  <c r="R246" i="34"/>
  <c r="S246" i="34"/>
  <c r="T246" i="34"/>
  <c r="U246" i="34"/>
  <c r="X246" i="34"/>
  <c r="Y246" i="34"/>
  <c r="Z246" i="34"/>
  <c r="N247" i="34"/>
  <c r="R247" i="34"/>
  <c r="S247" i="34"/>
  <c r="T247" i="34"/>
  <c r="U247" i="34"/>
  <c r="X247" i="34"/>
  <c r="Y247" i="34"/>
  <c r="Z247" i="34"/>
  <c r="N248" i="34"/>
  <c r="R248" i="34"/>
  <c r="S248" i="34"/>
  <c r="T248" i="34"/>
  <c r="U248" i="34"/>
  <c r="X248" i="34"/>
  <c r="Y248" i="34"/>
  <c r="Z248" i="34"/>
  <c r="N249" i="34"/>
  <c r="R249" i="34"/>
  <c r="S249" i="34"/>
  <c r="T249" i="34"/>
  <c r="U249" i="34"/>
  <c r="X249" i="34"/>
  <c r="Y249" i="34"/>
  <c r="Z249" i="34"/>
  <c r="N250" i="34"/>
  <c r="R250" i="34"/>
  <c r="S250" i="34"/>
  <c r="T250" i="34"/>
  <c r="U250" i="34"/>
  <c r="X250" i="34"/>
  <c r="Y250" i="34"/>
  <c r="Z250" i="34"/>
  <c r="N251" i="34"/>
  <c r="R251" i="34"/>
  <c r="S251" i="34"/>
  <c r="T251" i="34"/>
  <c r="U251" i="34"/>
  <c r="X251" i="34"/>
  <c r="Y251" i="34"/>
  <c r="Z251" i="34"/>
  <c r="N252" i="34"/>
  <c r="R252" i="34"/>
  <c r="S252" i="34"/>
  <c r="T252" i="34"/>
  <c r="U252" i="34"/>
  <c r="X252" i="34"/>
  <c r="Y252" i="34"/>
  <c r="Z252" i="34"/>
  <c r="N253" i="34"/>
  <c r="R253" i="34"/>
  <c r="S253" i="34"/>
  <c r="T253" i="34"/>
  <c r="U253" i="34"/>
  <c r="X253" i="34"/>
  <c r="Y253" i="34"/>
  <c r="Z253" i="34"/>
  <c r="N254" i="34"/>
  <c r="R254" i="34"/>
  <c r="S254" i="34"/>
  <c r="T254" i="34"/>
  <c r="U254" i="34"/>
  <c r="X254" i="34"/>
  <c r="Y254" i="34"/>
  <c r="Z254" i="34"/>
  <c r="N255" i="34"/>
  <c r="R255" i="34"/>
  <c r="S255" i="34"/>
  <c r="T255" i="34"/>
  <c r="U255" i="34"/>
  <c r="X255" i="34"/>
  <c r="Y255" i="34"/>
  <c r="Z255" i="34"/>
  <c r="N256" i="34"/>
  <c r="R256" i="34"/>
  <c r="S256" i="34"/>
  <c r="T256" i="34"/>
  <c r="U256" i="34"/>
  <c r="X256" i="34"/>
  <c r="Y256" i="34"/>
  <c r="Z256" i="34"/>
  <c r="N257" i="34"/>
  <c r="R257" i="34"/>
  <c r="S257" i="34"/>
  <c r="T257" i="34"/>
  <c r="U257" i="34"/>
  <c r="X257" i="34"/>
  <c r="Y257" i="34"/>
  <c r="Z257" i="34"/>
  <c r="N258" i="34"/>
  <c r="R258" i="34"/>
  <c r="S258" i="34"/>
  <c r="T258" i="34"/>
  <c r="U258" i="34"/>
  <c r="X258" i="34"/>
  <c r="Y258" i="34"/>
  <c r="Z258" i="34"/>
  <c r="N259" i="34"/>
  <c r="R259" i="34"/>
  <c r="S259" i="34"/>
  <c r="T259" i="34"/>
  <c r="U259" i="34"/>
  <c r="X259" i="34"/>
  <c r="Y259" i="34"/>
  <c r="Z259" i="34"/>
  <c r="N260" i="34"/>
  <c r="R260" i="34"/>
  <c r="S260" i="34"/>
  <c r="T260" i="34"/>
  <c r="U260" i="34"/>
  <c r="X260" i="34"/>
  <c r="Y260" i="34"/>
  <c r="Z260" i="34"/>
  <c r="N261" i="34"/>
  <c r="R261" i="34"/>
  <c r="S261" i="34"/>
  <c r="T261" i="34"/>
  <c r="U261" i="34"/>
  <c r="X261" i="34"/>
  <c r="Y261" i="34"/>
  <c r="Z261" i="34"/>
  <c r="N262" i="34"/>
  <c r="R262" i="34"/>
  <c r="S262" i="34"/>
  <c r="T262" i="34"/>
  <c r="U262" i="34"/>
  <c r="X262" i="34"/>
  <c r="Y262" i="34"/>
  <c r="Z262" i="34"/>
  <c r="N263" i="34"/>
  <c r="R263" i="34"/>
  <c r="S263" i="34"/>
  <c r="T263" i="34"/>
  <c r="U263" i="34"/>
  <c r="X263" i="34"/>
  <c r="Y263" i="34"/>
  <c r="Z263" i="34"/>
  <c r="N264" i="34"/>
  <c r="R264" i="34"/>
  <c r="S264" i="34"/>
  <c r="T264" i="34"/>
  <c r="U264" i="34"/>
  <c r="X264" i="34"/>
  <c r="Y264" i="34"/>
  <c r="Z264" i="34"/>
  <c r="N265" i="34"/>
  <c r="R265" i="34"/>
  <c r="S265" i="34"/>
  <c r="T265" i="34"/>
  <c r="U265" i="34"/>
  <c r="X265" i="34"/>
  <c r="Y265" i="34"/>
  <c r="Z265" i="34"/>
  <c r="N266" i="34"/>
  <c r="R266" i="34"/>
  <c r="S266" i="34"/>
  <c r="T266" i="34"/>
  <c r="U266" i="34"/>
  <c r="X266" i="34"/>
  <c r="Y266" i="34"/>
  <c r="Z266" i="34"/>
  <c r="N267" i="34"/>
  <c r="R267" i="34"/>
  <c r="S267" i="34"/>
  <c r="T267" i="34"/>
  <c r="U267" i="34"/>
  <c r="X267" i="34"/>
  <c r="Y267" i="34"/>
  <c r="Z267" i="34"/>
  <c r="N268" i="34"/>
  <c r="R268" i="34"/>
  <c r="S268" i="34"/>
  <c r="T268" i="34"/>
  <c r="U268" i="34"/>
  <c r="X268" i="34"/>
  <c r="Y268" i="34"/>
  <c r="Z268" i="34"/>
  <c r="N269" i="34"/>
  <c r="R269" i="34"/>
  <c r="S269" i="34"/>
  <c r="T269" i="34"/>
  <c r="U269" i="34"/>
  <c r="X269" i="34"/>
  <c r="Y269" i="34"/>
  <c r="Z269" i="34"/>
  <c r="N270" i="34"/>
  <c r="R270" i="34"/>
  <c r="S270" i="34"/>
  <c r="T270" i="34"/>
  <c r="U270" i="34"/>
  <c r="X270" i="34"/>
  <c r="Y270" i="34"/>
  <c r="Z270" i="34"/>
  <c r="N271" i="34"/>
  <c r="R271" i="34"/>
  <c r="S271" i="34"/>
  <c r="T271" i="34"/>
  <c r="U271" i="34"/>
  <c r="X271" i="34"/>
  <c r="Y271" i="34"/>
  <c r="Z271" i="34"/>
  <c r="N272" i="34"/>
  <c r="R272" i="34"/>
  <c r="S272" i="34"/>
  <c r="T272" i="34"/>
  <c r="U272" i="34"/>
  <c r="X272" i="34"/>
  <c r="Y272" i="34"/>
  <c r="Z272" i="34"/>
  <c r="N273" i="34"/>
  <c r="R273" i="34"/>
  <c r="S273" i="34"/>
  <c r="T273" i="34"/>
  <c r="U273" i="34"/>
  <c r="X273" i="34"/>
  <c r="Y273" i="34"/>
  <c r="Z273" i="34"/>
  <c r="N274" i="34"/>
  <c r="R274" i="34"/>
  <c r="S274" i="34"/>
  <c r="T274" i="34"/>
  <c r="U274" i="34"/>
  <c r="X274" i="34"/>
  <c r="Y274" i="34"/>
  <c r="Z274" i="34"/>
  <c r="N275" i="34"/>
  <c r="R275" i="34"/>
  <c r="S275" i="34"/>
  <c r="T275" i="34"/>
  <c r="U275" i="34"/>
  <c r="X275" i="34"/>
  <c r="Y275" i="34"/>
  <c r="Z275" i="34"/>
  <c r="N276" i="34"/>
  <c r="R276" i="34"/>
  <c r="S276" i="34"/>
  <c r="T276" i="34"/>
  <c r="U276" i="34"/>
  <c r="X276" i="34"/>
  <c r="Y276" i="34"/>
  <c r="Z276" i="34"/>
  <c r="N277" i="34"/>
  <c r="R277" i="34"/>
  <c r="S277" i="34"/>
  <c r="T277" i="34"/>
  <c r="U277" i="34"/>
  <c r="X277" i="34"/>
  <c r="Y277" i="34"/>
  <c r="Z277" i="34"/>
  <c r="N278" i="34"/>
  <c r="R278" i="34"/>
  <c r="S278" i="34"/>
  <c r="T278" i="34"/>
  <c r="U278" i="34"/>
  <c r="X278" i="34"/>
  <c r="Y278" i="34"/>
  <c r="Z278" i="34"/>
  <c r="N279" i="34"/>
  <c r="R279" i="34"/>
  <c r="S279" i="34"/>
  <c r="T279" i="34"/>
  <c r="U279" i="34"/>
  <c r="X279" i="34"/>
  <c r="Y279" i="34"/>
  <c r="Z279" i="34"/>
  <c r="N280" i="34"/>
  <c r="R280" i="34"/>
  <c r="S280" i="34"/>
  <c r="T280" i="34"/>
  <c r="U280" i="34"/>
  <c r="X280" i="34"/>
  <c r="Y280" i="34"/>
  <c r="Z280" i="34"/>
  <c r="N281" i="34"/>
  <c r="R281" i="34"/>
  <c r="S281" i="34"/>
  <c r="T281" i="34"/>
  <c r="U281" i="34"/>
  <c r="X281" i="34"/>
  <c r="Y281" i="34"/>
  <c r="Z281" i="34"/>
  <c r="N282" i="34"/>
  <c r="R282" i="34"/>
  <c r="S282" i="34"/>
  <c r="T282" i="34"/>
  <c r="U282" i="34"/>
  <c r="X282" i="34"/>
  <c r="Y282" i="34"/>
  <c r="Z282" i="34"/>
  <c r="N283" i="34"/>
  <c r="R283" i="34"/>
  <c r="S283" i="34"/>
  <c r="T283" i="34"/>
  <c r="U283" i="34"/>
  <c r="X283" i="34"/>
  <c r="Y283" i="34"/>
  <c r="Z283" i="34"/>
  <c r="N284" i="34"/>
  <c r="R284" i="34"/>
  <c r="S284" i="34"/>
  <c r="T284" i="34"/>
  <c r="U284" i="34"/>
  <c r="X284" i="34"/>
  <c r="Y284" i="34"/>
  <c r="Z284" i="34"/>
  <c r="N285" i="34"/>
  <c r="R285" i="34"/>
  <c r="S285" i="34"/>
  <c r="T285" i="34"/>
  <c r="U285" i="34"/>
  <c r="X285" i="34"/>
  <c r="Y285" i="34"/>
  <c r="Z285" i="34"/>
  <c r="N286" i="34"/>
  <c r="R286" i="34"/>
  <c r="S286" i="34"/>
  <c r="T286" i="34"/>
  <c r="U286" i="34"/>
  <c r="X286" i="34"/>
  <c r="Y286" i="34"/>
  <c r="Z286" i="34"/>
  <c r="N287" i="34"/>
  <c r="R287" i="34"/>
  <c r="S287" i="34"/>
  <c r="T287" i="34"/>
  <c r="U287" i="34"/>
  <c r="X287" i="34"/>
  <c r="Y287" i="34"/>
  <c r="Z287" i="34"/>
  <c r="N288" i="34"/>
  <c r="R288" i="34"/>
  <c r="S288" i="34"/>
  <c r="T288" i="34"/>
  <c r="U288" i="34"/>
  <c r="X288" i="34"/>
  <c r="Y288" i="34"/>
  <c r="Z288" i="34"/>
  <c r="N289" i="34"/>
  <c r="R289" i="34"/>
  <c r="S289" i="34"/>
  <c r="T289" i="34"/>
  <c r="U289" i="34"/>
  <c r="X289" i="34"/>
  <c r="Y289" i="34"/>
  <c r="Z289" i="34"/>
  <c r="N290" i="34"/>
  <c r="R290" i="34"/>
  <c r="S290" i="34"/>
  <c r="T290" i="34"/>
  <c r="U290" i="34"/>
  <c r="X290" i="34"/>
  <c r="Y290" i="34"/>
  <c r="Z290" i="34"/>
  <c r="N291" i="34"/>
  <c r="R291" i="34"/>
  <c r="S291" i="34"/>
  <c r="T291" i="34"/>
  <c r="U291" i="34"/>
  <c r="X291" i="34"/>
  <c r="Y291" i="34"/>
  <c r="Z291" i="34"/>
  <c r="N292" i="34"/>
  <c r="R292" i="34"/>
  <c r="S292" i="34"/>
  <c r="T292" i="34"/>
  <c r="U292" i="34"/>
  <c r="X292" i="34"/>
  <c r="Y292" i="34"/>
  <c r="Z292" i="34"/>
  <c r="N293" i="34"/>
  <c r="R293" i="34"/>
  <c r="S293" i="34"/>
  <c r="T293" i="34"/>
  <c r="U293" i="34"/>
  <c r="X293" i="34"/>
  <c r="Y293" i="34"/>
  <c r="Z293" i="34"/>
  <c r="N294" i="34"/>
  <c r="R294" i="34"/>
  <c r="S294" i="34"/>
  <c r="T294" i="34"/>
  <c r="U294" i="34"/>
  <c r="X294" i="34"/>
  <c r="Y294" i="34"/>
  <c r="Z294" i="34"/>
  <c r="N295" i="34"/>
  <c r="R295" i="34"/>
  <c r="S295" i="34"/>
  <c r="T295" i="34"/>
  <c r="U295" i="34"/>
  <c r="X295" i="34"/>
  <c r="Y295" i="34"/>
  <c r="Z295" i="34"/>
  <c r="N296" i="34"/>
  <c r="R296" i="34"/>
  <c r="S296" i="34"/>
  <c r="T296" i="34"/>
  <c r="U296" i="34"/>
  <c r="X296" i="34"/>
  <c r="Y296" i="34"/>
  <c r="Z296" i="34"/>
  <c r="N297" i="34"/>
  <c r="R297" i="34"/>
  <c r="S297" i="34"/>
  <c r="T297" i="34"/>
  <c r="U297" i="34"/>
  <c r="X297" i="34"/>
  <c r="Y297" i="34"/>
  <c r="Z297" i="34"/>
  <c r="N298" i="34"/>
  <c r="R298" i="34"/>
  <c r="S298" i="34"/>
  <c r="T298" i="34"/>
  <c r="U298" i="34"/>
  <c r="X298" i="34"/>
  <c r="Y298" i="34"/>
  <c r="Z298" i="34"/>
  <c r="N299" i="34"/>
  <c r="R299" i="34"/>
  <c r="S299" i="34"/>
  <c r="T299" i="34"/>
  <c r="U299" i="34"/>
  <c r="X299" i="34"/>
  <c r="Y299" i="34"/>
  <c r="Z299" i="34"/>
  <c r="N300" i="34"/>
  <c r="R300" i="34"/>
  <c r="S300" i="34"/>
  <c r="T300" i="34"/>
  <c r="U300" i="34"/>
  <c r="X300" i="34"/>
  <c r="Y300" i="34"/>
  <c r="Z300" i="34"/>
  <c r="N301" i="34"/>
  <c r="R301" i="34"/>
  <c r="S301" i="34"/>
  <c r="T301" i="34"/>
  <c r="U301" i="34"/>
  <c r="X301" i="34"/>
  <c r="Y301" i="34"/>
  <c r="Z301" i="34"/>
  <c r="N302" i="34"/>
  <c r="R302" i="34"/>
  <c r="S302" i="34"/>
  <c r="T302" i="34"/>
  <c r="U302" i="34"/>
  <c r="X302" i="34"/>
  <c r="Y302" i="34"/>
  <c r="Z302" i="34"/>
  <c r="N303" i="34"/>
  <c r="R303" i="34"/>
  <c r="S303" i="34"/>
  <c r="T303" i="34"/>
  <c r="U303" i="34"/>
  <c r="X303" i="34"/>
  <c r="Y303" i="34"/>
  <c r="Z303" i="34"/>
  <c r="N304" i="34"/>
  <c r="R304" i="34"/>
  <c r="S304" i="34"/>
  <c r="T304" i="34"/>
  <c r="U304" i="34"/>
  <c r="X304" i="34"/>
  <c r="Y304" i="34"/>
  <c r="Z304" i="34"/>
  <c r="N305" i="34"/>
  <c r="R305" i="34"/>
  <c r="S305" i="34"/>
  <c r="T305" i="34"/>
  <c r="U305" i="34"/>
  <c r="X305" i="34"/>
  <c r="Y305" i="34"/>
  <c r="Z305" i="34"/>
  <c r="N306" i="34"/>
  <c r="R306" i="34"/>
  <c r="S306" i="34"/>
  <c r="T306" i="34"/>
  <c r="U306" i="34"/>
  <c r="X306" i="34"/>
  <c r="Y306" i="34"/>
  <c r="Z306" i="34"/>
  <c r="N307" i="34"/>
  <c r="R307" i="34"/>
  <c r="S307" i="34"/>
  <c r="T307" i="34"/>
  <c r="U307" i="34"/>
  <c r="X307" i="34"/>
  <c r="Y307" i="34"/>
  <c r="Z307" i="34"/>
  <c r="N308" i="34"/>
  <c r="R308" i="34"/>
  <c r="S308" i="34"/>
  <c r="T308" i="34"/>
  <c r="U308" i="34"/>
  <c r="X308" i="34"/>
  <c r="Y308" i="34"/>
  <c r="Z308" i="34"/>
  <c r="N309" i="34"/>
  <c r="R309" i="34"/>
  <c r="S309" i="34"/>
  <c r="T309" i="34"/>
  <c r="U309" i="34"/>
  <c r="X309" i="34"/>
  <c r="Y309" i="34"/>
  <c r="Z309" i="34"/>
  <c r="N310" i="34"/>
  <c r="R310" i="34"/>
  <c r="S310" i="34"/>
  <c r="T310" i="34"/>
  <c r="U310" i="34"/>
  <c r="X310" i="34"/>
  <c r="Y310" i="34"/>
  <c r="Z310" i="34"/>
  <c r="N311" i="34"/>
  <c r="R311" i="34"/>
  <c r="S311" i="34"/>
  <c r="T311" i="34"/>
  <c r="U311" i="34"/>
  <c r="X311" i="34"/>
  <c r="Y311" i="34"/>
  <c r="Z311" i="34"/>
  <c r="N312" i="34"/>
  <c r="R312" i="34"/>
  <c r="S312" i="34"/>
  <c r="T312" i="34"/>
  <c r="U312" i="34"/>
  <c r="X312" i="34"/>
  <c r="Y312" i="34"/>
  <c r="Z312" i="34"/>
  <c r="N313" i="34"/>
  <c r="R313" i="34"/>
  <c r="S313" i="34"/>
  <c r="T313" i="34"/>
  <c r="U313" i="34"/>
  <c r="X313" i="34"/>
  <c r="Y313" i="34"/>
  <c r="Z313" i="34"/>
  <c r="N314" i="34"/>
  <c r="R314" i="34"/>
  <c r="S314" i="34"/>
  <c r="T314" i="34"/>
  <c r="U314" i="34"/>
  <c r="X314" i="34"/>
  <c r="Y314" i="34"/>
  <c r="Z314" i="34"/>
  <c r="N315" i="34"/>
  <c r="R315" i="34"/>
  <c r="S315" i="34"/>
  <c r="T315" i="34"/>
  <c r="U315" i="34"/>
  <c r="X315" i="34"/>
  <c r="Y315" i="34"/>
  <c r="Z315" i="34"/>
  <c r="N316" i="34"/>
  <c r="R316" i="34"/>
  <c r="S316" i="34"/>
  <c r="T316" i="34"/>
  <c r="U316" i="34"/>
  <c r="X316" i="34"/>
  <c r="Y316" i="34"/>
  <c r="Z316" i="34"/>
  <c r="N317" i="34"/>
  <c r="R317" i="34"/>
  <c r="S317" i="34"/>
  <c r="T317" i="34"/>
  <c r="U317" i="34"/>
  <c r="X317" i="34"/>
  <c r="Y317" i="34"/>
  <c r="Z317" i="34"/>
  <c r="N318" i="34"/>
  <c r="R318" i="34"/>
  <c r="S318" i="34"/>
  <c r="T318" i="34"/>
  <c r="U318" i="34"/>
  <c r="X318" i="34"/>
  <c r="Y318" i="34"/>
  <c r="Z318" i="34"/>
  <c r="N319" i="34"/>
  <c r="R319" i="34"/>
  <c r="S319" i="34"/>
  <c r="T319" i="34"/>
  <c r="U319" i="34"/>
  <c r="X319" i="34"/>
  <c r="Y319" i="34"/>
  <c r="Z319" i="34"/>
  <c r="N320" i="34"/>
  <c r="R320" i="34"/>
  <c r="S320" i="34"/>
  <c r="T320" i="34"/>
  <c r="U320" i="34"/>
  <c r="X320" i="34"/>
  <c r="Y320" i="34"/>
  <c r="Z320" i="34"/>
  <c r="N321" i="34"/>
  <c r="R321" i="34"/>
  <c r="S321" i="34"/>
  <c r="T321" i="34"/>
  <c r="U321" i="34"/>
  <c r="X321" i="34"/>
  <c r="Y321" i="34"/>
  <c r="Z321" i="34"/>
  <c r="N322" i="34"/>
  <c r="R322" i="34"/>
  <c r="S322" i="34"/>
  <c r="T322" i="34"/>
  <c r="U322" i="34"/>
  <c r="X322" i="34"/>
  <c r="Y322" i="34"/>
  <c r="Z322" i="34"/>
  <c r="N323" i="34"/>
  <c r="R323" i="34"/>
  <c r="S323" i="34"/>
  <c r="T323" i="34"/>
  <c r="U323" i="34"/>
  <c r="X323" i="34"/>
  <c r="Y323" i="34"/>
  <c r="Z323" i="34"/>
  <c r="N324" i="34"/>
  <c r="R324" i="34"/>
  <c r="S324" i="34"/>
  <c r="T324" i="34"/>
  <c r="U324" i="34"/>
  <c r="X324" i="34"/>
  <c r="Y324" i="34"/>
  <c r="Z324" i="34"/>
  <c r="N325" i="34"/>
  <c r="R325" i="34"/>
  <c r="S325" i="34"/>
  <c r="T325" i="34"/>
  <c r="U325" i="34"/>
  <c r="X325" i="34"/>
  <c r="Y325" i="34"/>
  <c r="Z325" i="34"/>
  <c r="N326" i="34"/>
  <c r="R326" i="34"/>
  <c r="S326" i="34"/>
  <c r="T326" i="34"/>
  <c r="U326" i="34"/>
  <c r="X326" i="34"/>
  <c r="Y326" i="34"/>
  <c r="Z326" i="34"/>
  <c r="N327" i="34"/>
  <c r="R327" i="34"/>
  <c r="S327" i="34"/>
  <c r="T327" i="34"/>
  <c r="U327" i="34"/>
  <c r="X327" i="34"/>
  <c r="Y327" i="34"/>
  <c r="Z327" i="34"/>
  <c r="N328" i="34"/>
  <c r="R328" i="34"/>
  <c r="S328" i="34"/>
  <c r="T328" i="34"/>
  <c r="U328" i="34"/>
  <c r="X328" i="34"/>
  <c r="Y328" i="34"/>
  <c r="Z328" i="34"/>
  <c r="N329" i="34"/>
  <c r="R329" i="34"/>
  <c r="S329" i="34"/>
  <c r="T329" i="34"/>
  <c r="U329" i="34"/>
  <c r="X329" i="34"/>
  <c r="Y329" i="34"/>
  <c r="Z329" i="34"/>
  <c r="N330" i="34"/>
  <c r="R330" i="34"/>
  <c r="S330" i="34"/>
  <c r="T330" i="34"/>
  <c r="U330" i="34"/>
  <c r="X330" i="34"/>
  <c r="Y330" i="34"/>
  <c r="Z330" i="34"/>
  <c r="N331" i="34"/>
  <c r="R331" i="34"/>
  <c r="S331" i="34"/>
  <c r="T331" i="34"/>
  <c r="U331" i="34"/>
  <c r="X331" i="34"/>
  <c r="Y331" i="34"/>
  <c r="Z331" i="34"/>
  <c r="N332" i="34"/>
  <c r="R332" i="34"/>
  <c r="S332" i="34"/>
  <c r="T332" i="34"/>
  <c r="U332" i="34"/>
  <c r="X332" i="34"/>
  <c r="Y332" i="34"/>
  <c r="Z332" i="34"/>
  <c r="N333" i="34"/>
  <c r="R333" i="34"/>
  <c r="S333" i="34"/>
  <c r="T333" i="34"/>
  <c r="U333" i="34"/>
  <c r="X333" i="34"/>
  <c r="Y333" i="34"/>
  <c r="Z333" i="34"/>
  <c r="N334" i="34"/>
  <c r="R334" i="34"/>
  <c r="S334" i="34"/>
  <c r="T334" i="34"/>
  <c r="U334" i="34"/>
  <c r="X334" i="34"/>
  <c r="Y334" i="34"/>
  <c r="Z334" i="34"/>
  <c r="N335" i="34"/>
  <c r="R335" i="34"/>
  <c r="S335" i="34"/>
  <c r="T335" i="34"/>
  <c r="U335" i="34"/>
  <c r="X335" i="34"/>
  <c r="Y335" i="34"/>
  <c r="Z335" i="34"/>
  <c r="N336" i="34"/>
  <c r="R336" i="34"/>
  <c r="S336" i="34"/>
  <c r="T336" i="34"/>
  <c r="U336" i="34"/>
  <c r="X336" i="34"/>
  <c r="Y336" i="34"/>
  <c r="Z336" i="34"/>
  <c r="N337" i="34"/>
  <c r="R337" i="34"/>
  <c r="S337" i="34"/>
  <c r="T337" i="34"/>
  <c r="U337" i="34"/>
  <c r="X337" i="34"/>
  <c r="Y337" i="34"/>
  <c r="Z337" i="34"/>
  <c r="N338" i="34"/>
  <c r="R338" i="34"/>
  <c r="S338" i="34"/>
  <c r="T338" i="34"/>
  <c r="U338" i="34"/>
  <c r="X338" i="34"/>
  <c r="Y338" i="34"/>
  <c r="Z338" i="34"/>
  <c r="N339" i="34"/>
  <c r="R339" i="34"/>
  <c r="S339" i="34"/>
  <c r="T339" i="34"/>
  <c r="U339" i="34"/>
  <c r="X339" i="34"/>
  <c r="Y339" i="34"/>
  <c r="Z339" i="34"/>
  <c r="N340" i="34"/>
  <c r="R340" i="34"/>
  <c r="S340" i="34"/>
  <c r="T340" i="34"/>
  <c r="U340" i="34"/>
  <c r="X340" i="34"/>
  <c r="Y340" i="34"/>
  <c r="Z340" i="34"/>
  <c r="N341" i="34"/>
  <c r="R341" i="34"/>
  <c r="S341" i="34"/>
  <c r="T341" i="34"/>
  <c r="U341" i="34"/>
  <c r="X341" i="34"/>
  <c r="Y341" i="34"/>
  <c r="Z341" i="34"/>
  <c r="N342" i="34"/>
  <c r="R342" i="34"/>
  <c r="S342" i="34"/>
  <c r="T342" i="34"/>
  <c r="U342" i="34"/>
  <c r="X342" i="34"/>
  <c r="Y342" i="34"/>
  <c r="Z342" i="34"/>
  <c r="N343" i="34"/>
  <c r="R343" i="34"/>
  <c r="S343" i="34"/>
  <c r="T343" i="34"/>
  <c r="U343" i="34"/>
  <c r="X343" i="34"/>
  <c r="Y343" i="34"/>
  <c r="Z343" i="34"/>
  <c r="N344" i="34"/>
  <c r="R344" i="34"/>
  <c r="S344" i="34"/>
  <c r="T344" i="34"/>
  <c r="U344" i="34"/>
  <c r="X344" i="34"/>
  <c r="Y344" i="34"/>
  <c r="Z344" i="34"/>
  <c r="N345" i="34"/>
  <c r="R345" i="34"/>
  <c r="S345" i="34"/>
  <c r="T345" i="34"/>
  <c r="U345" i="34"/>
  <c r="X345" i="34"/>
  <c r="Y345" i="34"/>
  <c r="Z345" i="34"/>
  <c r="N346" i="34"/>
  <c r="R346" i="34"/>
  <c r="S346" i="34"/>
  <c r="T346" i="34"/>
  <c r="U346" i="34"/>
  <c r="X346" i="34"/>
  <c r="Y346" i="34"/>
  <c r="Z346" i="34"/>
  <c r="N347" i="34"/>
  <c r="R347" i="34"/>
  <c r="S347" i="34"/>
  <c r="T347" i="34"/>
  <c r="U347" i="34"/>
  <c r="X347" i="34"/>
  <c r="Y347" i="34"/>
  <c r="Z347" i="34"/>
  <c r="N348" i="34"/>
  <c r="R348" i="34"/>
  <c r="S348" i="34"/>
  <c r="T348" i="34"/>
  <c r="U348" i="34"/>
  <c r="X348" i="34"/>
  <c r="Y348" i="34"/>
  <c r="Z348" i="34"/>
  <c r="N349" i="34"/>
  <c r="R349" i="34"/>
  <c r="S349" i="34"/>
  <c r="T349" i="34"/>
  <c r="U349" i="34"/>
  <c r="X349" i="34"/>
  <c r="Y349" i="34"/>
  <c r="Z349" i="34"/>
  <c r="N350" i="34"/>
  <c r="R350" i="34"/>
  <c r="S350" i="34"/>
  <c r="T350" i="34"/>
  <c r="U350" i="34"/>
  <c r="X350" i="34"/>
  <c r="Y350" i="34"/>
  <c r="Z350" i="34"/>
  <c r="N351" i="34"/>
  <c r="R351" i="34"/>
  <c r="S351" i="34"/>
  <c r="T351" i="34"/>
  <c r="U351" i="34"/>
  <c r="X351" i="34"/>
  <c r="Y351" i="34"/>
  <c r="Z351" i="34"/>
  <c r="N352" i="34"/>
  <c r="R352" i="34"/>
  <c r="S352" i="34"/>
  <c r="T352" i="34"/>
  <c r="U352" i="34"/>
  <c r="X352" i="34"/>
  <c r="Y352" i="34"/>
  <c r="Z352" i="34"/>
  <c r="N353" i="34"/>
  <c r="R353" i="34"/>
  <c r="S353" i="34"/>
  <c r="T353" i="34"/>
  <c r="U353" i="34"/>
  <c r="X353" i="34"/>
  <c r="Y353" i="34"/>
  <c r="Z353" i="34"/>
  <c r="N354" i="34"/>
  <c r="R354" i="34"/>
  <c r="S354" i="34"/>
  <c r="T354" i="34"/>
  <c r="U354" i="34"/>
  <c r="X354" i="34"/>
  <c r="Y354" i="34"/>
  <c r="Z354" i="34"/>
  <c r="N355" i="34"/>
  <c r="R355" i="34"/>
  <c r="S355" i="34"/>
  <c r="T355" i="34"/>
  <c r="U355" i="34"/>
  <c r="X355" i="34"/>
  <c r="Y355" i="34"/>
  <c r="Z355" i="34"/>
  <c r="N356" i="34"/>
  <c r="R356" i="34"/>
  <c r="S356" i="34"/>
  <c r="T356" i="34"/>
  <c r="U356" i="34"/>
  <c r="X356" i="34"/>
  <c r="Y356" i="34"/>
  <c r="Z356" i="34"/>
  <c r="N357" i="34"/>
  <c r="R357" i="34"/>
  <c r="S357" i="34"/>
  <c r="T357" i="34"/>
  <c r="U357" i="34"/>
  <c r="X357" i="34"/>
  <c r="Y357" i="34"/>
  <c r="Z357" i="34"/>
  <c r="N358" i="34"/>
  <c r="R358" i="34"/>
  <c r="S358" i="34"/>
  <c r="T358" i="34"/>
  <c r="U358" i="34"/>
  <c r="X358" i="34"/>
  <c r="Y358" i="34"/>
  <c r="Z358" i="34"/>
  <c r="N359" i="34"/>
  <c r="R359" i="34"/>
  <c r="S359" i="34"/>
  <c r="T359" i="34"/>
  <c r="U359" i="34"/>
  <c r="X359" i="34"/>
  <c r="Y359" i="34"/>
  <c r="Z359" i="34"/>
  <c r="N360" i="34"/>
  <c r="R360" i="34"/>
  <c r="S360" i="34"/>
  <c r="T360" i="34"/>
  <c r="U360" i="34"/>
  <c r="X360" i="34"/>
  <c r="Y360" i="34"/>
  <c r="Z360" i="34"/>
  <c r="N361" i="34"/>
  <c r="R361" i="34"/>
  <c r="S361" i="34"/>
  <c r="T361" i="34"/>
  <c r="U361" i="34"/>
  <c r="X361" i="34"/>
  <c r="Y361" i="34"/>
  <c r="Z361" i="34"/>
  <c r="N362" i="34"/>
  <c r="R362" i="34"/>
  <c r="S362" i="34"/>
  <c r="T362" i="34"/>
  <c r="U362" i="34"/>
  <c r="X362" i="34"/>
  <c r="Y362" i="34"/>
  <c r="Z362" i="34"/>
  <c r="N363" i="34"/>
  <c r="R363" i="34"/>
  <c r="S363" i="34"/>
  <c r="T363" i="34"/>
  <c r="U363" i="34"/>
  <c r="X363" i="34"/>
  <c r="Y363" i="34"/>
  <c r="Z363" i="34"/>
  <c r="N364" i="34"/>
  <c r="R364" i="34"/>
  <c r="S364" i="34"/>
  <c r="T364" i="34"/>
  <c r="U364" i="34"/>
  <c r="X364" i="34"/>
  <c r="Y364" i="34"/>
  <c r="Z364" i="34"/>
  <c r="N365" i="34"/>
  <c r="R365" i="34"/>
  <c r="S365" i="34"/>
  <c r="T365" i="34"/>
  <c r="U365" i="34"/>
  <c r="X365" i="34"/>
  <c r="Y365" i="34"/>
  <c r="Z365" i="34"/>
  <c r="N366" i="34"/>
  <c r="R366" i="34"/>
  <c r="S366" i="34"/>
  <c r="T366" i="34"/>
  <c r="U366" i="34"/>
  <c r="X366" i="34"/>
  <c r="Y366" i="34"/>
  <c r="Z366" i="34"/>
  <c r="N367" i="34"/>
  <c r="R367" i="34"/>
  <c r="S367" i="34"/>
  <c r="T367" i="34"/>
  <c r="U367" i="34"/>
  <c r="X367" i="34"/>
  <c r="Y367" i="34"/>
  <c r="Z367" i="34"/>
  <c r="N368" i="34"/>
  <c r="R368" i="34"/>
  <c r="S368" i="34"/>
  <c r="T368" i="34"/>
  <c r="U368" i="34"/>
  <c r="X368" i="34"/>
  <c r="Y368" i="34"/>
  <c r="Z368" i="34"/>
  <c r="N369" i="34"/>
  <c r="R369" i="34"/>
  <c r="S369" i="34"/>
  <c r="T369" i="34"/>
  <c r="U369" i="34"/>
  <c r="X369" i="34"/>
  <c r="Y369" i="34"/>
  <c r="Z369" i="34"/>
  <c r="N370" i="34"/>
  <c r="R370" i="34"/>
  <c r="S370" i="34"/>
  <c r="T370" i="34"/>
  <c r="U370" i="34"/>
  <c r="X370" i="34"/>
  <c r="Y370" i="34"/>
  <c r="Z370" i="34"/>
  <c r="N371" i="34"/>
  <c r="R371" i="34"/>
  <c r="S371" i="34"/>
  <c r="T371" i="34"/>
  <c r="U371" i="34"/>
  <c r="X371" i="34"/>
  <c r="Y371" i="34"/>
  <c r="Z371" i="34"/>
  <c r="N372" i="34"/>
  <c r="R372" i="34"/>
  <c r="S372" i="34"/>
  <c r="T372" i="34"/>
  <c r="U372" i="34"/>
  <c r="X372" i="34"/>
  <c r="Y372" i="34"/>
  <c r="Z372" i="34"/>
  <c r="N373" i="34"/>
  <c r="R373" i="34"/>
  <c r="S373" i="34"/>
  <c r="T373" i="34"/>
  <c r="U373" i="34"/>
  <c r="X373" i="34"/>
  <c r="Y373" i="34"/>
  <c r="Z373" i="34"/>
  <c r="N374" i="34"/>
  <c r="R374" i="34"/>
  <c r="S374" i="34"/>
  <c r="T374" i="34"/>
  <c r="U374" i="34"/>
  <c r="X374" i="34"/>
  <c r="Y374" i="34"/>
  <c r="Z374" i="34"/>
  <c r="N375" i="34"/>
  <c r="R375" i="34"/>
  <c r="S375" i="34"/>
  <c r="T375" i="34"/>
  <c r="U375" i="34"/>
  <c r="X375" i="34"/>
  <c r="Y375" i="34"/>
  <c r="Z375" i="34"/>
  <c r="N376" i="34"/>
  <c r="R376" i="34"/>
  <c r="S376" i="34"/>
  <c r="T376" i="34"/>
  <c r="U376" i="34"/>
  <c r="X376" i="34"/>
  <c r="Y376" i="34"/>
  <c r="Z376" i="34"/>
  <c r="N377" i="34"/>
  <c r="R377" i="34"/>
  <c r="S377" i="34"/>
  <c r="T377" i="34"/>
  <c r="U377" i="34"/>
  <c r="X377" i="34"/>
  <c r="Y377" i="34"/>
  <c r="Z377" i="34"/>
  <c r="N378" i="34"/>
  <c r="R378" i="34"/>
  <c r="S378" i="34"/>
  <c r="T378" i="34"/>
  <c r="U378" i="34"/>
  <c r="X378" i="34"/>
  <c r="Y378" i="34"/>
  <c r="Z378" i="34"/>
  <c r="N379" i="34"/>
  <c r="R379" i="34"/>
  <c r="S379" i="34"/>
  <c r="T379" i="34"/>
  <c r="U379" i="34"/>
  <c r="X379" i="34"/>
  <c r="Y379" i="34"/>
  <c r="Z379" i="34"/>
  <c r="N380" i="34"/>
  <c r="R380" i="34"/>
  <c r="S380" i="34"/>
  <c r="T380" i="34"/>
  <c r="U380" i="34"/>
  <c r="X380" i="34"/>
  <c r="Y380" i="34"/>
  <c r="Z380" i="34"/>
  <c r="N381" i="34"/>
  <c r="R381" i="34"/>
  <c r="S381" i="34"/>
  <c r="T381" i="34"/>
  <c r="U381" i="34"/>
  <c r="X381" i="34"/>
  <c r="Y381" i="34"/>
  <c r="Z381" i="34"/>
  <c r="N382" i="34"/>
  <c r="R382" i="34"/>
  <c r="S382" i="34"/>
  <c r="T382" i="34"/>
  <c r="U382" i="34"/>
  <c r="X382" i="34"/>
  <c r="Y382" i="34"/>
  <c r="Z382" i="34"/>
  <c r="N383" i="34"/>
  <c r="R383" i="34"/>
  <c r="S383" i="34"/>
  <c r="T383" i="34"/>
  <c r="U383" i="34"/>
  <c r="X383" i="34"/>
  <c r="Y383" i="34"/>
  <c r="Z383" i="34"/>
  <c r="N384" i="34"/>
  <c r="R384" i="34"/>
  <c r="S384" i="34"/>
  <c r="T384" i="34"/>
  <c r="U384" i="34"/>
  <c r="X384" i="34"/>
  <c r="Y384" i="34"/>
  <c r="Z384" i="34"/>
  <c r="N385" i="34"/>
  <c r="R385" i="34"/>
  <c r="S385" i="34"/>
  <c r="T385" i="34"/>
  <c r="U385" i="34"/>
  <c r="X385" i="34"/>
  <c r="Y385" i="34"/>
  <c r="Z385" i="34"/>
  <c r="N386" i="34"/>
  <c r="R386" i="34"/>
  <c r="S386" i="34"/>
  <c r="T386" i="34"/>
  <c r="U386" i="34"/>
  <c r="X386" i="34"/>
  <c r="Y386" i="34"/>
  <c r="Z386" i="34"/>
  <c r="N387" i="34"/>
  <c r="R387" i="34"/>
  <c r="S387" i="34"/>
  <c r="T387" i="34"/>
  <c r="U387" i="34"/>
  <c r="X387" i="34"/>
  <c r="Y387" i="34"/>
  <c r="Z387" i="34"/>
  <c r="N388" i="34"/>
  <c r="R388" i="34"/>
  <c r="S388" i="34"/>
  <c r="T388" i="34"/>
  <c r="U388" i="34"/>
  <c r="X388" i="34"/>
  <c r="Y388" i="34"/>
  <c r="Z388" i="34"/>
  <c r="N389" i="34"/>
  <c r="R389" i="34"/>
  <c r="S389" i="34"/>
  <c r="T389" i="34"/>
  <c r="U389" i="34"/>
  <c r="X389" i="34"/>
  <c r="Y389" i="34"/>
  <c r="Z389" i="34"/>
  <c r="N390" i="34"/>
  <c r="R390" i="34"/>
  <c r="S390" i="34"/>
  <c r="T390" i="34"/>
  <c r="U390" i="34"/>
  <c r="X390" i="34"/>
  <c r="Y390" i="34"/>
  <c r="Z390" i="34"/>
  <c r="N391" i="34"/>
  <c r="R391" i="34"/>
  <c r="S391" i="34"/>
  <c r="T391" i="34"/>
  <c r="U391" i="34"/>
  <c r="X391" i="34"/>
  <c r="Y391" i="34"/>
  <c r="Z391" i="34"/>
  <c r="N392" i="34"/>
  <c r="R392" i="34"/>
  <c r="S392" i="34"/>
  <c r="T392" i="34"/>
  <c r="U392" i="34"/>
  <c r="X392" i="34"/>
  <c r="Y392" i="34"/>
  <c r="Z392" i="34"/>
  <c r="N393" i="34"/>
  <c r="R393" i="34"/>
  <c r="S393" i="34"/>
  <c r="T393" i="34"/>
  <c r="U393" i="34"/>
  <c r="X393" i="34"/>
  <c r="Y393" i="34"/>
  <c r="Z393" i="34"/>
  <c r="N394" i="34"/>
  <c r="R394" i="34"/>
  <c r="S394" i="34"/>
  <c r="T394" i="34"/>
  <c r="U394" i="34"/>
  <c r="X394" i="34"/>
  <c r="Y394" i="34"/>
  <c r="Z394" i="34"/>
  <c r="N395" i="34"/>
  <c r="R395" i="34"/>
  <c r="S395" i="34"/>
  <c r="T395" i="34"/>
  <c r="U395" i="34"/>
  <c r="X395" i="34"/>
  <c r="Y395" i="34"/>
  <c r="Z395" i="34"/>
  <c r="N396" i="34"/>
  <c r="R396" i="34"/>
  <c r="S396" i="34"/>
  <c r="T396" i="34"/>
  <c r="U396" i="34"/>
  <c r="X396" i="34"/>
  <c r="Y396" i="34"/>
  <c r="Z396" i="34"/>
  <c r="N397" i="34"/>
  <c r="R397" i="34"/>
  <c r="S397" i="34"/>
  <c r="T397" i="34"/>
  <c r="U397" i="34"/>
  <c r="X397" i="34"/>
  <c r="Y397" i="34"/>
  <c r="Z397" i="34"/>
  <c r="N398" i="34"/>
  <c r="R398" i="34"/>
  <c r="S398" i="34"/>
  <c r="T398" i="34"/>
  <c r="U398" i="34"/>
  <c r="X398" i="34"/>
  <c r="Y398" i="34"/>
  <c r="Z398" i="34"/>
  <c r="N399" i="34"/>
  <c r="R399" i="34"/>
  <c r="S399" i="34"/>
  <c r="T399" i="34"/>
  <c r="U399" i="34"/>
  <c r="X399" i="34"/>
  <c r="Y399" i="34"/>
  <c r="Z399" i="34"/>
  <c r="N400" i="34"/>
  <c r="R400" i="34"/>
  <c r="S400" i="34"/>
  <c r="T400" i="34"/>
  <c r="U400" i="34"/>
  <c r="X400" i="34"/>
  <c r="Y400" i="34"/>
  <c r="Z400" i="34"/>
  <c r="N401" i="34"/>
  <c r="R401" i="34"/>
  <c r="S401" i="34"/>
  <c r="T401" i="34"/>
  <c r="U401" i="34"/>
  <c r="X401" i="34"/>
  <c r="Y401" i="34"/>
  <c r="Z401" i="34"/>
  <c r="N402" i="34"/>
  <c r="R402" i="34"/>
  <c r="S402" i="34"/>
  <c r="T402" i="34"/>
  <c r="U402" i="34"/>
  <c r="X402" i="34"/>
  <c r="Y402" i="34"/>
  <c r="Z402" i="34"/>
  <c r="N403" i="34"/>
  <c r="R403" i="34"/>
  <c r="S403" i="34"/>
  <c r="T403" i="34"/>
  <c r="U403" i="34"/>
  <c r="X403" i="34"/>
  <c r="Y403" i="34"/>
  <c r="Z403" i="34"/>
  <c r="N404" i="34"/>
  <c r="R404" i="34"/>
  <c r="S404" i="34"/>
  <c r="T404" i="34"/>
  <c r="U404" i="34"/>
  <c r="X404" i="34"/>
  <c r="Y404" i="34"/>
  <c r="Z404" i="34"/>
  <c r="N405" i="34"/>
  <c r="R405" i="34"/>
  <c r="S405" i="34"/>
  <c r="T405" i="34"/>
  <c r="U405" i="34"/>
  <c r="X405" i="34"/>
  <c r="Y405" i="34"/>
  <c r="Z405" i="34"/>
  <c r="N406" i="34"/>
  <c r="R406" i="34"/>
  <c r="S406" i="34"/>
  <c r="T406" i="34"/>
  <c r="U406" i="34"/>
  <c r="X406" i="34"/>
  <c r="Y406" i="34"/>
  <c r="Z406" i="34"/>
  <c r="N407" i="34"/>
  <c r="R407" i="34"/>
  <c r="S407" i="34"/>
  <c r="T407" i="34"/>
  <c r="U407" i="34"/>
  <c r="X407" i="34"/>
  <c r="Y407" i="34"/>
  <c r="Z407" i="34"/>
  <c r="N408" i="34"/>
  <c r="R408" i="34"/>
  <c r="S408" i="34"/>
  <c r="T408" i="34"/>
  <c r="U408" i="34"/>
  <c r="X408" i="34"/>
  <c r="Y408" i="34"/>
  <c r="Z408" i="34"/>
  <c r="N409" i="34"/>
  <c r="R409" i="34"/>
  <c r="S409" i="34"/>
  <c r="T409" i="34"/>
  <c r="U409" i="34"/>
  <c r="X409" i="34"/>
  <c r="Y409" i="34"/>
  <c r="Z409" i="34"/>
  <c r="N410" i="34"/>
  <c r="R410" i="34"/>
  <c r="S410" i="34"/>
  <c r="T410" i="34"/>
  <c r="U410" i="34"/>
  <c r="X410" i="34"/>
  <c r="Y410" i="34"/>
  <c r="Z410" i="34"/>
  <c r="N411" i="34"/>
  <c r="R411" i="34"/>
  <c r="S411" i="34"/>
  <c r="T411" i="34"/>
  <c r="U411" i="34"/>
  <c r="X411" i="34"/>
  <c r="Y411" i="34"/>
  <c r="Z411" i="34"/>
  <c r="N412" i="34"/>
  <c r="R412" i="34"/>
  <c r="S412" i="34"/>
  <c r="T412" i="34"/>
  <c r="U412" i="34"/>
  <c r="X412" i="34"/>
  <c r="Y412" i="34"/>
  <c r="Z412" i="34"/>
  <c r="N413" i="34"/>
  <c r="R413" i="34"/>
  <c r="S413" i="34"/>
  <c r="T413" i="34"/>
  <c r="U413" i="34"/>
  <c r="X413" i="34"/>
  <c r="Y413" i="34"/>
  <c r="Z413" i="34"/>
  <c r="N414" i="34"/>
  <c r="R414" i="34"/>
  <c r="S414" i="34"/>
  <c r="T414" i="34"/>
  <c r="U414" i="34"/>
  <c r="X414" i="34"/>
  <c r="Y414" i="34"/>
  <c r="Z414" i="34"/>
  <c r="N415" i="34"/>
  <c r="R415" i="34"/>
  <c r="S415" i="34"/>
  <c r="T415" i="34"/>
  <c r="U415" i="34"/>
  <c r="X415" i="34"/>
  <c r="Y415" i="34"/>
  <c r="Z415" i="34"/>
  <c r="N416" i="34"/>
  <c r="R416" i="34"/>
  <c r="S416" i="34"/>
  <c r="T416" i="34"/>
  <c r="U416" i="34"/>
  <c r="X416" i="34"/>
  <c r="Y416" i="34"/>
  <c r="Z416" i="34"/>
  <c r="N417" i="34"/>
  <c r="R417" i="34"/>
  <c r="S417" i="34"/>
  <c r="T417" i="34"/>
  <c r="U417" i="34"/>
  <c r="X417" i="34"/>
  <c r="Y417" i="34"/>
  <c r="Z417" i="34"/>
  <c r="N418" i="34"/>
  <c r="R418" i="34"/>
  <c r="S418" i="34"/>
  <c r="T418" i="34"/>
  <c r="U418" i="34"/>
  <c r="X418" i="34"/>
  <c r="Y418" i="34"/>
  <c r="Z418" i="34"/>
  <c r="N419" i="34"/>
  <c r="R419" i="34"/>
  <c r="S419" i="34"/>
  <c r="T419" i="34"/>
  <c r="U419" i="34"/>
  <c r="X419" i="34"/>
  <c r="Y419" i="34"/>
  <c r="Z419" i="34"/>
  <c r="N420" i="34"/>
  <c r="R420" i="34"/>
  <c r="S420" i="34"/>
  <c r="T420" i="34"/>
  <c r="U420" i="34"/>
  <c r="X420" i="34"/>
  <c r="Y420" i="34"/>
  <c r="Z420" i="34"/>
  <c r="N421" i="34"/>
  <c r="R421" i="34"/>
  <c r="S421" i="34"/>
  <c r="T421" i="34"/>
  <c r="U421" i="34"/>
  <c r="X421" i="34"/>
  <c r="Y421" i="34"/>
  <c r="Z421" i="34"/>
  <c r="N422" i="34"/>
  <c r="R422" i="34"/>
  <c r="S422" i="34"/>
  <c r="T422" i="34"/>
  <c r="U422" i="34"/>
  <c r="X422" i="34"/>
  <c r="Y422" i="34"/>
  <c r="Z422" i="34"/>
  <c r="N423" i="34"/>
  <c r="R423" i="34"/>
  <c r="S423" i="34"/>
  <c r="T423" i="34"/>
  <c r="U423" i="34"/>
  <c r="X423" i="34"/>
  <c r="Y423" i="34"/>
  <c r="Z423" i="34"/>
  <c r="N424" i="34"/>
  <c r="R424" i="34"/>
  <c r="S424" i="34"/>
  <c r="T424" i="34"/>
  <c r="U424" i="34"/>
  <c r="X424" i="34"/>
  <c r="Y424" i="34"/>
  <c r="Z424" i="34"/>
  <c r="N425" i="34"/>
  <c r="R425" i="34"/>
  <c r="S425" i="34"/>
  <c r="T425" i="34"/>
  <c r="U425" i="34"/>
  <c r="X425" i="34"/>
  <c r="Y425" i="34"/>
  <c r="Z425" i="34"/>
  <c r="N426" i="34"/>
  <c r="R426" i="34"/>
  <c r="S426" i="34"/>
  <c r="T426" i="34"/>
  <c r="U426" i="34"/>
  <c r="X426" i="34"/>
  <c r="Y426" i="34"/>
  <c r="Z426" i="34"/>
  <c r="N427" i="34"/>
  <c r="R427" i="34"/>
  <c r="S427" i="34"/>
  <c r="T427" i="34"/>
  <c r="U427" i="34"/>
  <c r="X427" i="34"/>
  <c r="Y427" i="34"/>
  <c r="Z427" i="34"/>
  <c r="N428" i="34"/>
  <c r="R428" i="34"/>
  <c r="S428" i="34"/>
  <c r="T428" i="34"/>
  <c r="U428" i="34"/>
  <c r="X428" i="34"/>
  <c r="Y428" i="34"/>
  <c r="Z428" i="34"/>
  <c r="N429" i="34"/>
  <c r="R429" i="34"/>
  <c r="S429" i="34"/>
  <c r="T429" i="34"/>
  <c r="U429" i="34"/>
  <c r="X429" i="34"/>
  <c r="Y429" i="34"/>
  <c r="Z429" i="34"/>
  <c r="N430" i="34"/>
  <c r="R430" i="34"/>
  <c r="S430" i="34"/>
  <c r="T430" i="34"/>
  <c r="U430" i="34"/>
  <c r="X430" i="34"/>
  <c r="Y430" i="34"/>
  <c r="Z430" i="34"/>
  <c r="N431" i="34"/>
  <c r="R431" i="34"/>
  <c r="S431" i="34"/>
  <c r="T431" i="34"/>
  <c r="U431" i="34"/>
  <c r="X431" i="34"/>
  <c r="Y431" i="34"/>
  <c r="Z431" i="34"/>
  <c r="N432" i="34"/>
  <c r="R432" i="34"/>
  <c r="S432" i="34"/>
  <c r="T432" i="34"/>
  <c r="U432" i="34"/>
  <c r="X432" i="34"/>
  <c r="Y432" i="34"/>
  <c r="Z432" i="34"/>
  <c r="N433" i="34"/>
  <c r="R433" i="34"/>
  <c r="S433" i="34"/>
  <c r="T433" i="34"/>
  <c r="U433" i="34"/>
  <c r="X433" i="34"/>
  <c r="Y433" i="34"/>
  <c r="Z433" i="34"/>
  <c r="N434" i="34"/>
  <c r="R434" i="34"/>
  <c r="S434" i="34"/>
  <c r="T434" i="34"/>
  <c r="U434" i="34"/>
  <c r="X434" i="34"/>
  <c r="Y434" i="34"/>
  <c r="Z434" i="34"/>
  <c r="N435" i="34"/>
  <c r="R435" i="34"/>
  <c r="S435" i="34"/>
  <c r="T435" i="34"/>
  <c r="U435" i="34"/>
  <c r="X435" i="34"/>
  <c r="Y435" i="34"/>
  <c r="Z435" i="34"/>
  <c r="N436" i="34"/>
  <c r="R436" i="34"/>
  <c r="S436" i="34"/>
  <c r="T436" i="34"/>
  <c r="U436" i="34"/>
  <c r="X436" i="34"/>
  <c r="Y436" i="34"/>
  <c r="Z436" i="34"/>
  <c r="N437" i="34"/>
  <c r="R437" i="34"/>
  <c r="S437" i="34"/>
  <c r="T437" i="34"/>
  <c r="U437" i="34"/>
  <c r="X437" i="34"/>
  <c r="Y437" i="34"/>
  <c r="Z437" i="34"/>
  <c r="N438" i="34"/>
  <c r="R438" i="34"/>
  <c r="S438" i="34"/>
  <c r="T438" i="34"/>
  <c r="U438" i="34"/>
  <c r="X438" i="34"/>
  <c r="Y438" i="34"/>
  <c r="Z438" i="34"/>
  <c r="N439" i="34"/>
  <c r="R439" i="34"/>
  <c r="S439" i="34"/>
  <c r="T439" i="34"/>
  <c r="U439" i="34"/>
  <c r="X439" i="34"/>
  <c r="Y439" i="34"/>
  <c r="Z439" i="34"/>
  <c r="N440" i="34"/>
  <c r="R440" i="34"/>
  <c r="S440" i="34"/>
  <c r="T440" i="34"/>
  <c r="U440" i="34"/>
  <c r="X440" i="34"/>
  <c r="Y440" i="34"/>
  <c r="Z440" i="34"/>
  <c r="N441" i="34"/>
  <c r="R441" i="34"/>
  <c r="S441" i="34"/>
  <c r="T441" i="34"/>
  <c r="U441" i="34"/>
  <c r="X441" i="34"/>
  <c r="Y441" i="34"/>
  <c r="Z441" i="34"/>
  <c r="N442" i="34"/>
  <c r="R442" i="34"/>
  <c r="S442" i="34"/>
  <c r="T442" i="34"/>
  <c r="U442" i="34"/>
  <c r="X442" i="34"/>
  <c r="Y442" i="34"/>
  <c r="Z442" i="34"/>
  <c r="N443" i="34"/>
  <c r="R443" i="34"/>
  <c r="S443" i="34"/>
  <c r="T443" i="34"/>
  <c r="U443" i="34"/>
  <c r="X443" i="34"/>
  <c r="Y443" i="34"/>
  <c r="Z443" i="34"/>
  <c r="N444" i="34"/>
  <c r="R444" i="34"/>
  <c r="S444" i="34"/>
  <c r="T444" i="34"/>
  <c r="U444" i="34"/>
  <c r="X444" i="34"/>
  <c r="Y444" i="34"/>
  <c r="Z444" i="34"/>
  <c r="N445" i="34"/>
  <c r="R445" i="34"/>
  <c r="S445" i="34"/>
  <c r="T445" i="34"/>
  <c r="U445" i="34"/>
  <c r="X445" i="34"/>
  <c r="Y445" i="34"/>
  <c r="Z445" i="34"/>
  <c r="N446" i="34"/>
  <c r="R446" i="34"/>
  <c r="S446" i="34"/>
  <c r="T446" i="34"/>
  <c r="U446" i="34"/>
  <c r="X446" i="34"/>
  <c r="Y446" i="34"/>
  <c r="Z446" i="34"/>
  <c r="N447" i="34"/>
  <c r="R447" i="34"/>
  <c r="S447" i="34"/>
  <c r="T447" i="34"/>
  <c r="U447" i="34"/>
  <c r="X447" i="34"/>
  <c r="Y447" i="34"/>
  <c r="Z447" i="34"/>
  <c r="N448" i="34"/>
  <c r="R448" i="34"/>
  <c r="S448" i="34"/>
  <c r="T448" i="34"/>
  <c r="U448" i="34"/>
  <c r="X448" i="34"/>
  <c r="Y448" i="34"/>
  <c r="Z448" i="34"/>
  <c r="N449" i="34"/>
  <c r="R449" i="34"/>
  <c r="S449" i="34"/>
  <c r="T449" i="34"/>
  <c r="U449" i="34"/>
  <c r="X449" i="34"/>
  <c r="Y449" i="34"/>
  <c r="Z449" i="34"/>
  <c r="N450" i="34"/>
  <c r="R450" i="34"/>
  <c r="S450" i="34"/>
  <c r="T450" i="34"/>
  <c r="U450" i="34"/>
  <c r="X450" i="34"/>
  <c r="Y450" i="34"/>
  <c r="Z450" i="34"/>
  <c r="N451" i="34"/>
  <c r="R451" i="34"/>
  <c r="S451" i="34"/>
  <c r="T451" i="34"/>
  <c r="U451" i="34"/>
  <c r="X451" i="34"/>
  <c r="Y451" i="34"/>
  <c r="Z451" i="34"/>
  <c r="N452" i="34"/>
  <c r="R452" i="34"/>
  <c r="S452" i="34"/>
  <c r="T452" i="34"/>
  <c r="U452" i="34"/>
  <c r="X452" i="34"/>
  <c r="Y452" i="34"/>
  <c r="Z452" i="34"/>
  <c r="N453" i="34"/>
  <c r="R453" i="34"/>
  <c r="S453" i="34"/>
  <c r="T453" i="34"/>
  <c r="U453" i="34"/>
  <c r="X453" i="34"/>
  <c r="Y453" i="34"/>
  <c r="Z453" i="34"/>
  <c r="N454" i="34"/>
  <c r="R454" i="34"/>
  <c r="S454" i="34"/>
  <c r="T454" i="34"/>
  <c r="U454" i="34"/>
  <c r="X454" i="34"/>
  <c r="Y454" i="34"/>
  <c r="Z454" i="34"/>
  <c r="N455" i="34"/>
  <c r="R455" i="34"/>
  <c r="S455" i="34"/>
  <c r="T455" i="34"/>
  <c r="U455" i="34"/>
  <c r="X455" i="34"/>
  <c r="Y455" i="34"/>
  <c r="Z455" i="34"/>
  <c r="N456" i="34"/>
  <c r="R456" i="34"/>
  <c r="S456" i="34"/>
  <c r="T456" i="34"/>
  <c r="U456" i="34"/>
  <c r="X456" i="34"/>
  <c r="Y456" i="34"/>
  <c r="Z456" i="34"/>
  <c r="N457" i="34"/>
  <c r="R457" i="34"/>
  <c r="S457" i="34"/>
  <c r="T457" i="34"/>
  <c r="U457" i="34"/>
  <c r="X457" i="34"/>
  <c r="Y457" i="34"/>
  <c r="Z457" i="34"/>
  <c r="N458" i="34"/>
  <c r="R458" i="34"/>
  <c r="S458" i="34"/>
  <c r="T458" i="34"/>
  <c r="U458" i="34"/>
  <c r="X458" i="34"/>
  <c r="Y458" i="34"/>
  <c r="Z458" i="34"/>
  <c r="N459" i="34"/>
  <c r="R459" i="34"/>
  <c r="S459" i="34"/>
  <c r="T459" i="34"/>
  <c r="U459" i="34"/>
  <c r="X459" i="34"/>
  <c r="Y459" i="34"/>
  <c r="Z459" i="34"/>
  <c r="N460" i="34"/>
  <c r="R460" i="34"/>
  <c r="S460" i="34"/>
  <c r="T460" i="34"/>
  <c r="U460" i="34"/>
  <c r="X460" i="34"/>
  <c r="Y460" i="34"/>
  <c r="Z460" i="34"/>
  <c r="N461" i="34"/>
  <c r="R461" i="34"/>
  <c r="S461" i="34"/>
  <c r="T461" i="34"/>
  <c r="U461" i="34"/>
  <c r="X461" i="34"/>
  <c r="Y461" i="34"/>
  <c r="Z461" i="34"/>
  <c r="N462" i="34"/>
  <c r="R462" i="34"/>
  <c r="S462" i="34"/>
  <c r="T462" i="34"/>
  <c r="U462" i="34"/>
  <c r="X462" i="34"/>
  <c r="Y462" i="34"/>
  <c r="Z462" i="34"/>
  <c r="N463" i="34"/>
  <c r="R463" i="34"/>
  <c r="S463" i="34"/>
  <c r="T463" i="34"/>
  <c r="U463" i="34"/>
  <c r="X463" i="34"/>
  <c r="Y463" i="34"/>
  <c r="Z463" i="34"/>
  <c r="N464" i="34"/>
  <c r="R464" i="34"/>
  <c r="S464" i="34"/>
  <c r="T464" i="34"/>
  <c r="U464" i="34"/>
  <c r="X464" i="34"/>
  <c r="Y464" i="34"/>
  <c r="Z464" i="34"/>
  <c r="N465" i="34"/>
  <c r="R465" i="34"/>
  <c r="S465" i="34"/>
  <c r="T465" i="34"/>
  <c r="U465" i="34"/>
  <c r="X465" i="34"/>
  <c r="Y465" i="34"/>
  <c r="Z465" i="34"/>
  <c r="N466" i="34"/>
  <c r="R466" i="34"/>
  <c r="S466" i="34"/>
  <c r="T466" i="34"/>
  <c r="U466" i="34"/>
  <c r="X466" i="34"/>
  <c r="Y466" i="34"/>
  <c r="Z466" i="34"/>
  <c r="N467" i="34"/>
  <c r="R467" i="34"/>
  <c r="S467" i="34"/>
  <c r="T467" i="34"/>
  <c r="U467" i="34"/>
  <c r="X467" i="34"/>
  <c r="Y467" i="34"/>
  <c r="Z467" i="34"/>
  <c r="N468" i="34"/>
  <c r="R468" i="34"/>
  <c r="S468" i="34"/>
  <c r="T468" i="34"/>
  <c r="U468" i="34"/>
  <c r="X468" i="34"/>
  <c r="Y468" i="34"/>
  <c r="Z468" i="34"/>
  <c r="N469" i="34"/>
  <c r="R469" i="34"/>
  <c r="S469" i="34"/>
  <c r="T469" i="34"/>
  <c r="U469" i="34"/>
  <c r="X469" i="34"/>
  <c r="Y469" i="34"/>
  <c r="Z469" i="34"/>
  <c r="N470" i="34"/>
  <c r="R470" i="34"/>
  <c r="S470" i="34"/>
  <c r="T470" i="34"/>
  <c r="U470" i="34"/>
  <c r="X470" i="34"/>
  <c r="Y470" i="34"/>
  <c r="Z470" i="34"/>
  <c r="N471" i="34"/>
  <c r="R471" i="34"/>
  <c r="S471" i="34"/>
  <c r="T471" i="34"/>
  <c r="U471" i="34"/>
  <c r="X471" i="34"/>
  <c r="Y471" i="34"/>
  <c r="Z471" i="34"/>
  <c r="N472" i="34"/>
  <c r="R472" i="34"/>
  <c r="S472" i="34"/>
  <c r="T472" i="34"/>
  <c r="U472" i="34"/>
  <c r="X472" i="34"/>
  <c r="Y472" i="34"/>
  <c r="Z472" i="34"/>
  <c r="N473" i="34"/>
  <c r="R473" i="34"/>
  <c r="S473" i="34"/>
  <c r="T473" i="34"/>
  <c r="U473" i="34"/>
  <c r="X473" i="34"/>
  <c r="Y473" i="34"/>
  <c r="Z473" i="34"/>
  <c r="N474" i="34"/>
  <c r="R474" i="34"/>
  <c r="S474" i="34"/>
  <c r="T474" i="34"/>
  <c r="U474" i="34"/>
  <c r="X474" i="34"/>
  <c r="Y474" i="34"/>
  <c r="Z474" i="34"/>
  <c r="N475" i="34"/>
  <c r="R475" i="34"/>
  <c r="S475" i="34"/>
  <c r="T475" i="34"/>
  <c r="U475" i="34"/>
  <c r="X475" i="34"/>
  <c r="Y475" i="34"/>
  <c r="Z475" i="34"/>
  <c r="N476" i="34"/>
  <c r="R476" i="34"/>
  <c r="S476" i="34"/>
  <c r="T476" i="34"/>
  <c r="U476" i="34"/>
  <c r="X476" i="34"/>
  <c r="Y476" i="34"/>
  <c r="Z476" i="34"/>
  <c r="N477" i="34"/>
  <c r="R477" i="34"/>
  <c r="S477" i="34"/>
  <c r="T477" i="34"/>
  <c r="U477" i="34"/>
  <c r="X477" i="34"/>
  <c r="Y477" i="34"/>
  <c r="Z477" i="34"/>
  <c r="N478" i="34"/>
  <c r="R478" i="34"/>
  <c r="S478" i="34"/>
  <c r="T478" i="34"/>
  <c r="U478" i="34"/>
  <c r="X478" i="34"/>
  <c r="Y478" i="34"/>
  <c r="Z478" i="34"/>
  <c r="N479" i="34"/>
  <c r="R479" i="34"/>
  <c r="S479" i="34"/>
  <c r="T479" i="34"/>
  <c r="U479" i="34"/>
  <c r="X479" i="34"/>
  <c r="Y479" i="34"/>
  <c r="Z479" i="34"/>
  <c r="N480" i="34"/>
  <c r="R480" i="34"/>
  <c r="S480" i="34"/>
  <c r="T480" i="34"/>
  <c r="U480" i="34"/>
  <c r="X480" i="34"/>
  <c r="Y480" i="34"/>
  <c r="Z480" i="34"/>
  <c r="N481" i="34"/>
  <c r="R481" i="34"/>
  <c r="S481" i="34"/>
  <c r="T481" i="34"/>
  <c r="U481" i="34"/>
  <c r="X481" i="34"/>
  <c r="Y481" i="34"/>
  <c r="Z481" i="34"/>
  <c r="N482" i="34"/>
  <c r="R482" i="34"/>
  <c r="S482" i="34"/>
  <c r="T482" i="34"/>
  <c r="U482" i="34"/>
  <c r="X482" i="34"/>
  <c r="Y482" i="34"/>
  <c r="Z482" i="34"/>
  <c r="N483" i="34"/>
  <c r="R483" i="34"/>
  <c r="S483" i="34"/>
  <c r="T483" i="34"/>
  <c r="U483" i="34"/>
  <c r="X483" i="34"/>
  <c r="Y483" i="34"/>
  <c r="Z483" i="34"/>
  <c r="N484" i="34"/>
  <c r="R484" i="34"/>
  <c r="S484" i="34"/>
  <c r="T484" i="34"/>
  <c r="U484" i="34"/>
  <c r="X484" i="34"/>
  <c r="Y484" i="34"/>
  <c r="Z484" i="34"/>
  <c r="N485" i="34"/>
  <c r="R485" i="34"/>
  <c r="S485" i="34"/>
  <c r="T485" i="34"/>
  <c r="U485" i="34"/>
  <c r="X485" i="34"/>
  <c r="Y485" i="34"/>
  <c r="Z485" i="34"/>
  <c r="N486" i="34"/>
  <c r="R486" i="34"/>
  <c r="S486" i="34"/>
  <c r="T486" i="34"/>
  <c r="U486" i="34"/>
  <c r="X486" i="34"/>
  <c r="Y486" i="34"/>
  <c r="Z486" i="34"/>
  <c r="N487" i="34"/>
  <c r="R487" i="34"/>
  <c r="S487" i="34"/>
  <c r="T487" i="34"/>
  <c r="U487" i="34"/>
  <c r="X487" i="34"/>
  <c r="Y487" i="34"/>
  <c r="Z487" i="34"/>
  <c r="N488" i="34"/>
  <c r="R488" i="34"/>
  <c r="S488" i="34"/>
  <c r="T488" i="34"/>
  <c r="U488" i="34"/>
  <c r="X488" i="34"/>
  <c r="Y488" i="34"/>
  <c r="Z488" i="34"/>
  <c r="N489" i="34"/>
  <c r="R489" i="34"/>
  <c r="S489" i="34"/>
  <c r="T489" i="34"/>
  <c r="U489" i="34"/>
  <c r="X489" i="34"/>
  <c r="Y489" i="34"/>
  <c r="Z489" i="34"/>
  <c r="N490" i="34"/>
  <c r="R490" i="34"/>
  <c r="S490" i="34"/>
  <c r="T490" i="34"/>
  <c r="U490" i="34"/>
  <c r="X490" i="34"/>
  <c r="Y490" i="34"/>
  <c r="Z490" i="34"/>
  <c r="N491" i="34"/>
  <c r="R491" i="34"/>
  <c r="S491" i="34"/>
  <c r="T491" i="34"/>
  <c r="U491" i="34"/>
  <c r="X491" i="34"/>
  <c r="Y491" i="34"/>
  <c r="Z491" i="34"/>
  <c r="N492" i="34"/>
  <c r="R492" i="34"/>
  <c r="S492" i="34"/>
  <c r="T492" i="34"/>
  <c r="U492" i="34"/>
  <c r="X492" i="34"/>
  <c r="Y492" i="34"/>
  <c r="Z492" i="34"/>
  <c r="N493" i="34"/>
  <c r="R493" i="34"/>
  <c r="S493" i="34"/>
  <c r="T493" i="34"/>
  <c r="U493" i="34"/>
  <c r="X493" i="34"/>
  <c r="Y493" i="34"/>
  <c r="Z493" i="34"/>
  <c r="N494" i="34"/>
  <c r="R494" i="34"/>
  <c r="S494" i="34"/>
  <c r="T494" i="34"/>
  <c r="U494" i="34"/>
  <c r="X494" i="34"/>
  <c r="Y494" i="34"/>
  <c r="Z494" i="34"/>
  <c r="N495" i="34"/>
  <c r="R495" i="34"/>
  <c r="S495" i="34"/>
  <c r="T495" i="34"/>
  <c r="U495" i="34"/>
  <c r="X495" i="34"/>
  <c r="Y495" i="34"/>
  <c r="Z495" i="34"/>
  <c r="N496" i="34"/>
  <c r="R496" i="34"/>
  <c r="S496" i="34"/>
  <c r="T496" i="34"/>
  <c r="U496" i="34"/>
  <c r="X496" i="34"/>
  <c r="Y496" i="34"/>
  <c r="Z496" i="34"/>
  <c r="N497" i="34"/>
  <c r="R497" i="34"/>
  <c r="S497" i="34"/>
  <c r="T497" i="34"/>
  <c r="U497" i="34"/>
  <c r="X497" i="34"/>
  <c r="Y497" i="34"/>
  <c r="Z497" i="34"/>
  <c r="N498" i="34"/>
  <c r="R498" i="34"/>
  <c r="S498" i="34"/>
  <c r="T498" i="34"/>
  <c r="U498" i="34"/>
  <c r="X498" i="34"/>
  <c r="Y498" i="34"/>
  <c r="Z498" i="34"/>
  <c r="N499" i="34"/>
  <c r="R499" i="34"/>
  <c r="S499" i="34"/>
  <c r="T499" i="34"/>
  <c r="U499" i="34"/>
  <c r="X499" i="34"/>
  <c r="Y499" i="34"/>
  <c r="Z499" i="34"/>
  <c r="N500" i="34"/>
  <c r="R500" i="34"/>
  <c r="S500" i="34"/>
  <c r="T500" i="34"/>
  <c r="U500" i="34"/>
  <c r="X500" i="34"/>
  <c r="Y500" i="34"/>
  <c r="Z500" i="34"/>
  <c r="N501" i="34"/>
  <c r="R501" i="34"/>
  <c r="S501" i="34"/>
  <c r="T501" i="34"/>
  <c r="U501" i="34"/>
  <c r="X501" i="34"/>
  <c r="Y501" i="34"/>
  <c r="Z501" i="34"/>
  <c r="N502" i="34"/>
  <c r="R502" i="34"/>
  <c r="S502" i="34"/>
  <c r="T502" i="34"/>
  <c r="U502" i="34"/>
  <c r="X502" i="34"/>
  <c r="Y502" i="34"/>
  <c r="Z502" i="34"/>
  <c r="N503" i="34"/>
  <c r="R503" i="34"/>
  <c r="S503" i="34"/>
  <c r="T503" i="34"/>
  <c r="U503" i="34"/>
  <c r="X503" i="34"/>
  <c r="Y503" i="34"/>
  <c r="Z503" i="34"/>
  <c r="N504" i="34"/>
  <c r="R504" i="34"/>
  <c r="S504" i="34"/>
  <c r="T504" i="34"/>
  <c r="U504" i="34"/>
  <c r="X504" i="34"/>
  <c r="Y504" i="34"/>
  <c r="Z504" i="34"/>
  <c r="N505" i="34"/>
  <c r="R505" i="34"/>
  <c r="S505" i="34"/>
  <c r="T505" i="34"/>
  <c r="U505" i="34"/>
  <c r="X505" i="34"/>
  <c r="Y505" i="34"/>
  <c r="Z505" i="34"/>
  <c r="N506" i="34"/>
  <c r="R506" i="34"/>
  <c r="S506" i="34"/>
  <c r="T506" i="34"/>
  <c r="U506" i="34"/>
  <c r="X506" i="34"/>
  <c r="Y506" i="34"/>
  <c r="Z506" i="34"/>
  <c r="N507" i="34"/>
  <c r="R507" i="34"/>
  <c r="S507" i="34"/>
  <c r="T507" i="34"/>
  <c r="U507" i="34"/>
  <c r="X507" i="34"/>
  <c r="Y507" i="34"/>
  <c r="Z507" i="34"/>
  <c r="N508" i="34"/>
  <c r="R508" i="34"/>
  <c r="S508" i="34"/>
  <c r="T508" i="34"/>
  <c r="U508" i="34"/>
  <c r="X508" i="34"/>
  <c r="Y508" i="34"/>
  <c r="Z508" i="34"/>
  <c r="N509" i="34"/>
  <c r="R509" i="34"/>
  <c r="S509" i="34"/>
  <c r="T509" i="34"/>
  <c r="U509" i="34"/>
  <c r="X509" i="34"/>
  <c r="Y509" i="34"/>
  <c r="Z509" i="34"/>
  <c r="N510" i="34"/>
  <c r="R510" i="34"/>
  <c r="S510" i="34"/>
  <c r="T510" i="34"/>
  <c r="U510" i="34"/>
  <c r="X510" i="34"/>
  <c r="Y510" i="34"/>
  <c r="Z510" i="34"/>
  <c r="N511" i="34"/>
  <c r="R511" i="34"/>
  <c r="S511" i="34"/>
  <c r="T511" i="34"/>
  <c r="U511" i="34"/>
  <c r="X511" i="34"/>
  <c r="Y511" i="34"/>
  <c r="Z511" i="34"/>
  <c r="N512" i="34"/>
  <c r="R512" i="34"/>
  <c r="S512" i="34"/>
  <c r="T512" i="34"/>
  <c r="U512" i="34"/>
  <c r="X512" i="34"/>
  <c r="Y512" i="34"/>
  <c r="Z512" i="34"/>
  <c r="N513" i="34"/>
  <c r="R513" i="34"/>
  <c r="S513" i="34"/>
  <c r="T513" i="34"/>
  <c r="U513" i="34"/>
  <c r="X513" i="34"/>
  <c r="Y513" i="34"/>
  <c r="Z513" i="34"/>
  <c r="N514" i="34"/>
  <c r="R514" i="34"/>
  <c r="S514" i="34"/>
  <c r="T514" i="34"/>
  <c r="U514" i="34"/>
  <c r="X514" i="34"/>
  <c r="Y514" i="34"/>
  <c r="Z514" i="34"/>
  <c r="N515" i="34"/>
  <c r="R515" i="34"/>
  <c r="S515" i="34"/>
  <c r="T515" i="34"/>
  <c r="U515" i="34"/>
  <c r="X515" i="34"/>
  <c r="Y515" i="34"/>
  <c r="Z515" i="34"/>
  <c r="N516" i="34"/>
  <c r="R516" i="34"/>
  <c r="S516" i="34"/>
  <c r="T516" i="34"/>
  <c r="U516" i="34"/>
  <c r="X516" i="34"/>
  <c r="Y516" i="34"/>
  <c r="Z516" i="34"/>
  <c r="N517" i="34"/>
  <c r="R517" i="34"/>
  <c r="S517" i="34"/>
  <c r="T517" i="34"/>
  <c r="U517" i="34"/>
  <c r="X517" i="34"/>
  <c r="Y517" i="34"/>
  <c r="Z517" i="34"/>
  <c r="N518" i="34"/>
  <c r="R518" i="34"/>
  <c r="S518" i="34"/>
  <c r="T518" i="34"/>
  <c r="U518" i="34"/>
  <c r="X518" i="34"/>
  <c r="Y518" i="34"/>
  <c r="Z518" i="34"/>
  <c r="N519" i="34"/>
  <c r="R519" i="34"/>
  <c r="S519" i="34"/>
  <c r="T519" i="34"/>
  <c r="U519" i="34"/>
  <c r="X519" i="34"/>
  <c r="Y519" i="34"/>
  <c r="Z519" i="34"/>
  <c r="N520" i="34"/>
  <c r="R520" i="34"/>
  <c r="S520" i="34"/>
  <c r="T520" i="34"/>
  <c r="U520" i="34"/>
  <c r="X520" i="34"/>
  <c r="Y520" i="34"/>
  <c r="Z520" i="34"/>
  <c r="N521" i="34"/>
  <c r="R521" i="34"/>
  <c r="S521" i="34"/>
  <c r="T521" i="34"/>
  <c r="U521" i="34"/>
  <c r="X521" i="34"/>
  <c r="Y521" i="34"/>
  <c r="Z521" i="34"/>
  <c r="N522" i="34"/>
  <c r="R522" i="34"/>
  <c r="S522" i="34"/>
  <c r="T522" i="34"/>
  <c r="U522" i="34"/>
  <c r="X522" i="34"/>
  <c r="Y522" i="34"/>
  <c r="Z522" i="34"/>
  <c r="N523" i="34"/>
  <c r="R523" i="34"/>
  <c r="S523" i="34"/>
  <c r="T523" i="34"/>
  <c r="U523" i="34"/>
  <c r="X523" i="34"/>
  <c r="Y523" i="34"/>
  <c r="Z523" i="34"/>
  <c r="N524" i="34"/>
  <c r="R524" i="34"/>
  <c r="S524" i="34"/>
  <c r="T524" i="34"/>
  <c r="U524" i="34"/>
  <c r="X524" i="34"/>
  <c r="Y524" i="34"/>
  <c r="Z524" i="34"/>
  <c r="N525" i="34"/>
  <c r="R525" i="34"/>
  <c r="S525" i="34"/>
  <c r="T525" i="34"/>
  <c r="U525" i="34"/>
  <c r="X525" i="34"/>
  <c r="Y525" i="34"/>
  <c r="Z525" i="34"/>
  <c r="N526" i="34"/>
  <c r="R526" i="34"/>
  <c r="S526" i="34"/>
  <c r="T526" i="34"/>
  <c r="U526" i="34"/>
  <c r="X526" i="34"/>
  <c r="Y526" i="34"/>
  <c r="Z526" i="34"/>
  <c r="N527" i="34"/>
  <c r="R527" i="34"/>
  <c r="S527" i="34"/>
  <c r="T527" i="34"/>
  <c r="U527" i="34"/>
  <c r="X527" i="34"/>
  <c r="Y527" i="34"/>
  <c r="Z527" i="34"/>
  <c r="N528" i="34"/>
  <c r="R528" i="34"/>
  <c r="S528" i="34"/>
  <c r="T528" i="34"/>
  <c r="U528" i="34"/>
  <c r="X528" i="34"/>
  <c r="Y528" i="34"/>
  <c r="Z528" i="34"/>
  <c r="N529" i="34"/>
  <c r="R529" i="34"/>
  <c r="S529" i="34"/>
  <c r="T529" i="34"/>
  <c r="U529" i="34"/>
  <c r="X529" i="34"/>
  <c r="Y529" i="34"/>
  <c r="Z529" i="34"/>
  <c r="N530" i="34"/>
  <c r="R530" i="34"/>
  <c r="S530" i="34"/>
  <c r="T530" i="34"/>
  <c r="U530" i="34"/>
  <c r="X530" i="34"/>
  <c r="Y530" i="34"/>
  <c r="Z530" i="34"/>
  <c r="N531" i="34"/>
  <c r="R531" i="34"/>
  <c r="S531" i="34"/>
  <c r="T531" i="34"/>
  <c r="U531" i="34"/>
  <c r="X531" i="34"/>
  <c r="Y531" i="34"/>
  <c r="Z531" i="34"/>
  <c r="N532" i="34"/>
  <c r="R532" i="34"/>
  <c r="S532" i="34"/>
  <c r="T532" i="34"/>
  <c r="U532" i="34"/>
  <c r="X532" i="34"/>
  <c r="Y532" i="34"/>
  <c r="Z532" i="34"/>
  <c r="N533" i="34"/>
  <c r="R533" i="34"/>
  <c r="S533" i="34"/>
  <c r="T533" i="34"/>
  <c r="U533" i="34"/>
  <c r="X533" i="34"/>
  <c r="Y533" i="34"/>
  <c r="Z533" i="34"/>
  <c r="N534" i="34"/>
  <c r="R534" i="34"/>
  <c r="S534" i="34"/>
  <c r="T534" i="34"/>
  <c r="U534" i="34"/>
  <c r="X534" i="34"/>
  <c r="Y534" i="34"/>
  <c r="Z534" i="34"/>
  <c r="N535" i="34"/>
  <c r="R535" i="34"/>
  <c r="S535" i="34"/>
  <c r="T535" i="34"/>
  <c r="U535" i="34"/>
  <c r="X535" i="34"/>
  <c r="Y535" i="34"/>
  <c r="Z535" i="34"/>
  <c r="N536" i="34"/>
  <c r="R536" i="34"/>
  <c r="S536" i="34"/>
  <c r="T536" i="34"/>
  <c r="U536" i="34"/>
  <c r="X536" i="34"/>
  <c r="Y536" i="34"/>
  <c r="Z536" i="34"/>
  <c r="N537" i="34"/>
  <c r="R537" i="34"/>
  <c r="S537" i="34"/>
  <c r="T537" i="34"/>
  <c r="U537" i="34"/>
  <c r="X537" i="34"/>
  <c r="Y537" i="34"/>
  <c r="Z537" i="34"/>
  <c r="N538" i="34"/>
  <c r="R538" i="34"/>
  <c r="S538" i="34"/>
  <c r="T538" i="34"/>
  <c r="U538" i="34"/>
  <c r="X538" i="34"/>
  <c r="Y538" i="34"/>
  <c r="Z538" i="34"/>
  <c r="N539" i="34"/>
  <c r="R539" i="34"/>
  <c r="S539" i="34"/>
  <c r="T539" i="34"/>
  <c r="U539" i="34"/>
  <c r="X539" i="34"/>
  <c r="Y539" i="34"/>
  <c r="Z539" i="34"/>
  <c r="N540" i="34"/>
  <c r="R540" i="34"/>
  <c r="S540" i="34"/>
  <c r="T540" i="34"/>
  <c r="U540" i="34"/>
  <c r="X540" i="34"/>
  <c r="Y540" i="34"/>
  <c r="Z540" i="34"/>
  <c r="N541" i="34"/>
  <c r="R541" i="34"/>
  <c r="S541" i="34"/>
  <c r="T541" i="34"/>
  <c r="U541" i="34"/>
  <c r="X541" i="34"/>
  <c r="Y541" i="34"/>
  <c r="Z541" i="34"/>
  <c r="N542" i="34"/>
  <c r="R542" i="34"/>
  <c r="S542" i="34"/>
  <c r="T542" i="34"/>
  <c r="U542" i="34"/>
  <c r="X542" i="34"/>
  <c r="Y542" i="34"/>
  <c r="Z542" i="34"/>
  <c r="N543" i="34"/>
  <c r="R543" i="34"/>
  <c r="S543" i="34"/>
  <c r="T543" i="34"/>
  <c r="U543" i="34"/>
  <c r="X543" i="34"/>
  <c r="Y543" i="34"/>
  <c r="Z543" i="34"/>
  <c r="N544" i="34"/>
  <c r="R544" i="34"/>
  <c r="S544" i="34"/>
  <c r="T544" i="34"/>
  <c r="U544" i="34"/>
  <c r="X544" i="34"/>
  <c r="Y544" i="34"/>
  <c r="Z544" i="34"/>
  <c r="N545" i="34"/>
  <c r="R545" i="34"/>
  <c r="S545" i="34"/>
  <c r="T545" i="34"/>
  <c r="U545" i="34"/>
  <c r="X545" i="34"/>
  <c r="Y545" i="34"/>
  <c r="Z545" i="34"/>
  <c r="N546" i="34"/>
  <c r="R546" i="34"/>
  <c r="S546" i="34"/>
  <c r="T546" i="34"/>
  <c r="U546" i="34"/>
  <c r="X546" i="34"/>
  <c r="Y546" i="34"/>
  <c r="Z546" i="34"/>
  <c r="N547" i="34"/>
  <c r="R547" i="34"/>
  <c r="S547" i="34"/>
  <c r="T547" i="34"/>
  <c r="U547" i="34"/>
  <c r="X547" i="34"/>
  <c r="Y547" i="34"/>
  <c r="Z547" i="34"/>
  <c r="N548" i="34"/>
  <c r="R548" i="34"/>
  <c r="S548" i="34"/>
  <c r="T548" i="34"/>
  <c r="U548" i="34"/>
  <c r="X548" i="34"/>
  <c r="Y548" i="34"/>
  <c r="Z548" i="34"/>
  <c r="N549" i="34"/>
  <c r="R549" i="34"/>
  <c r="S549" i="34"/>
  <c r="T549" i="34"/>
  <c r="U549" i="34"/>
  <c r="X549" i="34"/>
  <c r="Y549" i="34"/>
  <c r="Z549" i="34"/>
  <c r="N550" i="34"/>
  <c r="R550" i="34"/>
  <c r="S550" i="34"/>
  <c r="T550" i="34"/>
  <c r="U550" i="34"/>
  <c r="X550" i="34"/>
  <c r="Y550" i="34"/>
  <c r="Z550" i="34"/>
  <c r="N551" i="34"/>
  <c r="R551" i="34"/>
  <c r="S551" i="34"/>
  <c r="T551" i="34"/>
  <c r="U551" i="34"/>
  <c r="X551" i="34"/>
  <c r="Y551" i="34"/>
  <c r="Z551" i="34"/>
  <c r="N552" i="34"/>
  <c r="R552" i="34"/>
  <c r="S552" i="34"/>
  <c r="T552" i="34"/>
  <c r="U552" i="34"/>
  <c r="X552" i="34"/>
  <c r="Y552" i="34"/>
  <c r="Z552" i="34"/>
  <c r="N553" i="34"/>
  <c r="R553" i="34"/>
  <c r="S553" i="34"/>
  <c r="T553" i="34"/>
  <c r="U553" i="34"/>
  <c r="X553" i="34"/>
  <c r="Y553" i="34"/>
  <c r="Z553" i="34"/>
  <c r="N554" i="34"/>
  <c r="R554" i="34"/>
  <c r="S554" i="34"/>
  <c r="T554" i="34"/>
  <c r="U554" i="34"/>
  <c r="X554" i="34"/>
  <c r="Y554" i="34"/>
  <c r="Z554" i="34"/>
  <c r="N555" i="34"/>
  <c r="R555" i="34"/>
  <c r="S555" i="34"/>
  <c r="T555" i="34"/>
  <c r="U555" i="34"/>
  <c r="X555" i="34"/>
  <c r="Y555" i="34"/>
  <c r="Z555" i="34"/>
  <c r="N556" i="34"/>
  <c r="R556" i="34"/>
  <c r="S556" i="34"/>
  <c r="T556" i="34"/>
  <c r="U556" i="34"/>
  <c r="X556" i="34"/>
  <c r="Y556" i="34"/>
  <c r="Z556" i="34"/>
  <c r="N557" i="34"/>
  <c r="R557" i="34"/>
  <c r="S557" i="34"/>
  <c r="T557" i="34"/>
  <c r="U557" i="34"/>
  <c r="X557" i="34"/>
  <c r="Y557" i="34"/>
  <c r="Z557" i="34"/>
  <c r="N558" i="34"/>
  <c r="R558" i="34"/>
  <c r="S558" i="34"/>
  <c r="T558" i="34"/>
  <c r="U558" i="34"/>
  <c r="X558" i="34"/>
  <c r="Y558" i="34"/>
  <c r="Z558" i="34"/>
  <c r="N559" i="34"/>
  <c r="R559" i="34"/>
  <c r="S559" i="34"/>
  <c r="T559" i="34"/>
  <c r="U559" i="34"/>
  <c r="X559" i="34"/>
  <c r="Y559" i="34"/>
  <c r="Z559" i="34"/>
  <c r="N560" i="34"/>
  <c r="R560" i="34"/>
  <c r="S560" i="34"/>
  <c r="T560" i="34"/>
  <c r="U560" i="34"/>
  <c r="X560" i="34"/>
  <c r="Y560" i="34"/>
  <c r="Z560" i="34"/>
  <c r="N561" i="34"/>
  <c r="R561" i="34"/>
  <c r="S561" i="34"/>
  <c r="T561" i="34"/>
  <c r="U561" i="34"/>
  <c r="X561" i="34"/>
  <c r="Y561" i="34"/>
  <c r="Z561" i="34"/>
  <c r="N562" i="34"/>
  <c r="R562" i="34"/>
  <c r="S562" i="34"/>
  <c r="T562" i="34"/>
  <c r="U562" i="34"/>
  <c r="X562" i="34"/>
  <c r="Y562" i="34"/>
  <c r="Z562" i="34"/>
  <c r="N563" i="34"/>
  <c r="R563" i="34"/>
  <c r="S563" i="34"/>
  <c r="T563" i="34"/>
  <c r="U563" i="34"/>
  <c r="X563" i="34"/>
  <c r="Y563" i="34"/>
  <c r="Z563" i="34"/>
  <c r="N564" i="34"/>
  <c r="R564" i="34"/>
  <c r="S564" i="34"/>
  <c r="T564" i="34"/>
  <c r="U564" i="34"/>
  <c r="X564" i="34"/>
  <c r="Y564" i="34"/>
  <c r="Z564" i="34"/>
  <c r="N565" i="34"/>
  <c r="R565" i="34"/>
  <c r="S565" i="34"/>
  <c r="T565" i="34"/>
  <c r="U565" i="34"/>
  <c r="X565" i="34"/>
  <c r="Y565" i="34"/>
  <c r="Z565" i="34"/>
  <c r="N566" i="34"/>
  <c r="R566" i="34"/>
  <c r="S566" i="34"/>
  <c r="T566" i="34"/>
  <c r="U566" i="34"/>
  <c r="X566" i="34"/>
  <c r="Y566" i="34"/>
  <c r="Z566" i="34"/>
  <c r="N567" i="34"/>
  <c r="R567" i="34"/>
  <c r="S567" i="34"/>
  <c r="T567" i="34"/>
  <c r="U567" i="34"/>
  <c r="X567" i="34"/>
  <c r="Y567" i="34"/>
  <c r="Z567" i="34"/>
  <c r="N568" i="34"/>
  <c r="R568" i="34"/>
  <c r="S568" i="34"/>
  <c r="T568" i="34"/>
  <c r="U568" i="34"/>
  <c r="X568" i="34"/>
  <c r="Y568" i="34"/>
  <c r="Z568" i="34"/>
  <c r="N569" i="34"/>
  <c r="R569" i="34"/>
  <c r="S569" i="34"/>
  <c r="T569" i="34"/>
  <c r="U569" i="34"/>
  <c r="X569" i="34"/>
  <c r="Y569" i="34"/>
  <c r="Z569" i="34"/>
  <c r="N570" i="34"/>
  <c r="R570" i="34"/>
  <c r="S570" i="34"/>
  <c r="T570" i="34"/>
  <c r="U570" i="34"/>
  <c r="X570" i="34"/>
  <c r="Y570" i="34"/>
  <c r="Z570" i="34"/>
  <c r="N571" i="34"/>
  <c r="R571" i="34"/>
  <c r="S571" i="34"/>
  <c r="T571" i="34"/>
  <c r="U571" i="34"/>
  <c r="X571" i="34"/>
  <c r="Y571" i="34"/>
  <c r="Z571" i="34"/>
  <c r="N572" i="34"/>
  <c r="R572" i="34"/>
  <c r="S572" i="34"/>
  <c r="T572" i="34"/>
  <c r="U572" i="34"/>
  <c r="X572" i="34"/>
  <c r="Y572" i="34"/>
  <c r="Z572" i="34"/>
  <c r="N573" i="34"/>
  <c r="R573" i="34"/>
  <c r="S573" i="34"/>
  <c r="T573" i="34"/>
  <c r="U573" i="34"/>
  <c r="X573" i="34"/>
  <c r="Y573" i="34"/>
  <c r="Z573" i="34"/>
  <c r="N574" i="34"/>
  <c r="R574" i="34"/>
  <c r="S574" i="34"/>
  <c r="T574" i="34"/>
  <c r="U574" i="34"/>
  <c r="X574" i="34"/>
  <c r="Y574" i="34"/>
  <c r="Z574" i="34"/>
  <c r="N575" i="34"/>
  <c r="R575" i="34"/>
  <c r="S575" i="34"/>
  <c r="T575" i="34"/>
  <c r="U575" i="34"/>
  <c r="X575" i="34"/>
  <c r="Y575" i="34"/>
  <c r="Z575" i="34"/>
  <c r="N576" i="34"/>
  <c r="R576" i="34"/>
  <c r="S576" i="34"/>
  <c r="T576" i="34"/>
  <c r="U576" i="34"/>
  <c r="X576" i="34"/>
  <c r="Y576" i="34"/>
  <c r="Z576" i="34"/>
  <c r="N577" i="34"/>
  <c r="R577" i="34"/>
  <c r="S577" i="34"/>
  <c r="T577" i="34"/>
  <c r="U577" i="34"/>
  <c r="X577" i="34"/>
  <c r="Y577" i="34"/>
  <c r="Z577" i="34"/>
  <c r="N578" i="34"/>
  <c r="R578" i="34"/>
  <c r="S578" i="34"/>
  <c r="T578" i="34"/>
  <c r="U578" i="34"/>
  <c r="X578" i="34"/>
  <c r="Y578" i="34"/>
  <c r="Z578" i="34"/>
  <c r="N579" i="34"/>
  <c r="R579" i="34"/>
  <c r="S579" i="34"/>
  <c r="T579" i="34"/>
  <c r="U579" i="34"/>
  <c r="X579" i="34"/>
  <c r="Y579" i="34"/>
  <c r="Z579" i="34"/>
  <c r="N580" i="34"/>
  <c r="R580" i="34"/>
  <c r="S580" i="34"/>
  <c r="T580" i="34"/>
  <c r="U580" i="34"/>
  <c r="X580" i="34"/>
  <c r="Y580" i="34"/>
  <c r="Z580" i="34"/>
  <c r="N581" i="34"/>
  <c r="R581" i="34"/>
  <c r="S581" i="34"/>
  <c r="T581" i="34"/>
  <c r="U581" i="34"/>
  <c r="X581" i="34"/>
  <c r="Y581" i="34"/>
  <c r="Z581" i="34"/>
  <c r="N582" i="34"/>
  <c r="R582" i="34"/>
  <c r="S582" i="34"/>
  <c r="T582" i="34"/>
  <c r="U582" i="34"/>
  <c r="X582" i="34"/>
  <c r="Y582" i="34"/>
  <c r="Z582" i="34"/>
  <c r="N583" i="34"/>
  <c r="R583" i="34"/>
  <c r="S583" i="34"/>
  <c r="T583" i="34"/>
  <c r="U583" i="34"/>
  <c r="X583" i="34"/>
  <c r="Y583" i="34"/>
  <c r="Z583" i="34"/>
  <c r="N584" i="34"/>
  <c r="R584" i="34"/>
  <c r="S584" i="34"/>
  <c r="T584" i="34"/>
  <c r="U584" i="34"/>
  <c r="X584" i="34"/>
  <c r="Y584" i="34"/>
  <c r="Z584" i="34"/>
  <c r="N585" i="34"/>
  <c r="R585" i="34"/>
  <c r="S585" i="34"/>
  <c r="T585" i="34"/>
  <c r="U585" i="34"/>
  <c r="X585" i="34"/>
  <c r="Y585" i="34"/>
  <c r="Z585" i="34"/>
  <c r="N586" i="34"/>
  <c r="R586" i="34"/>
  <c r="S586" i="34"/>
  <c r="T586" i="34"/>
  <c r="U586" i="34"/>
  <c r="X586" i="34"/>
  <c r="Y586" i="34"/>
  <c r="Z586" i="34"/>
  <c r="N587" i="34"/>
  <c r="R587" i="34"/>
  <c r="S587" i="34"/>
  <c r="T587" i="34"/>
  <c r="U587" i="34"/>
  <c r="X587" i="34"/>
  <c r="Y587" i="34"/>
  <c r="Z587" i="34"/>
  <c r="N588" i="34"/>
  <c r="R588" i="34"/>
  <c r="S588" i="34"/>
  <c r="T588" i="34"/>
  <c r="U588" i="34"/>
  <c r="X588" i="34"/>
  <c r="Y588" i="34"/>
  <c r="Z588" i="34"/>
  <c r="N589" i="34"/>
  <c r="R589" i="34"/>
  <c r="S589" i="34"/>
  <c r="T589" i="34"/>
  <c r="U589" i="34"/>
  <c r="X589" i="34"/>
  <c r="Y589" i="34"/>
  <c r="Z589" i="34"/>
  <c r="N590" i="34"/>
  <c r="R590" i="34"/>
  <c r="S590" i="34"/>
  <c r="T590" i="34"/>
  <c r="U590" i="34"/>
  <c r="X590" i="34"/>
  <c r="Y590" i="34"/>
  <c r="Z590" i="34"/>
  <c r="N591" i="34"/>
  <c r="R591" i="34"/>
  <c r="S591" i="34"/>
  <c r="T591" i="34"/>
  <c r="U591" i="34"/>
  <c r="X591" i="34"/>
  <c r="Y591" i="34"/>
  <c r="Z591" i="34"/>
  <c r="N592" i="34"/>
  <c r="R592" i="34"/>
  <c r="S592" i="34"/>
  <c r="T592" i="34"/>
  <c r="U592" i="34"/>
  <c r="X592" i="34"/>
  <c r="Y592" i="34"/>
  <c r="Z592" i="34"/>
  <c r="N593" i="34"/>
  <c r="R593" i="34"/>
  <c r="S593" i="34"/>
  <c r="T593" i="34"/>
  <c r="U593" i="34"/>
  <c r="X593" i="34"/>
  <c r="Y593" i="34"/>
  <c r="Z593" i="34"/>
  <c r="N594" i="34"/>
  <c r="R594" i="34"/>
  <c r="S594" i="34"/>
  <c r="T594" i="34"/>
  <c r="U594" i="34"/>
  <c r="X594" i="34"/>
  <c r="Y594" i="34"/>
  <c r="Z594" i="34"/>
  <c r="N595" i="34"/>
  <c r="R595" i="34"/>
  <c r="S595" i="34"/>
  <c r="T595" i="34"/>
  <c r="U595" i="34"/>
  <c r="X595" i="34"/>
  <c r="Y595" i="34"/>
  <c r="Z595" i="34"/>
  <c r="N596" i="34"/>
  <c r="R596" i="34"/>
  <c r="S596" i="34"/>
  <c r="T596" i="34"/>
  <c r="U596" i="34"/>
  <c r="X596" i="34"/>
  <c r="Y596" i="34"/>
  <c r="Z596" i="34"/>
  <c r="N597" i="34"/>
  <c r="R597" i="34"/>
  <c r="S597" i="34"/>
  <c r="T597" i="34"/>
  <c r="U597" i="34"/>
  <c r="X597" i="34"/>
  <c r="Y597" i="34"/>
  <c r="Z597" i="34"/>
  <c r="N598" i="34"/>
  <c r="R598" i="34"/>
  <c r="S598" i="34"/>
  <c r="T598" i="34"/>
  <c r="U598" i="34"/>
  <c r="X598" i="34"/>
  <c r="Y598" i="34"/>
  <c r="Z598" i="34"/>
  <c r="N599" i="34"/>
  <c r="R599" i="34"/>
  <c r="S599" i="34"/>
  <c r="T599" i="34"/>
  <c r="U599" i="34"/>
  <c r="X599" i="34"/>
  <c r="Y599" i="34"/>
  <c r="Z599" i="34"/>
  <c r="N600" i="34"/>
  <c r="R600" i="34"/>
  <c r="S600" i="34"/>
  <c r="T600" i="34"/>
  <c r="U600" i="34"/>
  <c r="X600" i="34"/>
  <c r="Y600" i="34"/>
  <c r="Z600" i="34"/>
  <c r="N601" i="34"/>
  <c r="R601" i="34"/>
  <c r="S601" i="34"/>
  <c r="T601" i="34"/>
  <c r="U601" i="34"/>
  <c r="X601" i="34"/>
  <c r="Y601" i="34"/>
  <c r="Z601" i="34"/>
  <c r="N602" i="34"/>
  <c r="R602" i="34"/>
  <c r="S602" i="34"/>
  <c r="T602" i="34"/>
  <c r="U602" i="34"/>
  <c r="X602" i="34"/>
  <c r="Y602" i="34"/>
  <c r="Z602" i="34"/>
  <c r="N603" i="34"/>
  <c r="R603" i="34"/>
  <c r="S603" i="34"/>
  <c r="T603" i="34"/>
  <c r="U603" i="34"/>
  <c r="X603" i="34"/>
  <c r="Y603" i="34"/>
  <c r="Z603" i="34"/>
  <c r="N604" i="34"/>
  <c r="R604" i="34"/>
  <c r="S604" i="34"/>
  <c r="T604" i="34"/>
  <c r="U604" i="34"/>
  <c r="X604" i="34"/>
  <c r="Y604" i="34"/>
  <c r="Z604" i="34"/>
  <c r="N605" i="34"/>
  <c r="R605" i="34"/>
  <c r="S605" i="34"/>
  <c r="T605" i="34"/>
  <c r="U605" i="34"/>
  <c r="X605" i="34"/>
  <c r="Y605" i="34"/>
  <c r="Z605" i="34"/>
  <c r="N606" i="34"/>
  <c r="R606" i="34"/>
  <c r="S606" i="34"/>
  <c r="T606" i="34"/>
  <c r="U606" i="34"/>
  <c r="X606" i="34"/>
  <c r="Y606" i="34"/>
  <c r="Z606" i="34"/>
  <c r="N607" i="34"/>
  <c r="R607" i="34"/>
  <c r="S607" i="34"/>
  <c r="T607" i="34"/>
  <c r="U607" i="34"/>
  <c r="X607" i="34"/>
  <c r="Y607" i="34"/>
  <c r="Z607" i="34"/>
  <c r="N608" i="34"/>
  <c r="R608" i="34"/>
  <c r="S608" i="34"/>
  <c r="T608" i="34"/>
  <c r="U608" i="34"/>
  <c r="X608" i="34"/>
  <c r="Y608" i="34"/>
  <c r="Z608" i="34"/>
  <c r="N609" i="34"/>
  <c r="R609" i="34"/>
  <c r="S609" i="34"/>
  <c r="T609" i="34"/>
  <c r="U609" i="34"/>
  <c r="X609" i="34"/>
  <c r="Y609" i="34"/>
  <c r="Z609" i="34"/>
  <c r="N610" i="34"/>
  <c r="R610" i="34"/>
  <c r="S610" i="34"/>
  <c r="T610" i="34"/>
  <c r="U610" i="34"/>
  <c r="X610" i="34"/>
  <c r="Y610" i="34"/>
  <c r="Z610" i="34"/>
  <c r="N611" i="34"/>
  <c r="R611" i="34"/>
  <c r="S611" i="34"/>
  <c r="T611" i="34"/>
  <c r="U611" i="34"/>
  <c r="X611" i="34"/>
  <c r="Y611" i="34"/>
  <c r="Z611" i="34"/>
  <c r="N612" i="34"/>
  <c r="R612" i="34"/>
  <c r="S612" i="34"/>
  <c r="T612" i="34"/>
  <c r="U612" i="34"/>
  <c r="X612" i="34"/>
  <c r="Y612" i="34"/>
  <c r="Z612" i="34"/>
  <c r="N613" i="34"/>
  <c r="R613" i="34"/>
  <c r="S613" i="34"/>
  <c r="T613" i="34"/>
  <c r="U613" i="34"/>
  <c r="X613" i="34"/>
  <c r="Y613" i="34"/>
  <c r="Z613" i="34"/>
  <c r="N614" i="34"/>
  <c r="R614" i="34"/>
  <c r="S614" i="34"/>
  <c r="T614" i="34"/>
  <c r="U614" i="34"/>
  <c r="X614" i="34"/>
  <c r="Y614" i="34"/>
  <c r="Z614" i="34"/>
  <c r="N615" i="34"/>
  <c r="R615" i="34"/>
  <c r="S615" i="34"/>
  <c r="T615" i="34"/>
  <c r="U615" i="34"/>
  <c r="X615" i="34"/>
  <c r="Y615" i="34"/>
  <c r="Z615" i="34"/>
  <c r="N616" i="34"/>
  <c r="R616" i="34"/>
  <c r="S616" i="34"/>
  <c r="T616" i="34"/>
  <c r="U616" i="34"/>
  <c r="X616" i="34"/>
  <c r="Y616" i="34"/>
  <c r="Z616" i="34"/>
  <c r="N617" i="34"/>
  <c r="R617" i="34"/>
  <c r="S617" i="34"/>
  <c r="T617" i="34"/>
  <c r="U617" i="34"/>
  <c r="X617" i="34"/>
  <c r="Y617" i="34"/>
  <c r="Z617" i="34"/>
  <c r="N618" i="34"/>
  <c r="R618" i="34"/>
  <c r="S618" i="34"/>
  <c r="T618" i="34"/>
  <c r="U618" i="34"/>
  <c r="X618" i="34"/>
  <c r="Y618" i="34"/>
  <c r="Z618" i="34"/>
  <c r="N619" i="34"/>
  <c r="R619" i="34"/>
  <c r="S619" i="34"/>
  <c r="T619" i="34"/>
  <c r="U619" i="34"/>
  <c r="X619" i="34"/>
  <c r="Y619" i="34"/>
  <c r="Z619" i="34"/>
  <c r="N620" i="34"/>
  <c r="R620" i="34"/>
  <c r="S620" i="34"/>
  <c r="T620" i="34"/>
  <c r="U620" i="34"/>
  <c r="X620" i="34"/>
  <c r="Y620" i="34"/>
  <c r="Z620" i="34"/>
  <c r="N621" i="34"/>
  <c r="R621" i="34"/>
  <c r="S621" i="34"/>
  <c r="T621" i="34"/>
  <c r="U621" i="34"/>
  <c r="X621" i="34"/>
  <c r="Y621" i="34"/>
  <c r="Z621" i="34"/>
  <c r="N622" i="34"/>
  <c r="R622" i="34"/>
  <c r="S622" i="34"/>
  <c r="T622" i="34"/>
  <c r="U622" i="34"/>
  <c r="X622" i="34"/>
  <c r="Y622" i="34"/>
  <c r="Z622" i="34"/>
  <c r="N623" i="34"/>
  <c r="R623" i="34"/>
  <c r="S623" i="34"/>
  <c r="T623" i="34"/>
  <c r="U623" i="34"/>
  <c r="X623" i="34"/>
  <c r="Y623" i="34"/>
  <c r="Z623" i="34"/>
  <c r="N624" i="34"/>
  <c r="R624" i="34"/>
  <c r="S624" i="34"/>
  <c r="T624" i="34"/>
  <c r="U624" i="34"/>
  <c r="X624" i="34"/>
  <c r="Y624" i="34"/>
  <c r="Z624" i="34"/>
  <c r="N625" i="34"/>
  <c r="R625" i="34"/>
  <c r="S625" i="34"/>
  <c r="T625" i="34"/>
  <c r="U625" i="34"/>
  <c r="X625" i="34"/>
  <c r="Y625" i="34"/>
  <c r="Z625" i="34"/>
  <c r="N626" i="34"/>
  <c r="R626" i="34"/>
  <c r="S626" i="34"/>
  <c r="T626" i="34"/>
  <c r="U626" i="34"/>
  <c r="X626" i="34"/>
  <c r="Y626" i="34"/>
  <c r="Z626" i="34"/>
  <c r="N627" i="34"/>
  <c r="R627" i="34"/>
  <c r="S627" i="34"/>
  <c r="T627" i="34"/>
  <c r="U627" i="34"/>
  <c r="X627" i="34"/>
  <c r="Y627" i="34"/>
  <c r="Z627" i="34"/>
  <c r="N628" i="34"/>
  <c r="R628" i="34"/>
  <c r="S628" i="34"/>
  <c r="T628" i="34"/>
  <c r="U628" i="34"/>
  <c r="X628" i="34"/>
  <c r="Y628" i="34"/>
  <c r="Z628" i="34"/>
  <c r="N629" i="34"/>
  <c r="R629" i="34"/>
  <c r="S629" i="34"/>
  <c r="T629" i="34"/>
  <c r="U629" i="34"/>
  <c r="X629" i="34"/>
  <c r="Y629" i="34"/>
  <c r="Z629" i="34"/>
  <c r="N630" i="34"/>
  <c r="R630" i="34"/>
  <c r="S630" i="34"/>
  <c r="T630" i="34"/>
  <c r="U630" i="34"/>
  <c r="X630" i="34"/>
  <c r="Y630" i="34"/>
  <c r="Z630" i="34"/>
  <c r="N631" i="34"/>
  <c r="R631" i="34"/>
  <c r="S631" i="34"/>
  <c r="T631" i="34"/>
  <c r="U631" i="34"/>
  <c r="X631" i="34"/>
  <c r="Y631" i="34"/>
  <c r="Z631" i="34"/>
  <c r="N632" i="34"/>
  <c r="R632" i="34"/>
  <c r="S632" i="34"/>
  <c r="T632" i="34"/>
  <c r="U632" i="34"/>
  <c r="X632" i="34"/>
  <c r="Y632" i="34"/>
  <c r="Z632" i="34"/>
  <c r="N633" i="34"/>
  <c r="R633" i="34"/>
  <c r="S633" i="34"/>
  <c r="T633" i="34"/>
  <c r="U633" i="34"/>
  <c r="X633" i="34"/>
  <c r="Y633" i="34"/>
  <c r="Z633" i="34"/>
  <c r="N634" i="34"/>
  <c r="R634" i="34"/>
  <c r="S634" i="34"/>
  <c r="T634" i="34"/>
  <c r="U634" i="34"/>
  <c r="X634" i="34"/>
  <c r="Y634" i="34"/>
  <c r="Z634" i="34"/>
  <c r="N635" i="34"/>
  <c r="R635" i="34"/>
  <c r="S635" i="34"/>
  <c r="T635" i="34"/>
  <c r="U635" i="34"/>
  <c r="X635" i="34"/>
  <c r="Y635" i="34"/>
  <c r="Z635" i="34"/>
  <c r="N636" i="34"/>
  <c r="R636" i="34"/>
  <c r="S636" i="34"/>
  <c r="T636" i="34"/>
  <c r="U636" i="34"/>
  <c r="X636" i="34"/>
  <c r="Y636" i="34"/>
  <c r="Z636" i="34"/>
  <c r="N637" i="34"/>
  <c r="R637" i="34"/>
  <c r="S637" i="34"/>
  <c r="T637" i="34"/>
  <c r="U637" i="34"/>
  <c r="X637" i="34"/>
  <c r="Y637" i="34"/>
  <c r="Z637" i="34"/>
  <c r="N638" i="34"/>
  <c r="R638" i="34"/>
  <c r="S638" i="34"/>
  <c r="T638" i="34"/>
  <c r="U638" i="34"/>
  <c r="X638" i="34"/>
  <c r="Y638" i="34"/>
  <c r="Z638" i="34"/>
  <c r="N639" i="34"/>
  <c r="R639" i="34"/>
  <c r="S639" i="34"/>
  <c r="T639" i="34"/>
  <c r="U639" i="34"/>
  <c r="X639" i="34"/>
  <c r="Y639" i="34"/>
  <c r="Z639" i="34"/>
  <c r="N640" i="34"/>
  <c r="R640" i="34"/>
  <c r="S640" i="34"/>
  <c r="T640" i="34"/>
  <c r="U640" i="34"/>
  <c r="X640" i="34"/>
  <c r="Y640" i="34"/>
  <c r="Z640" i="34"/>
  <c r="N641" i="34"/>
  <c r="R641" i="34"/>
  <c r="S641" i="34"/>
  <c r="T641" i="34"/>
  <c r="U641" i="34"/>
  <c r="X641" i="34"/>
  <c r="Y641" i="34"/>
  <c r="Z641" i="34"/>
  <c r="N642" i="34"/>
  <c r="R642" i="34"/>
  <c r="S642" i="34"/>
  <c r="T642" i="34"/>
  <c r="U642" i="34"/>
  <c r="X642" i="34"/>
  <c r="Y642" i="34"/>
  <c r="Z642" i="34"/>
  <c r="N643" i="34"/>
  <c r="R643" i="34"/>
  <c r="S643" i="34"/>
  <c r="T643" i="34"/>
  <c r="U643" i="34"/>
  <c r="X643" i="34"/>
  <c r="Y643" i="34"/>
  <c r="Z643" i="34"/>
  <c r="N644" i="34"/>
  <c r="R644" i="34"/>
  <c r="S644" i="34"/>
  <c r="T644" i="34"/>
  <c r="U644" i="34"/>
  <c r="X644" i="34"/>
  <c r="Y644" i="34"/>
  <c r="Z644" i="34"/>
  <c r="N645" i="34"/>
  <c r="R645" i="34"/>
  <c r="S645" i="34"/>
  <c r="T645" i="34"/>
  <c r="U645" i="34"/>
  <c r="X645" i="34"/>
  <c r="Y645" i="34"/>
  <c r="Z645" i="34"/>
  <c r="N646" i="34"/>
  <c r="R646" i="34"/>
  <c r="S646" i="34"/>
  <c r="T646" i="34"/>
  <c r="U646" i="34"/>
  <c r="X646" i="34"/>
  <c r="Y646" i="34"/>
  <c r="Z646" i="34"/>
  <c r="N647" i="34"/>
  <c r="R647" i="34"/>
  <c r="S647" i="34"/>
  <c r="T647" i="34"/>
  <c r="U647" i="34"/>
  <c r="X647" i="34"/>
  <c r="Y647" i="34"/>
  <c r="Z647" i="34"/>
  <c r="N648" i="34"/>
  <c r="R648" i="34"/>
  <c r="S648" i="34"/>
  <c r="T648" i="34"/>
  <c r="U648" i="34"/>
  <c r="X648" i="34"/>
  <c r="Y648" i="34"/>
  <c r="Z648" i="34"/>
  <c r="N649" i="34"/>
  <c r="R649" i="34"/>
  <c r="S649" i="34"/>
  <c r="T649" i="34"/>
  <c r="U649" i="34"/>
  <c r="X649" i="34"/>
  <c r="Y649" i="34"/>
  <c r="Z649" i="34"/>
  <c r="N650" i="34"/>
  <c r="R650" i="34"/>
  <c r="S650" i="34"/>
  <c r="T650" i="34"/>
  <c r="U650" i="34"/>
  <c r="X650" i="34"/>
  <c r="Y650" i="34"/>
  <c r="Z650" i="34"/>
  <c r="N651" i="34"/>
  <c r="R651" i="34"/>
  <c r="S651" i="34"/>
  <c r="T651" i="34"/>
  <c r="U651" i="34"/>
  <c r="X651" i="34"/>
  <c r="Y651" i="34"/>
  <c r="Z651" i="34"/>
  <c r="N652" i="34"/>
  <c r="R652" i="34"/>
  <c r="S652" i="34"/>
  <c r="T652" i="34"/>
  <c r="U652" i="34"/>
  <c r="X652" i="34"/>
  <c r="Y652" i="34"/>
  <c r="Z652" i="34"/>
  <c r="N653" i="34"/>
  <c r="R653" i="34"/>
  <c r="S653" i="34"/>
  <c r="T653" i="34"/>
  <c r="U653" i="34"/>
  <c r="X653" i="34"/>
  <c r="Y653" i="34"/>
  <c r="Z653" i="34"/>
  <c r="N654" i="34"/>
  <c r="R654" i="34"/>
  <c r="S654" i="34"/>
  <c r="T654" i="34"/>
  <c r="U654" i="34"/>
  <c r="X654" i="34"/>
  <c r="Y654" i="34"/>
  <c r="Z654" i="34"/>
  <c r="N655" i="34"/>
  <c r="R655" i="34"/>
  <c r="S655" i="34"/>
  <c r="T655" i="34"/>
  <c r="U655" i="34"/>
  <c r="X655" i="34"/>
  <c r="Y655" i="34"/>
  <c r="Z655" i="34"/>
  <c r="N656" i="34"/>
  <c r="R656" i="34"/>
  <c r="S656" i="34"/>
  <c r="T656" i="34"/>
  <c r="U656" i="34"/>
  <c r="X656" i="34"/>
  <c r="Y656" i="34"/>
  <c r="Z656" i="34"/>
  <c r="N657" i="34"/>
  <c r="R657" i="34"/>
  <c r="S657" i="34"/>
  <c r="T657" i="34"/>
  <c r="U657" i="34"/>
  <c r="X657" i="34"/>
  <c r="Y657" i="34"/>
  <c r="Z657" i="34"/>
  <c r="N658" i="34"/>
  <c r="R658" i="34"/>
  <c r="S658" i="34"/>
  <c r="T658" i="34"/>
  <c r="U658" i="34"/>
  <c r="X658" i="34"/>
  <c r="Y658" i="34"/>
  <c r="Z658" i="34"/>
  <c r="N659" i="34"/>
  <c r="R659" i="34"/>
  <c r="S659" i="34"/>
  <c r="T659" i="34"/>
  <c r="U659" i="34"/>
  <c r="X659" i="34"/>
  <c r="Y659" i="34"/>
  <c r="Z659" i="34"/>
  <c r="N660" i="34"/>
  <c r="R660" i="34"/>
  <c r="S660" i="34"/>
  <c r="T660" i="34"/>
  <c r="U660" i="34"/>
  <c r="X660" i="34"/>
  <c r="Y660" i="34"/>
  <c r="Z660" i="34"/>
  <c r="N661" i="34"/>
  <c r="R661" i="34"/>
  <c r="S661" i="34"/>
  <c r="T661" i="34"/>
  <c r="U661" i="34"/>
  <c r="X661" i="34"/>
  <c r="Y661" i="34"/>
  <c r="Z661" i="34"/>
  <c r="N662" i="34"/>
  <c r="R662" i="34"/>
  <c r="S662" i="34"/>
  <c r="T662" i="34"/>
  <c r="U662" i="34"/>
  <c r="X662" i="34"/>
  <c r="Y662" i="34"/>
  <c r="Z662" i="34"/>
  <c r="N663" i="34"/>
  <c r="R663" i="34"/>
  <c r="S663" i="34"/>
  <c r="T663" i="34"/>
  <c r="U663" i="34"/>
  <c r="X663" i="34"/>
  <c r="Y663" i="34"/>
  <c r="Z663" i="34"/>
  <c r="N664" i="34"/>
  <c r="R664" i="34"/>
  <c r="S664" i="34"/>
  <c r="T664" i="34"/>
  <c r="U664" i="34"/>
  <c r="X664" i="34"/>
  <c r="Y664" i="34"/>
  <c r="Z664" i="34"/>
  <c r="N665" i="34"/>
  <c r="R665" i="34"/>
  <c r="S665" i="34"/>
  <c r="T665" i="34"/>
  <c r="U665" i="34"/>
  <c r="X665" i="34"/>
  <c r="Y665" i="34"/>
  <c r="Z665" i="34"/>
  <c r="N666" i="34"/>
  <c r="R666" i="34"/>
  <c r="S666" i="34"/>
  <c r="T666" i="34"/>
  <c r="U666" i="34"/>
  <c r="X666" i="34"/>
  <c r="Y666" i="34"/>
  <c r="Z666" i="34"/>
  <c r="N667" i="34"/>
  <c r="R667" i="34"/>
  <c r="S667" i="34"/>
  <c r="T667" i="34"/>
  <c r="U667" i="34"/>
  <c r="X667" i="34"/>
  <c r="Y667" i="34"/>
  <c r="Z667" i="34"/>
  <c r="N668" i="34"/>
  <c r="R668" i="34"/>
  <c r="S668" i="34"/>
  <c r="T668" i="34"/>
  <c r="U668" i="34"/>
  <c r="X668" i="34"/>
  <c r="Y668" i="34"/>
  <c r="Z668" i="34"/>
  <c r="N669" i="34"/>
  <c r="R669" i="34"/>
  <c r="S669" i="34"/>
  <c r="T669" i="34"/>
  <c r="U669" i="34"/>
  <c r="X669" i="34"/>
  <c r="Y669" i="34"/>
  <c r="Z669" i="34"/>
  <c r="N670" i="34"/>
  <c r="R670" i="34"/>
  <c r="S670" i="34"/>
  <c r="T670" i="34"/>
  <c r="U670" i="34"/>
  <c r="X670" i="34"/>
  <c r="Y670" i="34"/>
  <c r="Z670" i="34"/>
  <c r="N671" i="34"/>
  <c r="R671" i="34"/>
  <c r="S671" i="34"/>
  <c r="T671" i="34"/>
  <c r="U671" i="34"/>
  <c r="X671" i="34"/>
  <c r="Y671" i="34"/>
  <c r="Z671" i="34"/>
  <c r="N672" i="34"/>
  <c r="R672" i="34"/>
  <c r="S672" i="34"/>
  <c r="T672" i="34"/>
  <c r="U672" i="34"/>
  <c r="X672" i="34"/>
  <c r="Y672" i="34"/>
  <c r="Z672" i="34"/>
  <c r="N673" i="34"/>
  <c r="R673" i="34"/>
  <c r="S673" i="34"/>
  <c r="T673" i="34"/>
  <c r="U673" i="34"/>
  <c r="X673" i="34"/>
  <c r="Y673" i="34"/>
  <c r="Z673" i="34"/>
  <c r="N674" i="34"/>
  <c r="R674" i="34"/>
  <c r="S674" i="34"/>
  <c r="T674" i="34"/>
  <c r="U674" i="34"/>
  <c r="X674" i="34"/>
  <c r="Y674" i="34"/>
  <c r="Z674" i="34"/>
  <c r="N675" i="34"/>
  <c r="R675" i="34"/>
  <c r="S675" i="34"/>
  <c r="T675" i="34"/>
  <c r="U675" i="34"/>
  <c r="X675" i="34"/>
  <c r="Y675" i="34"/>
  <c r="Z675" i="34"/>
  <c r="N676" i="34"/>
  <c r="R676" i="34"/>
  <c r="S676" i="34"/>
  <c r="T676" i="34"/>
  <c r="U676" i="34"/>
  <c r="X676" i="34"/>
  <c r="Y676" i="34"/>
  <c r="Z676" i="34"/>
  <c r="N677" i="34"/>
  <c r="R677" i="34"/>
  <c r="S677" i="34"/>
  <c r="T677" i="34"/>
  <c r="U677" i="34"/>
  <c r="X677" i="34"/>
  <c r="Y677" i="34"/>
  <c r="Z677" i="34"/>
  <c r="N678" i="34"/>
  <c r="R678" i="34"/>
  <c r="S678" i="34"/>
  <c r="T678" i="34"/>
  <c r="U678" i="34"/>
  <c r="X678" i="34"/>
  <c r="Y678" i="34"/>
  <c r="Z678" i="34"/>
  <c r="N679" i="34"/>
  <c r="R679" i="34"/>
  <c r="S679" i="34"/>
  <c r="T679" i="34"/>
  <c r="U679" i="34"/>
  <c r="X679" i="34"/>
  <c r="Y679" i="34"/>
  <c r="Z679" i="34"/>
  <c r="N680" i="34"/>
  <c r="R680" i="34"/>
  <c r="S680" i="34"/>
  <c r="T680" i="34"/>
  <c r="U680" i="34"/>
  <c r="X680" i="34"/>
  <c r="Y680" i="34"/>
  <c r="Z680" i="34"/>
  <c r="N681" i="34"/>
  <c r="R681" i="34"/>
  <c r="S681" i="34"/>
  <c r="T681" i="34"/>
  <c r="U681" i="34"/>
  <c r="X681" i="34"/>
  <c r="Y681" i="34"/>
  <c r="Z681" i="34"/>
  <c r="N682" i="34"/>
  <c r="R682" i="34"/>
  <c r="S682" i="34"/>
  <c r="T682" i="34"/>
  <c r="U682" i="34"/>
  <c r="X682" i="34"/>
  <c r="Y682" i="34"/>
  <c r="Z682" i="34"/>
  <c r="N683" i="34"/>
  <c r="R683" i="34"/>
  <c r="S683" i="34"/>
  <c r="T683" i="34"/>
  <c r="U683" i="34"/>
  <c r="X683" i="34"/>
  <c r="Y683" i="34"/>
  <c r="Z683" i="34"/>
  <c r="N684" i="34"/>
  <c r="R684" i="34"/>
  <c r="S684" i="34"/>
  <c r="T684" i="34"/>
  <c r="U684" i="34"/>
  <c r="X684" i="34"/>
  <c r="Y684" i="34"/>
  <c r="Z684" i="34"/>
  <c r="N685" i="34"/>
  <c r="R685" i="34"/>
  <c r="S685" i="34"/>
  <c r="T685" i="34"/>
  <c r="U685" i="34"/>
  <c r="X685" i="34"/>
  <c r="Y685" i="34"/>
  <c r="Z685" i="34"/>
  <c r="N686" i="34"/>
  <c r="R686" i="34"/>
  <c r="S686" i="34"/>
  <c r="T686" i="34"/>
  <c r="U686" i="34"/>
  <c r="X686" i="34"/>
  <c r="Y686" i="34"/>
  <c r="Z686" i="34"/>
  <c r="N687" i="34"/>
  <c r="R687" i="34"/>
  <c r="S687" i="34"/>
  <c r="T687" i="34"/>
  <c r="U687" i="34"/>
  <c r="X687" i="34"/>
  <c r="Y687" i="34"/>
  <c r="Z687" i="34"/>
  <c r="N688" i="34"/>
  <c r="R688" i="34"/>
  <c r="S688" i="34"/>
  <c r="T688" i="34"/>
  <c r="U688" i="34"/>
  <c r="X688" i="34"/>
  <c r="Y688" i="34"/>
  <c r="Z688" i="34"/>
  <c r="N689" i="34"/>
  <c r="R689" i="34"/>
  <c r="S689" i="34"/>
  <c r="T689" i="34"/>
  <c r="U689" i="34"/>
  <c r="X689" i="34"/>
  <c r="Y689" i="34"/>
  <c r="Z689" i="34"/>
  <c r="N690" i="34"/>
  <c r="R690" i="34"/>
  <c r="S690" i="34"/>
  <c r="T690" i="34"/>
  <c r="U690" i="34"/>
  <c r="X690" i="34"/>
  <c r="Y690" i="34"/>
  <c r="Z690" i="34"/>
  <c r="N691" i="34"/>
  <c r="R691" i="34"/>
  <c r="S691" i="34"/>
  <c r="T691" i="34"/>
  <c r="U691" i="34"/>
  <c r="X691" i="34"/>
  <c r="Y691" i="34"/>
  <c r="Z691" i="34"/>
  <c r="N692" i="34"/>
  <c r="R692" i="34"/>
  <c r="S692" i="34"/>
  <c r="T692" i="34"/>
  <c r="U692" i="34"/>
  <c r="X692" i="34"/>
  <c r="Y692" i="34"/>
  <c r="Z692" i="34"/>
  <c r="N693" i="34"/>
  <c r="R693" i="34"/>
  <c r="S693" i="34"/>
  <c r="T693" i="34"/>
  <c r="U693" i="34"/>
  <c r="X693" i="34"/>
  <c r="Y693" i="34"/>
  <c r="Z693" i="34"/>
  <c r="N694" i="34"/>
  <c r="R694" i="34"/>
  <c r="S694" i="34"/>
  <c r="T694" i="34"/>
  <c r="U694" i="34"/>
  <c r="X694" i="34"/>
  <c r="Y694" i="34"/>
  <c r="Z694" i="34"/>
  <c r="N695" i="34"/>
  <c r="R695" i="34"/>
  <c r="S695" i="34"/>
  <c r="T695" i="34"/>
  <c r="U695" i="34"/>
  <c r="X695" i="34"/>
  <c r="Y695" i="34"/>
  <c r="Z695" i="34"/>
  <c r="N696" i="34"/>
  <c r="R696" i="34"/>
  <c r="S696" i="34"/>
  <c r="T696" i="34"/>
  <c r="U696" i="34"/>
  <c r="X696" i="34"/>
  <c r="Y696" i="34"/>
  <c r="Z696" i="34"/>
  <c r="N697" i="34"/>
  <c r="R697" i="34"/>
  <c r="S697" i="34"/>
  <c r="T697" i="34"/>
  <c r="U697" i="34"/>
  <c r="X697" i="34"/>
  <c r="Y697" i="34"/>
  <c r="Z697" i="34"/>
  <c r="N698" i="34"/>
  <c r="R698" i="34"/>
  <c r="S698" i="34"/>
  <c r="T698" i="34"/>
  <c r="U698" i="34"/>
  <c r="X698" i="34"/>
  <c r="Y698" i="34"/>
  <c r="Z698" i="34"/>
  <c r="N699" i="34"/>
  <c r="R699" i="34"/>
  <c r="S699" i="34"/>
  <c r="T699" i="34"/>
  <c r="U699" i="34"/>
  <c r="X699" i="34"/>
  <c r="Y699" i="34"/>
  <c r="Z699" i="34"/>
  <c r="N700" i="34"/>
  <c r="R700" i="34"/>
  <c r="S700" i="34"/>
  <c r="T700" i="34"/>
  <c r="U700" i="34"/>
  <c r="X700" i="34"/>
  <c r="Y700" i="34"/>
  <c r="Z700" i="34"/>
  <c r="N701" i="34"/>
  <c r="R701" i="34"/>
  <c r="S701" i="34"/>
  <c r="T701" i="34"/>
  <c r="U701" i="34"/>
  <c r="X701" i="34"/>
  <c r="Y701" i="34"/>
  <c r="Z701" i="34"/>
  <c r="N702" i="34"/>
  <c r="R702" i="34"/>
  <c r="S702" i="34"/>
  <c r="T702" i="34"/>
  <c r="U702" i="34"/>
  <c r="X702" i="34"/>
  <c r="Y702" i="34"/>
  <c r="Z702" i="34"/>
  <c r="N703" i="34"/>
  <c r="R703" i="34"/>
  <c r="S703" i="34"/>
  <c r="T703" i="34"/>
  <c r="U703" i="34"/>
  <c r="X703" i="34"/>
  <c r="Y703" i="34"/>
  <c r="Z703" i="34"/>
  <c r="N704" i="34"/>
  <c r="R704" i="34"/>
  <c r="S704" i="34"/>
  <c r="T704" i="34"/>
  <c r="U704" i="34"/>
  <c r="X704" i="34"/>
  <c r="Y704" i="34"/>
  <c r="Z704" i="34"/>
  <c r="N705" i="34"/>
  <c r="R705" i="34"/>
  <c r="S705" i="34"/>
  <c r="T705" i="34"/>
  <c r="U705" i="34"/>
  <c r="X705" i="34"/>
  <c r="Y705" i="34"/>
  <c r="Z705" i="34"/>
  <c r="N706" i="34"/>
  <c r="R706" i="34"/>
  <c r="S706" i="34"/>
  <c r="T706" i="34"/>
  <c r="U706" i="34"/>
  <c r="X706" i="34"/>
  <c r="Y706" i="34"/>
  <c r="Z706" i="34"/>
  <c r="N707" i="34"/>
  <c r="R707" i="34"/>
  <c r="S707" i="34"/>
  <c r="T707" i="34"/>
  <c r="U707" i="34"/>
  <c r="X707" i="34"/>
  <c r="Y707" i="34"/>
  <c r="Z707" i="34"/>
  <c r="N708" i="34"/>
  <c r="R708" i="34"/>
  <c r="S708" i="34"/>
  <c r="T708" i="34"/>
  <c r="U708" i="34"/>
  <c r="X708" i="34"/>
  <c r="Y708" i="34"/>
  <c r="Z708" i="34"/>
  <c r="N709" i="34"/>
  <c r="R709" i="34"/>
  <c r="S709" i="34"/>
  <c r="T709" i="34"/>
  <c r="U709" i="34"/>
  <c r="X709" i="34"/>
  <c r="Y709" i="34"/>
  <c r="Z709" i="34"/>
  <c r="N710" i="34"/>
  <c r="R710" i="34"/>
  <c r="S710" i="34"/>
  <c r="T710" i="34"/>
  <c r="U710" i="34"/>
  <c r="X710" i="34"/>
  <c r="Y710" i="34"/>
  <c r="Z710" i="34"/>
  <c r="N711" i="34"/>
  <c r="R711" i="34"/>
  <c r="S711" i="34"/>
  <c r="T711" i="34"/>
  <c r="U711" i="34"/>
  <c r="X711" i="34"/>
  <c r="Y711" i="34"/>
  <c r="Z711" i="34"/>
  <c r="N712" i="34"/>
  <c r="R712" i="34"/>
  <c r="S712" i="34"/>
  <c r="T712" i="34"/>
  <c r="U712" i="34"/>
  <c r="X712" i="34"/>
  <c r="Y712" i="34"/>
  <c r="Z712" i="34"/>
  <c r="N713" i="34"/>
  <c r="R713" i="34"/>
  <c r="S713" i="34"/>
  <c r="T713" i="34"/>
  <c r="U713" i="34"/>
  <c r="X713" i="34"/>
  <c r="Y713" i="34"/>
  <c r="Z713" i="34"/>
  <c r="N714" i="34"/>
  <c r="R714" i="34"/>
  <c r="S714" i="34"/>
  <c r="T714" i="34"/>
  <c r="U714" i="34"/>
  <c r="X714" i="34"/>
  <c r="Y714" i="34"/>
  <c r="Z714" i="34"/>
  <c r="N715" i="34"/>
  <c r="R715" i="34"/>
  <c r="S715" i="34"/>
  <c r="T715" i="34"/>
  <c r="U715" i="34"/>
  <c r="X715" i="34"/>
  <c r="Y715" i="34"/>
  <c r="Z715" i="34"/>
  <c r="N716" i="34"/>
  <c r="R716" i="34"/>
  <c r="S716" i="34"/>
  <c r="T716" i="34"/>
  <c r="U716" i="34"/>
  <c r="X716" i="34"/>
  <c r="Y716" i="34"/>
  <c r="Z716" i="34"/>
  <c r="N717" i="34"/>
  <c r="R717" i="34"/>
  <c r="S717" i="34"/>
  <c r="T717" i="34"/>
  <c r="U717" i="34"/>
  <c r="X717" i="34"/>
  <c r="Y717" i="34"/>
  <c r="Z717" i="34"/>
  <c r="N718" i="34"/>
  <c r="R718" i="34"/>
  <c r="S718" i="34"/>
  <c r="T718" i="34"/>
  <c r="U718" i="34"/>
  <c r="X718" i="34"/>
  <c r="Y718" i="34"/>
  <c r="Z718" i="34"/>
  <c r="N719" i="34"/>
  <c r="R719" i="34"/>
  <c r="S719" i="34"/>
  <c r="T719" i="34"/>
  <c r="U719" i="34"/>
  <c r="X719" i="34"/>
  <c r="Y719" i="34"/>
  <c r="Z719" i="34"/>
  <c r="N720" i="34"/>
  <c r="R720" i="34"/>
  <c r="S720" i="34"/>
  <c r="T720" i="34"/>
  <c r="U720" i="34"/>
  <c r="X720" i="34"/>
  <c r="Y720" i="34"/>
  <c r="Z720" i="34"/>
  <c r="N721" i="34"/>
  <c r="R721" i="34"/>
  <c r="S721" i="34"/>
  <c r="T721" i="34"/>
  <c r="U721" i="34"/>
  <c r="X721" i="34"/>
  <c r="Y721" i="34"/>
  <c r="Z721" i="34"/>
  <c r="N722" i="34"/>
  <c r="R722" i="34"/>
  <c r="S722" i="34"/>
  <c r="T722" i="34"/>
  <c r="U722" i="34"/>
  <c r="X722" i="34"/>
  <c r="Y722" i="34"/>
  <c r="Z722" i="34"/>
  <c r="N723" i="34"/>
  <c r="R723" i="34"/>
  <c r="S723" i="34"/>
  <c r="T723" i="34"/>
  <c r="U723" i="34"/>
  <c r="X723" i="34"/>
  <c r="Y723" i="34"/>
  <c r="Z723" i="34"/>
  <c r="N724" i="34"/>
  <c r="R724" i="34"/>
  <c r="S724" i="34"/>
  <c r="T724" i="34"/>
  <c r="U724" i="34"/>
  <c r="X724" i="34"/>
  <c r="Y724" i="34"/>
  <c r="Z724" i="34"/>
  <c r="N725" i="34"/>
  <c r="R725" i="34"/>
  <c r="S725" i="34"/>
  <c r="T725" i="34"/>
  <c r="U725" i="34"/>
  <c r="X725" i="34"/>
  <c r="Y725" i="34"/>
  <c r="Z725" i="34"/>
  <c r="N726" i="34"/>
  <c r="R726" i="34"/>
  <c r="S726" i="34"/>
  <c r="T726" i="34"/>
  <c r="U726" i="34"/>
  <c r="X726" i="34"/>
  <c r="Y726" i="34"/>
  <c r="Z726" i="34"/>
  <c r="N727" i="34"/>
  <c r="R727" i="34"/>
  <c r="S727" i="34"/>
  <c r="T727" i="34"/>
  <c r="U727" i="34"/>
  <c r="X727" i="34"/>
  <c r="Y727" i="34"/>
  <c r="Z727" i="34"/>
  <c r="N728" i="34"/>
  <c r="R728" i="34"/>
  <c r="S728" i="34"/>
  <c r="T728" i="34"/>
  <c r="U728" i="34"/>
  <c r="X728" i="34"/>
  <c r="Y728" i="34"/>
  <c r="Z728" i="34"/>
  <c r="N729" i="34"/>
  <c r="R729" i="34"/>
  <c r="S729" i="34"/>
  <c r="T729" i="34"/>
  <c r="U729" i="34"/>
  <c r="X729" i="34"/>
  <c r="Y729" i="34"/>
  <c r="Z729" i="34"/>
  <c r="N730" i="34"/>
  <c r="R730" i="34"/>
  <c r="S730" i="34"/>
  <c r="T730" i="34"/>
  <c r="U730" i="34"/>
  <c r="X730" i="34"/>
  <c r="Y730" i="34"/>
  <c r="Z730" i="34"/>
  <c r="N731" i="34"/>
  <c r="R731" i="34"/>
  <c r="S731" i="34"/>
  <c r="T731" i="34"/>
  <c r="U731" i="34"/>
  <c r="X731" i="34"/>
  <c r="Y731" i="34"/>
  <c r="Z731" i="34"/>
  <c r="N732" i="34"/>
  <c r="R732" i="34"/>
  <c r="S732" i="34"/>
  <c r="T732" i="34"/>
  <c r="U732" i="34"/>
  <c r="X732" i="34"/>
  <c r="Y732" i="34"/>
  <c r="Z732" i="34"/>
  <c r="N733" i="34"/>
  <c r="R733" i="34"/>
  <c r="S733" i="34"/>
  <c r="T733" i="34"/>
  <c r="U733" i="34"/>
  <c r="X733" i="34"/>
  <c r="Y733" i="34"/>
  <c r="Z733" i="34"/>
  <c r="N734" i="34"/>
  <c r="R734" i="34"/>
  <c r="S734" i="34"/>
  <c r="T734" i="34"/>
  <c r="U734" i="34"/>
  <c r="X734" i="34"/>
  <c r="Y734" i="34"/>
  <c r="Z734" i="34"/>
  <c r="N735" i="34"/>
  <c r="R735" i="34"/>
  <c r="S735" i="34"/>
  <c r="T735" i="34"/>
  <c r="U735" i="34"/>
  <c r="X735" i="34"/>
  <c r="Y735" i="34"/>
  <c r="Z735" i="34"/>
  <c r="N736" i="34"/>
  <c r="R736" i="34"/>
  <c r="S736" i="34"/>
  <c r="T736" i="34"/>
  <c r="U736" i="34"/>
  <c r="X736" i="34"/>
  <c r="Y736" i="34"/>
  <c r="Z736" i="34"/>
  <c r="N737" i="34"/>
  <c r="R737" i="34"/>
  <c r="S737" i="34"/>
  <c r="T737" i="34"/>
  <c r="U737" i="34"/>
  <c r="X737" i="34"/>
  <c r="Y737" i="34"/>
  <c r="Z737" i="34"/>
  <c r="N738" i="34"/>
  <c r="R738" i="34"/>
  <c r="S738" i="34"/>
  <c r="T738" i="34"/>
  <c r="U738" i="34"/>
  <c r="X738" i="34"/>
  <c r="Y738" i="34"/>
  <c r="Z738" i="34"/>
  <c r="N739" i="34"/>
  <c r="R739" i="34"/>
  <c r="S739" i="34"/>
  <c r="T739" i="34"/>
  <c r="U739" i="34"/>
  <c r="X739" i="34"/>
  <c r="Y739" i="34"/>
  <c r="Z739" i="34"/>
  <c r="N740" i="34"/>
  <c r="R740" i="34"/>
  <c r="S740" i="34"/>
  <c r="T740" i="34"/>
  <c r="U740" i="34"/>
  <c r="X740" i="34"/>
  <c r="Y740" i="34"/>
  <c r="Z740" i="34"/>
  <c r="N741" i="34"/>
  <c r="R741" i="34"/>
  <c r="S741" i="34"/>
  <c r="T741" i="34"/>
  <c r="U741" i="34"/>
  <c r="X741" i="34"/>
  <c r="Y741" i="34"/>
  <c r="Z741" i="34"/>
  <c r="N742" i="34"/>
  <c r="R742" i="34"/>
  <c r="S742" i="34"/>
  <c r="T742" i="34"/>
  <c r="U742" i="34"/>
  <c r="X742" i="34"/>
  <c r="Y742" i="34"/>
  <c r="Z742" i="34"/>
  <c r="N743" i="34"/>
  <c r="R743" i="34"/>
  <c r="S743" i="34"/>
  <c r="T743" i="34"/>
  <c r="U743" i="34"/>
  <c r="X743" i="34"/>
  <c r="Y743" i="34"/>
  <c r="Z743" i="34"/>
  <c r="N744" i="34"/>
  <c r="R744" i="34"/>
  <c r="S744" i="34"/>
  <c r="T744" i="34"/>
  <c r="U744" i="34"/>
  <c r="X744" i="34"/>
  <c r="Y744" i="34"/>
  <c r="Z744" i="34"/>
  <c r="N745" i="34"/>
  <c r="R745" i="34"/>
  <c r="S745" i="34"/>
  <c r="T745" i="34"/>
  <c r="U745" i="34"/>
  <c r="X745" i="34"/>
  <c r="Y745" i="34"/>
  <c r="Z745" i="34"/>
  <c r="N746" i="34"/>
  <c r="R746" i="34"/>
  <c r="S746" i="34"/>
  <c r="T746" i="34"/>
  <c r="U746" i="34"/>
  <c r="X746" i="34"/>
  <c r="Y746" i="34"/>
  <c r="Z746" i="34"/>
  <c r="N747" i="34"/>
  <c r="R747" i="34"/>
  <c r="S747" i="34"/>
  <c r="T747" i="34"/>
  <c r="U747" i="34"/>
  <c r="X747" i="34"/>
  <c r="Y747" i="34"/>
  <c r="Z747" i="34"/>
  <c r="N748" i="34"/>
  <c r="R748" i="34"/>
  <c r="S748" i="34"/>
  <c r="T748" i="34"/>
  <c r="U748" i="34"/>
  <c r="X748" i="34"/>
  <c r="Y748" i="34"/>
  <c r="Z748" i="34"/>
  <c r="N749" i="34"/>
  <c r="R749" i="34"/>
  <c r="S749" i="34"/>
  <c r="T749" i="34"/>
  <c r="U749" i="34"/>
  <c r="X749" i="34"/>
  <c r="Y749" i="34"/>
  <c r="Z749" i="34"/>
  <c r="N750" i="34"/>
  <c r="R750" i="34"/>
  <c r="S750" i="34"/>
  <c r="T750" i="34"/>
  <c r="U750" i="34"/>
  <c r="X750" i="34"/>
  <c r="Y750" i="34"/>
  <c r="Z750" i="34"/>
  <c r="N751" i="34"/>
  <c r="R751" i="34"/>
  <c r="S751" i="34"/>
  <c r="T751" i="34"/>
  <c r="U751" i="34"/>
  <c r="X751" i="34"/>
  <c r="Y751" i="34"/>
  <c r="Z751" i="34"/>
  <c r="N752" i="34"/>
  <c r="R752" i="34"/>
  <c r="S752" i="34"/>
  <c r="T752" i="34"/>
  <c r="U752" i="34"/>
  <c r="X752" i="34"/>
  <c r="Y752" i="34"/>
  <c r="Z752" i="34"/>
  <c r="N753" i="34"/>
  <c r="R753" i="34"/>
  <c r="S753" i="34"/>
  <c r="T753" i="34"/>
  <c r="U753" i="34"/>
  <c r="X753" i="34"/>
  <c r="Y753" i="34"/>
  <c r="Z753" i="34"/>
  <c r="N754" i="34"/>
  <c r="R754" i="34"/>
  <c r="S754" i="34"/>
  <c r="T754" i="34"/>
  <c r="U754" i="34"/>
  <c r="X754" i="34"/>
  <c r="Y754" i="34"/>
  <c r="Z754" i="34"/>
  <c r="N755" i="34"/>
  <c r="R755" i="34"/>
  <c r="S755" i="34"/>
  <c r="T755" i="34"/>
  <c r="U755" i="34"/>
  <c r="X755" i="34"/>
  <c r="Y755" i="34"/>
  <c r="Z755" i="34"/>
  <c r="N756" i="34"/>
  <c r="R756" i="34"/>
  <c r="S756" i="34"/>
  <c r="T756" i="34"/>
  <c r="U756" i="34"/>
  <c r="X756" i="34"/>
  <c r="Y756" i="34"/>
  <c r="Z756" i="34"/>
  <c r="N757" i="34"/>
  <c r="R757" i="34"/>
  <c r="S757" i="34"/>
  <c r="T757" i="34"/>
  <c r="U757" i="34"/>
  <c r="X757" i="34"/>
  <c r="Y757" i="34"/>
  <c r="Z757" i="34"/>
  <c r="N758" i="34"/>
  <c r="R758" i="34"/>
  <c r="S758" i="34"/>
  <c r="T758" i="34"/>
  <c r="U758" i="34"/>
  <c r="X758" i="34"/>
  <c r="Y758" i="34"/>
  <c r="Z758" i="34"/>
  <c r="N759" i="34"/>
  <c r="R759" i="34"/>
  <c r="S759" i="34"/>
  <c r="T759" i="34"/>
  <c r="U759" i="34"/>
  <c r="X759" i="34"/>
  <c r="Y759" i="34"/>
  <c r="Z759" i="34"/>
  <c r="N760" i="34"/>
  <c r="R760" i="34"/>
  <c r="S760" i="34"/>
  <c r="T760" i="34"/>
  <c r="U760" i="34"/>
  <c r="X760" i="34"/>
  <c r="Y760" i="34"/>
  <c r="Z760" i="34"/>
  <c r="N761" i="34"/>
  <c r="R761" i="34"/>
  <c r="S761" i="34"/>
  <c r="T761" i="34"/>
  <c r="U761" i="34"/>
  <c r="X761" i="34"/>
  <c r="Y761" i="34"/>
  <c r="Z761" i="34"/>
  <c r="N762" i="34"/>
  <c r="R762" i="34"/>
  <c r="S762" i="34"/>
  <c r="T762" i="34"/>
  <c r="U762" i="34"/>
  <c r="X762" i="34"/>
  <c r="Y762" i="34"/>
  <c r="Z762" i="34"/>
  <c r="N763" i="34"/>
  <c r="R763" i="34"/>
  <c r="S763" i="34"/>
  <c r="T763" i="34"/>
  <c r="U763" i="34"/>
  <c r="X763" i="34"/>
  <c r="Y763" i="34"/>
  <c r="Z763" i="34"/>
  <c r="N764" i="34"/>
  <c r="R764" i="34"/>
  <c r="S764" i="34"/>
  <c r="T764" i="34"/>
  <c r="U764" i="34"/>
  <c r="X764" i="34"/>
  <c r="Y764" i="34"/>
  <c r="Z764" i="34"/>
  <c r="N765" i="34"/>
  <c r="R765" i="34"/>
  <c r="S765" i="34"/>
  <c r="T765" i="34"/>
  <c r="U765" i="34"/>
  <c r="X765" i="34"/>
  <c r="Y765" i="34"/>
  <c r="Z765" i="34"/>
  <c r="N766" i="34"/>
  <c r="R766" i="34"/>
  <c r="S766" i="34"/>
  <c r="T766" i="34"/>
  <c r="U766" i="34"/>
  <c r="X766" i="34"/>
  <c r="Y766" i="34"/>
  <c r="Z766" i="34"/>
  <c r="N767" i="34"/>
  <c r="R767" i="34"/>
  <c r="S767" i="34"/>
  <c r="T767" i="34"/>
  <c r="U767" i="34"/>
  <c r="X767" i="34"/>
  <c r="Y767" i="34"/>
  <c r="Z767" i="34"/>
  <c r="N768" i="34"/>
  <c r="R768" i="34"/>
  <c r="S768" i="34"/>
  <c r="T768" i="34"/>
  <c r="U768" i="34"/>
  <c r="X768" i="34"/>
  <c r="Y768" i="34"/>
  <c r="Z768" i="34"/>
  <c r="N769" i="34"/>
  <c r="R769" i="34"/>
  <c r="S769" i="34"/>
  <c r="T769" i="34"/>
  <c r="U769" i="34"/>
  <c r="X769" i="34"/>
  <c r="Y769" i="34"/>
  <c r="Z769" i="34"/>
  <c r="N770" i="34"/>
  <c r="R770" i="34"/>
  <c r="S770" i="34"/>
  <c r="T770" i="34"/>
  <c r="U770" i="34"/>
  <c r="X770" i="34"/>
  <c r="Y770" i="34"/>
  <c r="Z770" i="34"/>
  <c r="N771" i="34"/>
  <c r="R771" i="34"/>
  <c r="S771" i="34"/>
  <c r="T771" i="34"/>
  <c r="U771" i="34"/>
  <c r="X771" i="34"/>
  <c r="Y771" i="34"/>
  <c r="Z771" i="34"/>
  <c r="N772" i="34"/>
  <c r="R772" i="34"/>
  <c r="S772" i="34"/>
  <c r="T772" i="34"/>
  <c r="U772" i="34"/>
  <c r="X772" i="34"/>
  <c r="Y772" i="34"/>
  <c r="Z772" i="34"/>
  <c r="N773" i="34"/>
  <c r="R773" i="34"/>
  <c r="S773" i="34"/>
  <c r="T773" i="34"/>
  <c r="U773" i="34"/>
  <c r="X773" i="34"/>
  <c r="Y773" i="34"/>
  <c r="Z773" i="34"/>
  <c r="N774" i="34"/>
  <c r="R774" i="34"/>
  <c r="S774" i="34"/>
  <c r="T774" i="34"/>
  <c r="U774" i="34"/>
  <c r="X774" i="34"/>
  <c r="Y774" i="34"/>
  <c r="Z774" i="34"/>
  <c r="N775" i="34"/>
  <c r="R775" i="34"/>
  <c r="S775" i="34"/>
  <c r="T775" i="34"/>
  <c r="U775" i="34"/>
  <c r="X775" i="34"/>
  <c r="Y775" i="34"/>
  <c r="Z775" i="34"/>
  <c r="N776" i="34"/>
  <c r="R776" i="34"/>
  <c r="S776" i="34"/>
  <c r="T776" i="34"/>
  <c r="U776" i="34"/>
  <c r="X776" i="34"/>
  <c r="Y776" i="34"/>
  <c r="Z776" i="34"/>
  <c r="N777" i="34"/>
  <c r="R777" i="34"/>
  <c r="S777" i="34"/>
  <c r="T777" i="34"/>
  <c r="U777" i="34"/>
  <c r="X777" i="34"/>
  <c r="Y777" i="34"/>
  <c r="Z777" i="34"/>
  <c r="N778" i="34"/>
  <c r="R778" i="34"/>
  <c r="S778" i="34"/>
  <c r="T778" i="34"/>
  <c r="U778" i="34"/>
  <c r="X778" i="34"/>
  <c r="Y778" i="34"/>
  <c r="Z778" i="34"/>
  <c r="N779" i="34"/>
  <c r="R779" i="34"/>
  <c r="S779" i="34"/>
  <c r="T779" i="34"/>
  <c r="U779" i="34"/>
  <c r="X779" i="34"/>
  <c r="Y779" i="34"/>
  <c r="Z779" i="34"/>
  <c r="N780" i="34"/>
  <c r="R780" i="34"/>
  <c r="S780" i="34"/>
  <c r="T780" i="34"/>
  <c r="U780" i="34"/>
  <c r="X780" i="34"/>
  <c r="Y780" i="34"/>
  <c r="Z780" i="34"/>
  <c r="N781" i="34"/>
  <c r="R781" i="34"/>
  <c r="S781" i="34"/>
  <c r="T781" i="34"/>
  <c r="U781" i="34"/>
  <c r="X781" i="34"/>
  <c r="Y781" i="34"/>
  <c r="Z781" i="34"/>
  <c r="N782" i="34"/>
  <c r="R782" i="34"/>
  <c r="S782" i="34"/>
  <c r="T782" i="34"/>
  <c r="U782" i="34"/>
  <c r="X782" i="34"/>
  <c r="Y782" i="34"/>
  <c r="Z782" i="34"/>
  <c r="N783" i="34"/>
  <c r="R783" i="34"/>
  <c r="S783" i="34"/>
  <c r="T783" i="34"/>
  <c r="U783" i="34"/>
  <c r="X783" i="34"/>
  <c r="Y783" i="34"/>
  <c r="Z783" i="34"/>
  <c r="N784" i="34"/>
  <c r="R784" i="34"/>
  <c r="S784" i="34"/>
  <c r="T784" i="34"/>
  <c r="U784" i="34"/>
  <c r="X784" i="34"/>
  <c r="Y784" i="34"/>
  <c r="Z784" i="34"/>
  <c r="N785" i="34"/>
  <c r="R785" i="34"/>
  <c r="S785" i="34"/>
  <c r="T785" i="34"/>
  <c r="U785" i="34"/>
  <c r="X785" i="34"/>
  <c r="Y785" i="34"/>
  <c r="Z785" i="34"/>
  <c r="N786" i="34"/>
  <c r="R786" i="34"/>
  <c r="S786" i="34"/>
  <c r="T786" i="34"/>
  <c r="U786" i="34"/>
  <c r="X786" i="34"/>
  <c r="Y786" i="34"/>
  <c r="Z786" i="34"/>
  <c r="N787" i="34"/>
  <c r="R787" i="34"/>
  <c r="S787" i="34"/>
  <c r="T787" i="34"/>
  <c r="U787" i="34"/>
  <c r="X787" i="34"/>
  <c r="Y787" i="34"/>
  <c r="Z787" i="34"/>
  <c r="N788" i="34"/>
  <c r="R788" i="34"/>
  <c r="S788" i="34"/>
  <c r="T788" i="34"/>
  <c r="U788" i="34"/>
  <c r="X788" i="34"/>
  <c r="Y788" i="34"/>
  <c r="Z788" i="34"/>
  <c r="N789" i="34"/>
  <c r="R789" i="34"/>
  <c r="S789" i="34"/>
  <c r="T789" i="34"/>
  <c r="U789" i="34"/>
  <c r="X789" i="34"/>
  <c r="Y789" i="34"/>
  <c r="Z789" i="34"/>
  <c r="N790" i="34"/>
  <c r="R790" i="34"/>
  <c r="S790" i="34"/>
  <c r="T790" i="34"/>
  <c r="U790" i="34"/>
  <c r="X790" i="34"/>
  <c r="Y790" i="34"/>
  <c r="Z790" i="34"/>
  <c r="N791" i="34"/>
  <c r="R791" i="34"/>
  <c r="S791" i="34"/>
  <c r="T791" i="34"/>
  <c r="U791" i="34"/>
  <c r="X791" i="34"/>
  <c r="Y791" i="34"/>
  <c r="Z791" i="34"/>
  <c r="N792" i="34"/>
  <c r="R792" i="34"/>
  <c r="S792" i="34"/>
  <c r="T792" i="34"/>
  <c r="U792" i="34"/>
  <c r="X792" i="34"/>
  <c r="Y792" i="34"/>
  <c r="Z792" i="34"/>
  <c r="N793" i="34"/>
  <c r="R793" i="34"/>
  <c r="S793" i="34"/>
  <c r="T793" i="34"/>
  <c r="U793" i="34"/>
  <c r="X793" i="34"/>
  <c r="Y793" i="34"/>
  <c r="Z793" i="34"/>
  <c r="N794" i="34"/>
  <c r="R794" i="34"/>
  <c r="S794" i="34"/>
  <c r="T794" i="34"/>
  <c r="U794" i="34"/>
  <c r="X794" i="34"/>
  <c r="Y794" i="34"/>
  <c r="Z794" i="34"/>
  <c r="N795" i="34"/>
  <c r="R795" i="34"/>
  <c r="S795" i="34"/>
  <c r="T795" i="34"/>
  <c r="U795" i="34"/>
  <c r="X795" i="34"/>
  <c r="Y795" i="34"/>
  <c r="Z795" i="34"/>
  <c r="N796" i="34"/>
  <c r="R796" i="34"/>
  <c r="S796" i="34"/>
  <c r="T796" i="34"/>
  <c r="U796" i="34"/>
  <c r="X796" i="34"/>
  <c r="Y796" i="34"/>
  <c r="Z796" i="34"/>
  <c r="N797" i="34"/>
  <c r="R797" i="34"/>
  <c r="S797" i="34"/>
  <c r="T797" i="34"/>
  <c r="U797" i="34"/>
  <c r="X797" i="34"/>
  <c r="Y797" i="34"/>
  <c r="Z797" i="34"/>
  <c r="N798" i="34"/>
  <c r="R798" i="34"/>
  <c r="S798" i="34"/>
  <c r="T798" i="34"/>
  <c r="U798" i="34"/>
  <c r="X798" i="34"/>
  <c r="Y798" i="34"/>
  <c r="Z798" i="34"/>
  <c r="N799" i="34"/>
  <c r="R799" i="34"/>
  <c r="S799" i="34"/>
  <c r="T799" i="34"/>
  <c r="U799" i="34"/>
  <c r="X799" i="34"/>
  <c r="Y799" i="34"/>
  <c r="Z799" i="34"/>
  <c r="N800" i="34"/>
  <c r="R800" i="34"/>
  <c r="S800" i="34"/>
  <c r="T800" i="34"/>
  <c r="U800" i="34"/>
  <c r="X800" i="34"/>
  <c r="Y800" i="34"/>
  <c r="Z800" i="34"/>
  <c r="N801" i="34"/>
  <c r="R801" i="34"/>
  <c r="S801" i="34"/>
  <c r="T801" i="34"/>
  <c r="U801" i="34"/>
  <c r="X801" i="34"/>
  <c r="Y801" i="34"/>
  <c r="Z801" i="34"/>
  <c r="N802" i="34"/>
  <c r="R802" i="34"/>
  <c r="S802" i="34"/>
  <c r="T802" i="34"/>
  <c r="U802" i="34"/>
  <c r="X802" i="34"/>
  <c r="Y802" i="34"/>
  <c r="Z802" i="34"/>
  <c r="N803" i="34"/>
  <c r="R803" i="34"/>
  <c r="S803" i="34"/>
  <c r="T803" i="34"/>
  <c r="U803" i="34"/>
  <c r="X803" i="34"/>
  <c r="Y803" i="34"/>
  <c r="Z803" i="34"/>
  <c r="N804" i="34"/>
  <c r="R804" i="34"/>
  <c r="S804" i="34"/>
  <c r="T804" i="34"/>
  <c r="U804" i="34"/>
  <c r="X804" i="34"/>
  <c r="Y804" i="34"/>
  <c r="Z804" i="34"/>
  <c r="N805" i="34"/>
  <c r="R805" i="34"/>
  <c r="S805" i="34"/>
  <c r="T805" i="34"/>
  <c r="U805" i="34"/>
  <c r="X805" i="34"/>
  <c r="Y805" i="34"/>
  <c r="Z805" i="34"/>
  <c r="N806" i="34"/>
  <c r="R806" i="34"/>
  <c r="S806" i="34"/>
  <c r="T806" i="34"/>
  <c r="U806" i="34"/>
  <c r="X806" i="34"/>
  <c r="Y806" i="34"/>
  <c r="Z806" i="34"/>
  <c r="N807" i="34"/>
  <c r="R807" i="34"/>
  <c r="S807" i="34"/>
  <c r="T807" i="34"/>
  <c r="U807" i="34"/>
  <c r="X807" i="34"/>
  <c r="Y807" i="34"/>
  <c r="Z807" i="34"/>
  <c r="N808" i="34"/>
  <c r="R808" i="34"/>
  <c r="S808" i="34"/>
  <c r="T808" i="34"/>
  <c r="U808" i="34"/>
  <c r="X808" i="34"/>
  <c r="Y808" i="34"/>
  <c r="Z808" i="34"/>
  <c r="N809" i="34"/>
  <c r="R809" i="34"/>
  <c r="S809" i="34"/>
  <c r="T809" i="34"/>
  <c r="U809" i="34"/>
  <c r="X809" i="34"/>
  <c r="Y809" i="34"/>
  <c r="Z809" i="34"/>
  <c r="N810" i="34"/>
  <c r="R810" i="34"/>
  <c r="S810" i="34"/>
  <c r="T810" i="34"/>
  <c r="U810" i="34"/>
  <c r="X810" i="34"/>
  <c r="Y810" i="34"/>
  <c r="Z810" i="34"/>
  <c r="N811" i="34"/>
  <c r="R811" i="34"/>
  <c r="S811" i="34"/>
  <c r="T811" i="34"/>
  <c r="U811" i="34"/>
  <c r="X811" i="34"/>
  <c r="Y811" i="34"/>
  <c r="Z811" i="34"/>
  <c r="N812" i="34"/>
  <c r="R812" i="34"/>
  <c r="S812" i="34"/>
  <c r="T812" i="34"/>
  <c r="U812" i="34"/>
  <c r="X812" i="34"/>
  <c r="Y812" i="34"/>
  <c r="Z812" i="34"/>
  <c r="N813" i="34"/>
  <c r="R813" i="34"/>
  <c r="S813" i="34"/>
  <c r="T813" i="34"/>
  <c r="U813" i="34"/>
  <c r="X813" i="34"/>
  <c r="Y813" i="34"/>
  <c r="Z813" i="34"/>
  <c r="N814" i="34"/>
  <c r="R814" i="34"/>
  <c r="S814" i="34"/>
  <c r="T814" i="34"/>
  <c r="U814" i="34"/>
  <c r="X814" i="34"/>
  <c r="Y814" i="34"/>
  <c r="Z814" i="34"/>
  <c r="N815" i="34"/>
  <c r="R815" i="34"/>
  <c r="S815" i="34"/>
  <c r="T815" i="34"/>
  <c r="U815" i="34"/>
  <c r="X815" i="34"/>
  <c r="Y815" i="34"/>
  <c r="Z815" i="34"/>
  <c r="N816" i="34"/>
  <c r="R816" i="34"/>
  <c r="S816" i="34"/>
  <c r="T816" i="34"/>
  <c r="U816" i="34"/>
  <c r="X816" i="34"/>
  <c r="Y816" i="34"/>
  <c r="Z816" i="34"/>
  <c r="N817" i="34"/>
  <c r="R817" i="34"/>
  <c r="S817" i="34"/>
  <c r="T817" i="34"/>
  <c r="U817" i="34"/>
  <c r="X817" i="34"/>
  <c r="Y817" i="34"/>
  <c r="Z817" i="34"/>
  <c r="N818" i="34"/>
  <c r="R818" i="34"/>
  <c r="S818" i="34"/>
  <c r="T818" i="34"/>
  <c r="U818" i="34"/>
  <c r="X818" i="34"/>
  <c r="Y818" i="34"/>
  <c r="Z818" i="34"/>
  <c r="N819" i="34"/>
  <c r="R819" i="34"/>
  <c r="S819" i="34"/>
  <c r="T819" i="34"/>
  <c r="U819" i="34"/>
  <c r="X819" i="34"/>
  <c r="Y819" i="34"/>
  <c r="Z819" i="34"/>
  <c r="N820" i="34"/>
  <c r="R820" i="34"/>
  <c r="S820" i="34"/>
  <c r="T820" i="34"/>
  <c r="U820" i="34"/>
  <c r="X820" i="34"/>
  <c r="Y820" i="34"/>
  <c r="Z820" i="34"/>
  <c r="N821" i="34"/>
  <c r="R821" i="34"/>
  <c r="S821" i="34"/>
  <c r="T821" i="34"/>
  <c r="U821" i="34"/>
  <c r="X821" i="34"/>
  <c r="Y821" i="34"/>
  <c r="Z821" i="34"/>
  <c r="N822" i="34"/>
  <c r="R822" i="34"/>
  <c r="S822" i="34"/>
  <c r="T822" i="34"/>
  <c r="U822" i="34"/>
  <c r="X822" i="34"/>
  <c r="Y822" i="34"/>
  <c r="Z822" i="34"/>
  <c r="N823" i="34"/>
  <c r="R823" i="34"/>
  <c r="S823" i="34"/>
  <c r="T823" i="34"/>
  <c r="U823" i="34"/>
  <c r="X823" i="34"/>
  <c r="Y823" i="34"/>
  <c r="Z823" i="34"/>
  <c r="N824" i="34"/>
  <c r="R824" i="34"/>
  <c r="S824" i="34"/>
  <c r="T824" i="34"/>
  <c r="U824" i="34"/>
  <c r="X824" i="34"/>
  <c r="Y824" i="34"/>
  <c r="Z824" i="34"/>
  <c r="N825" i="34"/>
  <c r="R825" i="34"/>
  <c r="S825" i="34"/>
  <c r="T825" i="34"/>
  <c r="U825" i="34"/>
  <c r="X825" i="34"/>
  <c r="Y825" i="34"/>
  <c r="Z825" i="34"/>
  <c r="N826" i="34"/>
  <c r="R826" i="34"/>
  <c r="S826" i="34"/>
  <c r="T826" i="34"/>
  <c r="U826" i="34"/>
  <c r="X826" i="34"/>
  <c r="Y826" i="34"/>
  <c r="Z826" i="34"/>
  <c r="N827" i="34"/>
  <c r="R827" i="34"/>
  <c r="S827" i="34"/>
  <c r="T827" i="34"/>
  <c r="U827" i="34"/>
  <c r="X827" i="34"/>
  <c r="Y827" i="34"/>
  <c r="Z827" i="34"/>
  <c r="N828" i="34"/>
  <c r="R828" i="34"/>
  <c r="S828" i="34"/>
  <c r="T828" i="34"/>
  <c r="U828" i="34"/>
  <c r="X828" i="34"/>
  <c r="Y828" i="34"/>
  <c r="Z828" i="34"/>
  <c r="N829" i="34"/>
  <c r="R829" i="34"/>
  <c r="S829" i="34"/>
  <c r="T829" i="34"/>
  <c r="U829" i="34"/>
  <c r="X829" i="34"/>
  <c r="Y829" i="34"/>
  <c r="Z829" i="34"/>
  <c r="N830" i="34"/>
  <c r="R830" i="34"/>
  <c r="S830" i="34"/>
  <c r="T830" i="34"/>
  <c r="U830" i="34"/>
  <c r="X830" i="34"/>
  <c r="Y830" i="34"/>
  <c r="Z830" i="34"/>
  <c r="N831" i="34"/>
  <c r="R831" i="34"/>
  <c r="S831" i="34"/>
  <c r="T831" i="34"/>
  <c r="U831" i="34"/>
  <c r="X831" i="34"/>
  <c r="Y831" i="34"/>
  <c r="Z831" i="34"/>
  <c r="N832" i="34"/>
  <c r="R832" i="34"/>
  <c r="S832" i="34"/>
  <c r="T832" i="34"/>
  <c r="U832" i="34"/>
  <c r="X832" i="34"/>
  <c r="Y832" i="34"/>
  <c r="Z832" i="34"/>
  <c r="N833" i="34"/>
  <c r="R833" i="34"/>
  <c r="S833" i="34"/>
  <c r="T833" i="34"/>
  <c r="U833" i="34"/>
  <c r="X833" i="34"/>
  <c r="Y833" i="34"/>
  <c r="Z833" i="34"/>
  <c r="N834" i="34"/>
  <c r="R834" i="34"/>
  <c r="S834" i="34"/>
  <c r="T834" i="34"/>
  <c r="U834" i="34"/>
  <c r="X834" i="34"/>
  <c r="Y834" i="34"/>
  <c r="Z834" i="34"/>
  <c r="N835" i="34"/>
  <c r="R835" i="34"/>
  <c r="S835" i="34"/>
  <c r="T835" i="34"/>
  <c r="U835" i="34"/>
  <c r="X835" i="34"/>
  <c r="Y835" i="34"/>
  <c r="Z835" i="34"/>
  <c r="N836" i="34"/>
  <c r="R836" i="34"/>
  <c r="S836" i="34"/>
  <c r="T836" i="34"/>
  <c r="U836" i="34"/>
  <c r="X836" i="34"/>
  <c r="Y836" i="34"/>
  <c r="Z836" i="34"/>
  <c r="N837" i="34"/>
  <c r="R837" i="34"/>
  <c r="S837" i="34"/>
  <c r="T837" i="34"/>
  <c r="U837" i="34"/>
  <c r="X837" i="34"/>
  <c r="Y837" i="34"/>
  <c r="Z837" i="34"/>
  <c r="N838" i="34"/>
  <c r="R838" i="34"/>
  <c r="S838" i="34"/>
  <c r="T838" i="34"/>
  <c r="U838" i="34"/>
  <c r="X838" i="34"/>
  <c r="Y838" i="34"/>
  <c r="Z838" i="34"/>
  <c r="N839" i="34"/>
  <c r="R839" i="34"/>
  <c r="S839" i="34"/>
  <c r="T839" i="34"/>
  <c r="U839" i="34"/>
  <c r="X839" i="34"/>
  <c r="Y839" i="34"/>
  <c r="Z839" i="34"/>
  <c r="N840" i="34"/>
  <c r="R840" i="34"/>
  <c r="S840" i="34"/>
  <c r="T840" i="34"/>
  <c r="U840" i="34"/>
  <c r="X840" i="34"/>
  <c r="Y840" i="34"/>
  <c r="Z840" i="34"/>
  <c r="N841" i="34"/>
  <c r="R841" i="34"/>
  <c r="S841" i="34"/>
  <c r="T841" i="34"/>
  <c r="U841" i="34"/>
  <c r="X841" i="34"/>
  <c r="Y841" i="34"/>
  <c r="Z841" i="34"/>
  <c r="N842" i="34"/>
  <c r="R842" i="34"/>
  <c r="S842" i="34"/>
  <c r="T842" i="34"/>
  <c r="U842" i="34"/>
  <c r="X842" i="34"/>
  <c r="Y842" i="34"/>
  <c r="Z842" i="34"/>
  <c r="N843" i="34"/>
  <c r="R843" i="34"/>
  <c r="S843" i="34"/>
  <c r="T843" i="34"/>
  <c r="U843" i="34"/>
  <c r="X843" i="34"/>
  <c r="Y843" i="34"/>
  <c r="Z843" i="34"/>
  <c r="N844" i="34"/>
  <c r="R844" i="34"/>
  <c r="S844" i="34"/>
  <c r="T844" i="34"/>
  <c r="U844" i="34"/>
  <c r="X844" i="34"/>
  <c r="Y844" i="34"/>
  <c r="Z844" i="34"/>
  <c r="N845" i="34"/>
  <c r="R845" i="34"/>
  <c r="S845" i="34"/>
  <c r="T845" i="34"/>
  <c r="U845" i="34"/>
  <c r="X845" i="34"/>
  <c r="Y845" i="34"/>
  <c r="Z845" i="34"/>
  <c r="N846" i="34"/>
  <c r="R846" i="34"/>
  <c r="S846" i="34"/>
  <c r="T846" i="34"/>
  <c r="U846" i="34"/>
  <c r="X846" i="34"/>
  <c r="Y846" i="34"/>
  <c r="Z846" i="34"/>
  <c r="N847" i="34"/>
  <c r="R847" i="34"/>
  <c r="S847" i="34"/>
  <c r="T847" i="34"/>
  <c r="U847" i="34"/>
  <c r="X847" i="34"/>
  <c r="Y847" i="34"/>
  <c r="Z847" i="34"/>
  <c r="N848" i="34"/>
  <c r="R848" i="34"/>
  <c r="S848" i="34"/>
  <c r="T848" i="34"/>
  <c r="U848" i="34"/>
  <c r="X848" i="34"/>
  <c r="Y848" i="34"/>
  <c r="Z848" i="34"/>
  <c r="N849" i="34"/>
  <c r="R849" i="34"/>
  <c r="S849" i="34"/>
  <c r="T849" i="34"/>
  <c r="U849" i="34"/>
  <c r="X849" i="34"/>
  <c r="Y849" i="34"/>
  <c r="Z849" i="34"/>
  <c r="N850" i="34"/>
  <c r="R850" i="34"/>
  <c r="S850" i="34"/>
  <c r="T850" i="34"/>
  <c r="U850" i="34"/>
  <c r="X850" i="34"/>
  <c r="Y850" i="34"/>
  <c r="Z850" i="34"/>
  <c r="N851" i="34"/>
  <c r="R851" i="34"/>
  <c r="S851" i="34"/>
  <c r="T851" i="34"/>
  <c r="U851" i="34"/>
  <c r="X851" i="34"/>
  <c r="Y851" i="34"/>
  <c r="Z851" i="34"/>
  <c r="N852" i="34"/>
  <c r="R852" i="34"/>
  <c r="S852" i="34"/>
  <c r="T852" i="34"/>
  <c r="U852" i="34"/>
  <c r="X852" i="34"/>
  <c r="Y852" i="34"/>
  <c r="Z852" i="34"/>
  <c r="N853" i="34"/>
  <c r="R853" i="34"/>
  <c r="S853" i="34"/>
  <c r="T853" i="34"/>
  <c r="U853" i="34"/>
  <c r="X853" i="34"/>
  <c r="Y853" i="34"/>
  <c r="Z853" i="34"/>
  <c r="N854" i="34"/>
  <c r="R854" i="34"/>
  <c r="S854" i="34"/>
  <c r="T854" i="34"/>
  <c r="U854" i="34"/>
  <c r="X854" i="34"/>
  <c r="Y854" i="34"/>
  <c r="Z854" i="34"/>
  <c r="N855" i="34"/>
  <c r="R855" i="34"/>
  <c r="S855" i="34"/>
  <c r="T855" i="34"/>
  <c r="U855" i="34"/>
  <c r="X855" i="34"/>
  <c r="Y855" i="34"/>
  <c r="Z855" i="34"/>
  <c r="N856" i="34"/>
  <c r="R856" i="34"/>
  <c r="S856" i="34"/>
  <c r="T856" i="34"/>
  <c r="U856" i="34"/>
  <c r="X856" i="34"/>
  <c r="Y856" i="34"/>
  <c r="Z856" i="34"/>
  <c r="N857" i="34"/>
  <c r="R857" i="34"/>
  <c r="S857" i="34"/>
  <c r="T857" i="34"/>
  <c r="U857" i="34"/>
  <c r="X857" i="34"/>
  <c r="Y857" i="34"/>
  <c r="Z857" i="34"/>
  <c r="N858" i="34"/>
  <c r="R858" i="34"/>
  <c r="S858" i="34"/>
  <c r="T858" i="34"/>
  <c r="U858" i="34"/>
  <c r="X858" i="34"/>
  <c r="Y858" i="34"/>
  <c r="Z858" i="34"/>
  <c r="N859" i="34"/>
  <c r="R859" i="34"/>
  <c r="S859" i="34"/>
  <c r="T859" i="34"/>
  <c r="U859" i="34"/>
  <c r="X859" i="34"/>
  <c r="Y859" i="34"/>
  <c r="Z859" i="34"/>
  <c r="N860" i="34"/>
  <c r="R860" i="34"/>
  <c r="S860" i="34"/>
  <c r="T860" i="34"/>
  <c r="U860" i="34"/>
  <c r="X860" i="34"/>
  <c r="Y860" i="34"/>
  <c r="Z860" i="34"/>
  <c r="N861" i="34"/>
  <c r="R861" i="34"/>
  <c r="S861" i="34"/>
  <c r="T861" i="34"/>
  <c r="U861" i="34"/>
  <c r="X861" i="34"/>
  <c r="Y861" i="34"/>
  <c r="Z861" i="34"/>
  <c r="N862" i="34"/>
  <c r="R862" i="34"/>
  <c r="S862" i="34"/>
  <c r="T862" i="34"/>
  <c r="U862" i="34"/>
  <c r="X862" i="34"/>
  <c r="Y862" i="34"/>
  <c r="Z862" i="34"/>
  <c r="N863" i="34"/>
  <c r="R863" i="34"/>
  <c r="S863" i="34"/>
  <c r="T863" i="34"/>
  <c r="U863" i="34"/>
  <c r="X863" i="34"/>
  <c r="Y863" i="34"/>
  <c r="Z863" i="34"/>
  <c r="N864" i="34"/>
  <c r="R864" i="34"/>
  <c r="S864" i="34"/>
  <c r="T864" i="34"/>
  <c r="U864" i="34"/>
  <c r="X864" i="34"/>
  <c r="Y864" i="34"/>
  <c r="Z864" i="34"/>
  <c r="N865" i="34"/>
  <c r="R865" i="34"/>
  <c r="S865" i="34"/>
  <c r="T865" i="34"/>
  <c r="U865" i="34"/>
  <c r="X865" i="34"/>
  <c r="Y865" i="34"/>
  <c r="Z865" i="34"/>
  <c r="N866" i="34"/>
  <c r="R866" i="34"/>
  <c r="S866" i="34"/>
  <c r="T866" i="34"/>
  <c r="U866" i="34"/>
  <c r="X866" i="34"/>
  <c r="Y866" i="34"/>
  <c r="Z866" i="34"/>
  <c r="N867" i="34"/>
  <c r="R867" i="34"/>
  <c r="S867" i="34"/>
  <c r="T867" i="34"/>
  <c r="U867" i="34"/>
  <c r="X867" i="34"/>
  <c r="Y867" i="34"/>
  <c r="Z867" i="34"/>
  <c r="N868" i="34"/>
  <c r="R868" i="34"/>
  <c r="S868" i="34"/>
  <c r="T868" i="34"/>
  <c r="U868" i="34"/>
  <c r="X868" i="34"/>
  <c r="Y868" i="34"/>
  <c r="Z868" i="34"/>
  <c r="N869" i="34"/>
  <c r="R869" i="34"/>
  <c r="S869" i="34"/>
  <c r="T869" i="34"/>
  <c r="U869" i="34"/>
  <c r="X869" i="34"/>
  <c r="Y869" i="34"/>
  <c r="Z869" i="34"/>
  <c r="N870" i="34"/>
  <c r="R870" i="34"/>
  <c r="S870" i="34"/>
  <c r="T870" i="34"/>
  <c r="U870" i="34"/>
  <c r="X870" i="34"/>
  <c r="Y870" i="34"/>
  <c r="Z870" i="34"/>
  <c r="N871" i="34"/>
  <c r="R871" i="34"/>
  <c r="S871" i="34"/>
  <c r="T871" i="34"/>
  <c r="U871" i="34"/>
  <c r="X871" i="34"/>
  <c r="Y871" i="34"/>
  <c r="Z871" i="34"/>
  <c r="N872" i="34"/>
  <c r="R872" i="34"/>
  <c r="S872" i="34"/>
  <c r="T872" i="34"/>
  <c r="U872" i="34"/>
  <c r="X872" i="34"/>
  <c r="Y872" i="34"/>
  <c r="Z872" i="34"/>
  <c r="N873" i="34"/>
  <c r="R873" i="34"/>
  <c r="S873" i="34"/>
  <c r="T873" i="34"/>
  <c r="U873" i="34"/>
  <c r="X873" i="34"/>
  <c r="Y873" i="34"/>
  <c r="Z873" i="34"/>
  <c r="N874" i="34"/>
  <c r="R874" i="34"/>
  <c r="S874" i="34"/>
  <c r="T874" i="34"/>
  <c r="U874" i="34"/>
  <c r="X874" i="34"/>
  <c r="Y874" i="34"/>
  <c r="Z874" i="34"/>
  <c r="N875" i="34"/>
  <c r="R875" i="34"/>
  <c r="S875" i="34"/>
  <c r="T875" i="34"/>
  <c r="U875" i="34"/>
  <c r="X875" i="34"/>
  <c r="Y875" i="34"/>
  <c r="Z875" i="34"/>
  <c r="N876" i="34"/>
  <c r="R876" i="34"/>
  <c r="S876" i="34"/>
  <c r="T876" i="34"/>
  <c r="U876" i="34"/>
  <c r="X876" i="34"/>
  <c r="Y876" i="34"/>
  <c r="Z876" i="34"/>
  <c r="N877" i="34"/>
  <c r="R877" i="34"/>
  <c r="S877" i="34"/>
  <c r="T877" i="34"/>
  <c r="U877" i="34"/>
  <c r="X877" i="34"/>
  <c r="Y877" i="34"/>
  <c r="Z877" i="34"/>
  <c r="N878" i="34"/>
  <c r="R878" i="34"/>
  <c r="S878" i="34"/>
  <c r="T878" i="34"/>
  <c r="U878" i="34"/>
  <c r="X878" i="34"/>
  <c r="Y878" i="34"/>
  <c r="Z878" i="34"/>
  <c r="N879" i="34"/>
  <c r="R879" i="34"/>
  <c r="S879" i="34"/>
  <c r="T879" i="34"/>
  <c r="U879" i="34"/>
  <c r="X879" i="34"/>
  <c r="Y879" i="34"/>
  <c r="Z879" i="34"/>
  <c r="N880" i="34"/>
  <c r="R880" i="34"/>
  <c r="S880" i="34"/>
  <c r="T880" i="34"/>
  <c r="U880" i="34"/>
  <c r="X880" i="34"/>
  <c r="Y880" i="34"/>
  <c r="Z880" i="34"/>
  <c r="N881" i="34"/>
  <c r="R881" i="34"/>
  <c r="S881" i="34"/>
  <c r="T881" i="34"/>
  <c r="U881" i="34"/>
  <c r="X881" i="34"/>
  <c r="Y881" i="34"/>
  <c r="Z881" i="34"/>
  <c r="N882" i="34"/>
  <c r="R882" i="34"/>
  <c r="S882" i="34"/>
  <c r="T882" i="34"/>
  <c r="U882" i="34"/>
  <c r="X882" i="34"/>
  <c r="Y882" i="34"/>
  <c r="Z882" i="34"/>
  <c r="N883" i="34"/>
  <c r="R883" i="34"/>
  <c r="S883" i="34"/>
  <c r="T883" i="34"/>
  <c r="U883" i="34"/>
  <c r="X883" i="34"/>
  <c r="Y883" i="34"/>
  <c r="Z883" i="34"/>
  <c r="N884" i="34"/>
  <c r="R884" i="34"/>
  <c r="S884" i="34"/>
  <c r="T884" i="34"/>
  <c r="U884" i="34"/>
  <c r="X884" i="34"/>
  <c r="Y884" i="34"/>
  <c r="Z884" i="34"/>
  <c r="N885" i="34"/>
  <c r="R885" i="34"/>
  <c r="S885" i="34"/>
  <c r="T885" i="34"/>
  <c r="U885" i="34"/>
  <c r="X885" i="34"/>
  <c r="Y885" i="34"/>
  <c r="Z885" i="34"/>
  <c r="N886" i="34"/>
  <c r="R886" i="34"/>
  <c r="S886" i="34"/>
  <c r="T886" i="34"/>
  <c r="U886" i="34"/>
  <c r="X886" i="34"/>
  <c r="Y886" i="34"/>
  <c r="Z886" i="34"/>
  <c r="N887" i="34"/>
  <c r="R887" i="34"/>
  <c r="S887" i="34"/>
  <c r="T887" i="34"/>
  <c r="U887" i="34"/>
  <c r="X887" i="34"/>
  <c r="Y887" i="34"/>
  <c r="Z887" i="34"/>
  <c r="N888" i="34"/>
  <c r="R888" i="34"/>
  <c r="S888" i="34"/>
  <c r="T888" i="34"/>
  <c r="U888" i="34"/>
  <c r="X888" i="34"/>
  <c r="Y888" i="34"/>
  <c r="Z888" i="34"/>
  <c r="N889" i="34"/>
  <c r="R889" i="34"/>
  <c r="S889" i="34"/>
  <c r="T889" i="34"/>
  <c r="U889" i="34"/>
  <c r="X889" i="34"/>
  <c r="Y889" i="34"/>
  <c r="Z889" i="34"/>
  <c r="N890" i="34"/>
  <c r="R890" i="34"/>
  <c r="S890" i="34"/>
  <c r="T890" i="34"/>
  <c r="U890" i="34"/>
  <c r="X890" i="34"/>
  <c r="Y890" i="34"/>
  <c r="Z890" i="34"/>
  <c r="N891" i="34"/>
  <c r="R891" i="34"/>
  <c r="S891" i="34"/>
  <c r="T891" i="34"/>
  <c r="U891" i="34"/>
  <c r="X891" i="34"/>
  <c r="Y891" i="34"/>
  <c r="Z891" i="34"/>
  <c r="N892" i="34"/>
  <c r="R892" i="34"/>
  <c r="S892" i="34"/>
  <c r="T892" i="34"/>
  <c r="U892" i="34"/>
  <c r="X892" i="34"/>
  <c r="Y892" i="34"/>
  <c r="Z892" i="34"/>
  <c r="N893" i="34"/>
  <c r="R893" i="34"/>
  <c r="S893" i="34"/>
  <c r="T893" i="34"/>
  <c r="U893" i="34"/>
  <c r="X893" i="34"/>
  <c r="Y893" i="34"/>
  <c r="Z893" i="34"/>
  <c r="N894" i="34"/>
  <c r="R894" i="34"/>
  <c r="S894" i="34"/>
  <c r="T894" i="34"/>
  <c r="U894" i="34"/>
  <c r="X894" i="34"/>
  <c r="Y894" i="34"/>
  <c r="Z894" i="34"/>
  <c r="N895" i="34"/>
  <c r="R895" i="34"/>
  <c r="S895" i="34"/>
  <c r="T895" i="34"/>
  <c r="U895" i="34"/>
  <c r="X895" i="34"/>
  <c r="Y895" i="34"/>
  <c r="Z895" i="34"/>
  <c r="N896" i="34"/>
  <c r="R896" i="34"/>
  <c r="S896" i="34"/>
  <c r="T896" i="34"/>
  <c r="U896" i="34"/>
  <c r="X896" i="34"/>
  <c r="Y896" i="34"/>
  <c r="Z896" i="34"/>
  <c r="N897" i="34"/>
  <c r="R897" i="34"/>
  <c r="S897" i="34"/>
  <c r="T897" i="34"/>
  <c r="U897" i="34"/>
  <c r="X897" i="34"/>
  <c r="Y897" i="34"/>
  <c r="Z897" i="34"/>
  <c r="N898" i="34"/>
  <c r="R898" i="34"/>
  <c r="S898" i="34"/>
  <c r="T898" i="34"/>
  <c r="U898" i="34"/>
  <c r="X898" i="34"/>
  <c r="Y898" i="34"/>
  <c r="Z898" i="34"/>
  <c r="N899" i="34"/>
  <c r="R899" i="34"/>
  <c r="S899" i="34"/>
  <c r="T899" i="34"/>
  <c r="U899" i="34"/>
  <c r="X899" i="34"/>
  <c r="Y899" i="34"/>
  <c r="Z899" i="34"/>
  <c r="N900" i="34"/>
  <c r="R900" i="34"/>
  <c r="S900" i="34"/>
  <c r="T900" i="34"/>
  <c r="U900" i="34"/>
  <c r="X900" i="34"/>
  <c r="Y900" i="34"/>
  <c r="Z900" i="34"/>
  <c r="N901" i="34"/>
  <c r="R901" i="34"/>
  <c r="S901" i="34"/>
  <c r="T901" i="34"/>
  <c r="U901" i="34"/>
  <c r="X901" i="34"/>
  <c r="Y901" i="34"/>
  <c r="Z901" i="34"/>
  <c r="N902" i="34"/>
  <c r="R902" i="34"/>
  <c r="S902" i="34"/>
  <c r="T902" i="34"/>
  <c r="U902" i="34"/>
  <c r="X902" i="34"/>
  <c r="Y902" i="34"/>
  <c r="Z902" i="34"/>
  <c r="N903" i="34"/>
  <c r="R903" i="34"/>
  <c r="S903" i="34"/>
  <c r="T903" i="34"/>
  <c r="U903" i="34"/>
  <c r="X903" i="34"/>
  <c r="Y903" i="34"/>
  <c r="Z903" i="34"/>
  <c r="N904" i="34"/>
  <c r="R904" i="34"/>
  <c r="S904" i="34"/>
  <c r="T904" i="34"/>
  <c r="U904" i="34"/>
  <c r="X904" i="34"/>
  <c r="Y904" i="34"/>
  <c r="Z904" i="34"/>
  <c r="N905" i="34"/>
  <c r="R905" i="34"/>
  <c r="S905" i="34"/>
  <c r="T905" i="34"/>
  <c r="U905" i="34"/>
  <c r="X905" i="34"/>
  <c r="Y905" i="34"/>
  <c r="Z905" i="34"/>
  <c r="N906" i="34"/>
  <c r="R906" i="34"/>
  <c r="S906" i="34"/>
  <c r="T906" i="34"/>
  <c r="U906" i="34"/>
  <c r="X906" i="34"/>
  <c r="Y906" i="34"/>
  <c r="Z906" i="34"/>
  <c r="N907" i="34"/>
  <c r="R907" i="34"/>
  <c r="S907" i="34"/>
  <c r="T907" i="34"/>
  <c r="U907" i="34"/>
  <c r="X907" i="34"/>
  <c r="Y907" i="34"/>
  <c r="Z907" i="34"/>
  <c r="N908" i="34"/>
  <c r="R908" i="34"/>
  <c r="S908" i="34"/>
  <c r="T908" i="34"/>
  <c r="U908" i="34"/>
  <c r="X908" i="34"/>
  <c r="Y908" i="34"/>
  <c r="Z908" i="34"/>
  <c r="N909" i="34"/>
  <c r="R909" i="34"/>
  <c r="S909" i="34"/>
  <c r="T909" i="34"/>
  <c r="U909" i="34"/>
  <c r="X909" i="34"/>
  <c r="Y909" i="34"/>
  <c r="Z909" i="34"/>
  <c r="N910" i="34"/>
  <c r="R910" i="34"/>
  <c r="S910" i="34"/>
  <c r="T910" i="34"/>
  <c r="U910" i="34"/>
  <c r="X910" i="34"/>
  <c r="Y910" i="34"/>
  <c r="Z910" i="34"/>
  <c r="N911" i="34"/>
  <c r="R911" i="34"/>
  <c r="S911" i="34"/>
  <c r="T911" i="34"/>
  <c r="U911" i="34"/>
  <c r="X911" i="34"/>
  <c r="Y911" i="34"/>
  <c r="Z911" i="34"/>
  <c r="N912" i="34"/>
  <c r="R912" i="34"/>
  <c r="S912" i="34"/>
  <c r="T912" i="34"/>
  <c r="U912" i="34"/>
  <c r="X912" i="34"/>
  <c r="Y912" i="34"/>
  <c r="Z912" i="34"/>
  <c r="N913" i="34"/>
  <c r="R913" i="34"/>
  <c r="S913" i="34"/>
  <c r="T913" i="34"/>
  <c r="U913" i="34"/>
  <c r="X913" i="34"/>
  <c r="Y913" i="34"/>
  <c r="Z913" i="34"/>
  <c r="N914" i="34"/>
  <c r="R914" i="34"/>
  <c r="S914" i="34"/>
  <c r="T914" i="34"/>
  <c r="U914" i="34"/>
  <c r="X914" i="34"/>
  <c r="Y914" i="34"/>
  <c r="Z914" i="34"/>
  <c r="N915" i="34"/>
  <c r="R915" i="34"/>
  <c r="S915" i="34"/>
  <c r="T915" i="34"/>
  <c r="U915" i="34"/>
  <c r="X915" i="34"/>
  <c r="Y915" i="34"/>
  <c r="Z915" i="34"/>
  <c r="N916" i="34"/>
  <c r="R916" i="34"/>
  <c r="S916" i="34"/>
  <c r="T916" i="34"/>
  <c r="U916" i="34"/>
  <c r="X916" i="34"/>
  <c r="Y916" i="34"/>
  <c r="Z916" i="34"/>
  <c r="N917" i="34"/>
  <c r="R917" i="34"/>
  <c r="S917" i="34"/>
  <c r="T917" i="34"/>
  <c r="U917" i="34"/>
  <c r="X917" i="34"/>
  <c r="Y917" i="34"/>
  <c r="Z917" i="34"/>
  <c r="N918" i="34"/>
  <c r="R918" i="34"/>
  <c r="S918" i="34"/>
  <c r="T918" i="34"/>
  <c r="U918" i="34"/>
  <c r="X918" i="34"/>
  <c r="Y918" i="34"/>
  <c r="Z918" i="34"/>
  <c r="N919" i="34"/>
  <c r="R919" i="34"/>
  <c r="S919" i="34"/>
  <c r="T919" i="34"/>
  <c r="U919" i="34"/>
  <c r="X919" i="34"/>
  <c r="Y919" i="34"/>
  <c r="Z919" i="34"/>
  <c r="N920" i="34"/>
  <c r="R920" i="34"/>
  <c r="S920" i="34"/>
  <c r="T920" i="34"/>
  <c r="U920" i="34"/>
  <c r="X920" i="34"/>
  <c r="Y920" i="34"/>
  <c r="Z920" i="34"/>
  <c r="N921" i="34"/>
  <c r="R921" i="34"/>
  <c r="S921" i="34"/>
  <c r="T921" i="34"/>
  <c r="U921" i="34"/>
  <c r="X921" i="34"/>
  <c r="Y921" i="34"/>
  <c r="Z921" i="34"/>
  <c r="N922" i="34"/>
  <c r="R922" i="34"/>
  <c r="S922" i="34"/>
  <c r="T922" i="34"/>
  <c r="U922" i="34"/>
  <c r="X922" i="34"/>
  <c r="Y922" i="34"/>
  <c r="Z922" i="34"/>
  <c r="N923" i="34"/>
  <c r="R923" i="34"/>
  <c r="S923" i="34"/>
  <c r="T923" i="34"/>
  <c r="U923" i="34"/>
  <c r="X923" i="34"/>
  <c r="Y923" i="34"/>
  <c r="Z923" i="34"/>
  <c r="N924" i="34"/>
  <c r="R924" i="34"/>
  <c r="S924" i="34"/>
  <c r="T924" i="34"/>
  <c r="U924" i="34"/>
  <c r="X924" i="34"/>
  <c r="Y924" i="34"/>
  <c r="Z924" i="34"/>
  <c r="N925" i="34"/>
  <c r="R925" i="34"/>
  <c r="S925" i="34"/>
  <c r="T925" i="34"/>
  <c r="U925" i="34"/>
  <c r="X925" i="34"/>
  <c r="Y925" i="34"/>
  <c r="Z925" i="34"/>
  <c r="N926" i="34"/>
  <c r="R926" i="34"/>
  <c r="S926" i="34"/>
  <c r="T926" i="34"/>
  <c r="U926" i="34"/>
  <c r="X926" i="34"/>
  <c r="Y926" i="34"/>
  <c r="Z926" i="34"/>
  <c r="N927" i="34"/>
  <c r="R927" i="34"/>
  <c r="S927" i="34"/>
  <c r="T927" i="34"/>
  <c r="U927" i="34"/>
  <c r="X927" i="34"/>
  <c r="Y927" i="34"/>
  <c r="Z927" i="34"/>
  <c r="N928" i="34"/>
  <c r="R928" i="34"/>
  <c r="S928" i="34"/>
  <c r="T928" i="34"/>
  <c r="U928" i="34"/>
  <c r="X928" i="34"/>
  <c r="Y928" i="34"/>
  <c r="Z928" i="34"/>
  <c r="N929" i="34"/>
  <c r="R929" i="34"/>
  <c r="S929" i="34"/>
  <c r="T929" i="34"/>
  <c r="U929" i="34"/>
  <c r="X929" i="34"/>
  <c r="Y929" i="34"/>
  <c r="Z929" i="34"/>
  <c r="N930" i="34"/>
  <c r="R930" i="34"/>
  <c r="S930" i="34"/>
  <c r="T930" i="34"/>
  <c r="U930" i="34"/>
  <c r="X930" i="34"/>
  <c r="Y930" i="34"/>
  <c r="Z930" i="34"/>
  <c r="N931" i="34"/>
  <c r="R931" i="34"/>
  <c r="S931" i="34"/>
  <c r="T931" i="34"/>
  <c r="U931" i="34"/>
  <c r="X931" i="34"/>
  <c r="Y931" i="34"/>
  <c r="Z931" i="34"/>
  <c r="N932" i="34"/>
  <c r="R932" i="34"/>
  <c r="S932" i="34"/>
  <c r="T932" i="34"/>
  <c r="U932" i="34"/>
  <c r="X932" i="34"/>
  <c r="Y932" i="34"/>
  <c r="Z932" i="34"/>
  <c r="N933" i="34"/>
  <c r="R933" i="34"/>
  <c r="S933" i="34"/>
  <c r="T933" i="34"/>
  <c r="U933" i="34"/>
  <c r="X933" i="34"/>
  <c r="Y933" i="34"/>
  <c r="Z933" i="34"/>
  <c r="N934" i="34"/>
  <c r="R934" i="34"/>
  <c r="S934" i="34"/>
  <c r="T934" i="34"/>
  <c r="U934" i="34"/>
  <c r="X934" i="34"/>
  <c r="Y934" i="34"/>
  <c r="Z934" i="34"/>
  <c r="N935" i="34"/>
  <c r="R935" i="34"/>
  <c r="S935" i="34"/>
  <c r="T935" i="34"/>
  <c r="U935" i="34"/>
  <c r="X935" i="34"/>
  <c r="Y935" i="34"/>
  <c r="Z935" i="34"/>
  <c r="N936" i="34"/>
  <c r="R936" i="34"/>
  <c r="S936" i="34"/>
  <c r="T936" i="34"/>
  <c r="U936" i="34"/>
  <c r="X936" i="34"/>
  <c r="Y936" i="34"/>
  <c r="Z936" i="34"/>
  <c r="N937" i="34"/>
  <c r="R937" i="34"/>
  <c r="S937" i="34"/>
  <c r="T937" i="34"/>
  <c r="U937" i="34"/>
  <c r="X937" i="34"/>
  <c r="Y937" i="34"/>
  <c r="Z937" i="34"/>
  <c r="N938" i="34"/>
  <c r="R938" i="34"/>
  <c r="S938" i="34"/>
  <c r="T938" i="34"/>
  <c r="U938" i="34"/>
  <c r="X938" i="34"/>
  <c r="Y938" i="34"/>
  <c r="Z938" i="34"/>
  <c r="N939" i="34"/>
  <c r="R939" i="34"/>
  <c r="S939" i="34"/>
  <c r="T939" i="34"/>
  <c r="U939" i="34"/>
  <c r="X939" i="34"/>
  <c r="Y939" i="34"/>
  <c r="Z939" i="34"/>
  <c r="N940" i="34"/>
  <c r="R940" i="34"/>
  <c r="S940" i="34"/>
  <c r="T940" i="34"/>
  <c r="U940" i="34"/>
  <c r="X940" i="34"/>
  <c r="Y940" i="34"/>
  <c r="Z940" i="34"/>
  <c r="N941" i="34"/>
  <c r="R941" i="34"/>
  <c r="S941" i="34"/>
  <c r="T941" i="34"/>
  <c r="U941" i="34"/>
  <c r="X941" i="34"/>
  <c r="Y941" i="34"/>
  <c r="Z941" i="34"/>
  <c r="N942" i="34"/>
  <c r="R942" i="34"/>
  <c r="S942" i="34"/>
  <c r="T942" i="34"/>
  <c r="U942" i="34"/>
  <c r="X942" i="34"/>
  <c r="Y942" i="34"/>
  <c r="Z942" i="34"/>
  <c r="N943" i="34"/>
  <c r="R943" i="34"/>
  <c r="S943" i="34"/>
  <c r="T943" i="34"/>
  <c r="U943" i="34"/>
  <c r="X943" i="34"/>
  <c r="Y943" i="34"/>
  <c r="Z943" i="34"/>
  <c r="N944" i="34"/>
  <c r="R944" i="34"/>
  <c r="S944" i="34"/>
  <c r="T944" i="34"/>
  <c r="U944" i="34"/>
  <c r="X944" i="34"/>
  <c r="Y944" i="34"/>
  <c r="Z944" i="34"/>
  <c r="N945" i="34"/>
  <c r="R945" i="34"/>
  <c r="S945" i="34"/>
  <c r="T945" i="34"/>
  <c r="U945" i="34"/>
  <c r="X945" i="34"/>
  <c r="Y945" i="34"/>
  <c r="Z945" i="34"/>
  <c r="N946" i="34"/>
  <c r="R946" i="34"/>
  <c r="S946" i="34"/>
  <c r="T946" i="34"/>
  <c r="U946" i="34"/>
  <c r="X946" i="34"/>
  <c r="Y946" i="34"/>
  <c r="Z946" i="34"/>
  <c r="N947" i="34"/>
  <c r="R947" i="34"/>
  <c r="S947" i="34"/>
  <c r="T947" i="34"/>
  <c r="U947" i="34"/>
  <c r="X947" i="34"/>
  <c r="Y947" i="34"/>
  <c r="Z947" i="34"/>
  <c r="N948" i="34"/>
  <c r="R948" i="34"/>
  <c r="S948" i="34"/>
  <c r="T948" i="34"/>
  <c r="U948" i="34"/>
  <c r="X948" i="34"/>
  <c r="Y948" i="34"/>
  <c r="Z948" i="34"/>
  <c r="N949" i="34"/>
  <c r="R949" i="34"/>
  <c r="S949" i="34"/>
  <c r="T949" i="34"/>
  <c r="U949" i="34"/>
  <c r="X949" i="34"/>
  <c r="Y949" i="34"/>
  <c r="Z949" i="34"/>
  <c r="N950" i="34"/>
  <c r="R950" i="34"/>
  <c r="S950" i="34"/>
  <c r="T950" i="34"/>
  <c r="U950" i="34"/>
  <c r="X950" i="34"/>
  <c r="Y950" i="34"/>
  <c r="Z950" i="34"/>
  <c r="N951" i="34"/>
  <c r="R951" i="34"/>
  <c r="S951" i="34"/>
  <c r="T951" i="34"/>
  <c r="U951" i="34"/>
  <c r="X951" i="34"/>
  <c r="Y951" i="34"/>
  <c r="Z951" i="34"/>
  <c r="N952" i="34"/>
  <c r="R952" i="34"/>
  <c r="S952" i="34"/>
  <c r="T952" i="34"/>
  <c r="U952" i="34"/>
  <c r="X952" i="34"/>
  <c r="Y952" i="34"/>
  <c r="Z952" i="34"/>
  <c r="N953" i="34"/>
  <c r="R953" i="34"/>
  <c r="S953" i="34"/>
  <c r="T953" i="34"/>
  <c r="U953" i="34"/>
  <c r="X953" i="34"/>
  <c r="Y953" i="34"/>
  <c r="Z953" i="34"/>
  <c r="N954" i="34"/>
  <c r="R954" i="34"/>
  <c r="S954" i="34"/>
  <c r="T954" i="34"/>
  <c r="U954" i="34"/>
  <c r="X954" i="34"/>
  <c r="Y954" i="34"/>
  <c r="Z954" i="34"/>
  <c r="N955" i="34"/>
  <c r="R955" i="34"/>
  <c r="S955" i="34"/>
  <c r="T955" i="34"/>
  <c r="U955" i="34"/>
  <c r="X955" i="34"/>
  <c r="Y955" i="34"/>
  <c r="Z955" i="34"/>
  <c r="N956" i="34"/>
  <c r="R956" i="34"/>
  <c r="S956" i="34"/>
  <c r="T956" i="34"/>
  <c r="U956" i="34"/>
  <c r="X956" i="34"/>
  <c r="Y956" i="34"/>
  <c r="Z956" i="34"/>
  <c r="N957" i="34"/>
  <c r="R957" i="34"/>
  <c r="S957" i="34"/>
  <c r="T957" i="34"/>
  <c r="U957" i="34"/>
  <c r="X957" i="34"/>
  <c r="Y957" i="34"/>
  <c r="Z957" i="34"/>
  <c r="N958" i="34"/>
  <c r="R958" i="34"/>
  <c r="S958" i="34"/>
  <c r="T958" i="34"/>
  <c r="U958" i="34"/>
  <c r="X958" i="34"/>
  <c r="Y958" i="34"/>
  <c r="Z958" i="34"/>
  <c r="N959" i="34"/>
  <c r="R959" i="34"/>
  <c r="S959" i="34"/>
  <c r="T959" i="34"/>
  <c r="U959" i="34"/>
  <c r="X959" i="34"/>
  <c r="Y959" i="34"/>
  <c r="Z959" i="34"/>
  <c r="N960" i="34"/>
  <c r="R960" i="34"/>
  <c r="S960" i="34"/>
  <c r="T960" i="34"/>
  <c r="U960" i="34"/>
  <c r="X960" i="34"/>
  <c r="Y960" i="34"/>
  <c r="Z960" i="34"/>
  <c r="N961" i="34"/>
  <c r="R961" i="34"/>
  <c r="S961" i="34"/>
  <c r="T961" i="34"/>
  <c r="U961" i="34"/>
  <c r="X961" i="34"/>
  <c r="Y961" i="34"/>
  <c r="Z961" i="34"/>
  <c r="N962" i="34"/>
  <c r="R962" i="34"/>
  <c r="S962" i="34"/>
  <c r="T962" i="34"/>
  <c r="U962" i="34"/>
  <c r="X962" i="34"/>
  <c r="Y962" i="34"/>
  <c r="Z962" i="34"/>
  <c r="N963" i="34"/>
  <c r="R963" i="34"/>
  <c r="S963" i="34"/>
  <c r="T963" i="34"/>
  <c r="U963" i="34"/>
  <c r="X963" i="34"/>
  <c r="Y963" i="34"/>
  <c r="Z963" i="34"/>
  <c r="N964" i="34"/>
  <c r="R964" i="34"/>
  <c r="S964" i="34"/>
  <c r="T964" i="34"/>
  <c r="U964" i="34"/>
  <c r="X964" i="34"/>
  <c r="Y964" i="34"/>
  <c r="Z964" i="34"/>
  <c r="N965" i="34"/>
  <c r="R965" i="34"/>
  <c r="S965" i="34"/>
  <c r="T965" i="34"/>
  <c r="U965" i="34"/>
  <c r="X965" i="34"/>
  <c r="Y965" i="34"/>
  <c r="Z965" i="34"/>
  <c r="N966" i="34"/>
  <c r="R966" i="34"/>
  <c r="S966" i="34"/>
  <c r="T966" i="34"/>
  <c r="U966" i="34"/>
  <c r="X966" i="34"/>
  <c r="Y966" i="34"/>
  <c r="Z966" i="34"/>
  <c r="N967" i="34"/>
  <c r="R967" i="34"/>
  <c r="S967" i="34"/>
  <c r="T967" i="34"/>
  <c r="U967" i="34"/>
  <c r="X967" i="34"/>
  <c r="Y967" i="34"/>
  <c r="Z967" i="34"/>
  <c r="N968" i="34"/>
  <c r="R968" i="34"/>
  <c r="S968" i="34"/>
  <c r="T968" i="34"/>
  <c r="U968" i="34"/>
  <c r="X968" i="34"/>
  <c r="Y968" i="34"/>
  <c r="Z968" i="34"/>
  <c r="N969" i="34"/>
  <c r="R969" i="34"/>
  <c r="S969" i="34"/>
  <c r="T969" i="34"/>
  <c r="U969" i="34"/>
  <c r="X969" i="34"/>
  <c r="Y969" i="34"/>
  <c r="Z969" i="34"/>
  <c r="N970" i="34"/>
  <c r="R970" i="34"/>
  <c r="S970" i="34"/>
  <c r="T970" i="34"/>
  <c r="U970" i="34"/>
  <c r="X970" i="34"/>
  <c r="Y970" i="34"/>
  <c r="Z970" i="34"/>
  <c r="N971" i="34"/>
  <c r="R971" i="34"/>
  <c r="S971" i="34"/>
  <c r="T971" i="34"/>
  <c r="U971" i="34"/>
  <c r="X971" i="34"/>
  <c r="Y971" i="34"/>
  <c r="Z971" i="34"/>
  <c r="N972" i="34"/>
  <c r="R972" i="34"/>
  <c r="S972" i="34"/>
  <c r="T972" i="34"/>
  <c r="U972" i="34"/>
  <c r="X972" i="34"/>
  <c r="Y972" i="34"/>
  <c r="Z972" i="34"/>
  <c r="N973" i="34"/>
  <c r="R973" i="34"/>
  <c r="S973" i="34"/>
  <c r="T973" i="34"/>
  <c r="U973" i="34"/>
  <c r="X973" i="34"/>
  <c r="Y973" i="34"/>
  <c r="Z973" i="34"/>
  <c r="N974" i="34"/>
  <c r="R974" i="34"/>
  <c r="S974" i="34"/>
  <c r="T974" i="34"/>
  <c r="U974" i="34"/>
  <c r="X974" i="34"/>
  <c r="Y974" i="34"/>
  <c r="Z974" i="34"/>
  <c r="N975" i="34"/>
  <c r="R975" i="34"/>
  <c r="S975" i="34"/>
  <c r="T975" i="34"/>
  <c r="U975" i="34"/>
  <c r="X975" i="34"/>
  <c r="Y975" i="34"/>
  <c r="Z975" i="34"/>
  <c r="N976" i="34"/>
  <c r="R976" i="34"/>
  <c r="S976" i="34"/>
  <c r="T976" i="34"/>
  <c r="U976" i="34"/>
  <c r="X976" i="34"/>
  <c r="Y976" i="34"/>
  <c r="Z976" i="34"/>
  <c r="N977" i="34"/>
  <c r="R977" i="34"/>
  <c r="S977" i="34"/>
  <c r="T977" i="34"/>
  <c r="U977" i="34"/>
  <c r="X977" i="34"/>
  <c r="Y977" i="34"/>
  <c r="Z977" i="34"/>
  <c r="N978" i="34"/>
  <c r="R978" i="34"/>
  <c r="S978" i="34"/>
  <c r="T978" i="34"/>
  <c r="U978" i="34"/>
  <c r="X978" i="34"/>
  <c r="Y978" i="34"/>
  <c r="Z978" i="34"/>
  <c r="N979" i="34"/>
  <c r="R979" i="34"/>
  <c r="S979" i="34"/>
  <c r="T979" i="34"/>
  <c r="U979" i="34"/>
  <c r="X979" i="34"/>
  <c r="Y979" i="34"/>
  <c r="Z979" i="34"/>
  <c r="N980" i="34"/>
  <c r="R980" i="34"/>
  <c r="S980" i="34"/>
  <c r="T980" i="34"/>
  <c r="U980" i="34"/>
  <c r="X980" i="34"/>
  <c r="Y980" i="34"/>
  <c r="Z980" i="34"/>
  <c r="N981" i="34"/>
  <c r="R981" i="34"/>
  <c r="S981" i="34"/>
  <c r="T981" i="34"/>
  <c r="U981" i="34"/>
  <c r="X981" i="34"/>
  <c r="Y981" i="34"/>
  <c r="Z981" i="34"/>
  <c r="N982" i="34"/>
  <c r="R982" i="34"/>
  <c r="S982" i="34"/>
  <c r="T982" i="34"/>
  <c r="U982" i="34"/>
  <c r="X982" i="34"/>
  <c r="Y982" i="34"/>
  <c r="Z982" i="34"/>
  <c r="N983" i="34"/>
  <c r="R983" i="34"/>
  <c r="S983" i="34"/>
  <c r="T983" i="34"/>
  <c r="U983" i="34"/>
  <c r="X983" i="34"/>
  <c r="Y983" i="34"/>
  <c r="Z983" i="34"/>
  <c r="N984" i="34"/>
  <c r="R984" i="34"/>
  <c r="S984" i="34"/>
  <c r="T984" i="34"/>
  <c r="U984" i="34"/>
  <c r="X984" i="34"/>
  <c r="Y984" i="34"/>
  <c r="Z984" i="34"/>
  <c r="N985" i="34"/>
  <c r="R985" i="34"/>
  <c r="S985" i="34"/>
  <c r="T985" i="34"/>
  <c r="U985" i="34"/>
  <c r="X985" i="34"/>
  <c r="Y985" i="34"/>
  <c r="Z985" i="34"/>
  <c r="N986" i="34"/>
  <c r="R986" i="34"/>
  <c r="S986" i="34"/>
  <c r="T986" i="34"/>
  <c r="U986" i="34"/>
  <c r="X986" i="34"/>
  <c r="Y986" i="34"/>
  <c r="Z986" i="34"/>
  <c r="N987" i="34"/>
  <c r="R987" i="34"/>
  <c r="S987" i="34"/>
  <c r="T987" i="34"/>
  <c r="U987" i="34"/>
  <c r="X987" i="34"/>
  <c r="Y987" i="34"/>
  <c r="Z987" i="34"/>
  <c r="N988" i="34"/>
  <c r="R988" i="34"/>
  <c r="S988" i="34"/>
  <c r="T988" i="34"/>
  <c r="U988" i="34"/>
  <c r="X988" i="34"/>
  <c r="Y988" i="34"/>
  <c r="Z988" i="34"/>
  <c r="N989" i="34"/>
  <c r="R989" i="34"/>
  <c r="S989" i="34"/>
  <c r="T989" i="34"/>
  <c r="U989" i="34"/>
  <c r="X989" i="34"/>
  <c r="Y989" i="34"/>
  <c r="Z989" i="34"/>
  <c r="N990" i="34"/>
  <c r="R990" i="34"/>
  <c r="S990" i="34"/>
  <c r="T990" i="34"/>
  <c r="U990" i="34"/>
  <c r="X990" i="34"/>
  <c r="Y990" i="34"/>
  <c r="Z990" i="34"/>
  <c r="N991" i="34"/>
  <c r="R991" i="34"/>
  <c r="S991" i="34"/>
  <c r="T991" i="34"/>
  <c r="U991" i="34"/>
  <c r="X991" i="34"/>
  <c r="Y991" i="34"/>
  <c r="Z991" i="34"/>
  <c r="N992" i="34"/>
  <c r="R992" i="34"/>
  <c r="S992" i="34"/>
  <c r="T992" i="34"/>
  <c r="U992" i="34"/>
  <c r="X992" i="34"/>
  <c r="Y992" i="34"/>
  <c r="Z992" i="34"/>
  <c r="N993" i="34"/>
  <c r="R993" i="34"/>
  <c r="S993" i="34"/>
  <c r="T993" i="34"/>
  <c r="U993" i="34"/>
  <c r="X993" i="34"/>
  <c r="Y993" i="34"/>
  <c r="Z993" i="34"/>
  <c r="N994" i="34"/>
  <c r="R994" i="34"/>
  <c r="S994" i="34"/>
  <c r="T994" i="34"/>
  <c r="U994" i="34"/>
  <c r="X994" i="34"/>
  <c r="Y994" i="34"/>
  <c r="Z994" i="34"/>
  <c r="N995" i="34"/>
  <c r="R995" i="34"/>
  <c r="S995" i="34"/>
  <c r="T995" i="34"/>
  <c r="U995" i="34"/>
  <c r="X995" i="34"/>
  <c r="Y995" i="34"/>
  <c r="Z995" i="34"/>
  <c r="N996" i="34"/>
  <c r="R996" i="34"/>
  <c r="S996" i="34"/>
  <c r="T996" i="34"/>
  <c r="U996" i="34"/>
  <c r="X996" i="34"/>
  <c r="Y996" i="34"/>
  <c r="Z996" i="34"/>
  <c r="N997" i="34"/>
  <c r="R997" i="34"/>
  <c r="S997" i="34"/>
  <c r="T997" i="34"/>
  <c r="U997" i="34"/>
  <c r="X997" i="34"/>
  <c r="Y997" i="34"/>
  <c r="Z997" i="34"/>
  <c r="N998" i="34"/>
  <c r="R998" i="34"/>
  <c r="S998" i="34"/>
  <c r="T998" i="34"/>
  <c r="U998" i="34"/>
  <c r="X998" i="34"/>
  <c r="Y998" i="34"/>
  <c r="Z998" i="34"/>
  <c r="N999" i="34"/>
  <c r="R999" i="34"/>
  <c r="S999" i="34"/>
  <c r="T999" i="34"/>
  <c r="U999" i="34"/>
  <c r="X999" i="34"/>
  <c r="Y999" i="34"/>
  <c r="Z999" i="34"/>
  <c r="N1000" i="34"/>
  <c r="R1000" i="34"/>
  <c r="S1000" i="34"/>
  <c r="T1000" i="34"/>
  <c r="U1000" i="34"/>
  <c r="X1000" i="34"/>
  <c r="Y1000" i="34"/>
  <c r="Z1000" i="34"/>
  <c r="N1001" i="34"/>
  <c r="R1001" i="34"/>
  <c r="S1001" i="34"/>
  <c r="T1001" i="34"/>
  <c r="U1001" i="34"/>
  <c r="X1001" i="34"/>
  <c r="Y1001" i="34"/>
  <c r="Z1001" i="34"/>
  <c r="N1002" i="34"/>
  <c r="R1002" i="34"/>
  <c r="S1002" i="34"/>
  <c r="T1002" i="34"/>
  <c r="U1002" i="34"/>
  <c r="X1002" i="34"/>
  <c r="Y1002" i="34"/>
  <c r="Z1002" i="34"/>
  <c r="N1003" i="34"/>
  <c r="R1003" i="34"/>
  <c r="S1003" i="34"/>
  <c r="T1003" i="34"/>
  <c r="U1003" i="34"/>
  <c r="X1003" i="34"/>
  <c r="Y1003" i="34"/>
  <c r="Z1003" i="34"/>
  <c r="N1004" i="34"/>
  <c r="R1004" i="34"/>
  <c r="S1004" i="34"/>
  <c r="T1004" i="34"/>
  <c r="U1004" i="34"/>
  <c r="X1004" i="34"/>
  <c r="Y1004" i="34"/>
  <c r="Z1004" i="34"/>
  <c r="N1005" i="34"/>
  <c r="R1005" i="34"/>
  <c r="S1005" i="34"/>
  <c r="T1005" i="34"/>
  <c r="U1005" i="34"/>
  <c r="X1005" i="34"/>
  <c r="Y1005" i="34"/>
  <c r="Z1005" i="34"/>
  <c r="N1006" i="34"/>
  <c r="R1006" i="34"/>
  <c r="S1006" i="34"/>
  <c r="T1006" i="34"/>
  <c r="U1006" i="34"/>
  <c r="X1006" i="34"/>
  <c r="Y1006" i="34"/>
  <c r="Z1006" i="34"/>
  <c r="N1007" i="34"/>
  <c r="R1007" i="34"/>
  <c r="S1007" i="34"/>
  <c r="T1007" i="34"/>
  <c r="U1007" i="34"/>
  <c r="X1007" i="34"/>
  <c r="Y1007" i="34"/>
  <c r="Z1007" i="34"/>
  <c r="N1008" i="34"/>
  <c r="R1008" i="34"/>
  <c r="S1008" i="34"/>
  <c r="T1008" i="34"/>
  <c r="U1008" i="34"/>
  <c r="X1008" i="34"/>
  <c r="Y1008" i="34"/>
  <c r="Z1008" i="34"/>
  <c r="N1009" i="34"/>
  <c r="R1009" i="34"/>
  <c r="S1009" i="34"/>
  <c r="T1009" i="34"/>
  <c r="U1009" i="34"/>
  <c r="X1009" i="34"/>
  <c r="Y1009" i="34"/>
  <c r="Z1009" i="34"/>
  <c r="N1010" i="34"/>
  <c r="R1010" i="34"/>
  <c r="S1010" i="34"/>
  <c r="T1010" i="34"/>
  <c r="U1010" i="34"/>
  <c r="X1010" i="34"/>
  <c r="Y1010" i="34"/>
  <c r="Z1010" i="34"/>
  <c r="N1011" i="34"/>
  <c r="R1011" i="34"/>
  <c r="S1011" i="34"/>
  <c r="T1011" i="34"/>
  <c r="U1011" i="34"/>
  <c r="X1011" i="34"/>
  <c r="Y1011" i="34"/>
  <c r="Z1011" i="34"/>
  <c r="N1012" i="34"/>
  <c r="R1012" i="34"/>
  <c r="S1012" i="34"/>
  <c r="T1012" i="34"/>
  <c r="U1012" i="34"/>
  <c r="X1012" i="34"/>
  <c r="Y1012" i="34"/>
  <c r="Z1012" i="34"/>
  <c r="N1013" i="34"/>
  <c r="R1013" i="34"/>
  <c r="S1013" i="34"/>
  <c r="T1013" i="34"/>
  <c r="U1013" i="34"/>
  <c r="X1013" i="34"/>
  <c r="Y1013" i="34"/>
  <c r="Z1013" i="34"/>
  <c r="N1014" i="34"/>
  <c r="R1014" i="34"/>
  <c r="S1014" i="34"/>
  <c r="T1014" i="34"/>
  <c r="U1014" i="34"/>
  <c r="X1014" i="34"/>
  <c r="Y1014" i="34"/>
  <c r="Z1014" i="34"/>
  <c r="N1015" i="34"/>
  <c r="R1015" i="34"/>
  <c r="S1015" i="34"/>
  <c r="T1015" i="34"/>
  <c r="U1015" i="34"/>
  <c r="X1015" i="34"/>
  <c r="Y1015" i="34"/>
  <c r="Z1015" i="34"/>
  <c r="N1016" i="34"/>
  <c r="R1016" i="34"/>
  <c r="S1016" i="34"/>
  <c r="T1016" i="34"/>
  <c r="U1016" i="34"/>
  <c r="X1016" i="34"/>
  <c r="Y1016" i="34"/>
  <c r="Z1016" i="34"/>
  <c r="N1017" i="34"/>
  <c r="R1017" i="34"/>
  <c r="S1017" i="34"/>
  <c r="T1017" i="34"/>
  <c r="U1017" i="34"/>
  <c r="X1017" i="34"/>
  <c r="Y1017" i="34"/>
  <c r="Z1017" i="34"/>
  <c r="N1018" i="34"/>
  <c r="R1018" i="34"/>
  <c r="S1018" i="34"/>
  <c r="T1018" i="34"/>
  <c r="U1018" i="34"/>
  <c r="X1018" i="34"/>
  <c r="Y1018" i="34"/>
  <c r="Z1018" i="34"/>
  <c r="N1019" i="34"/>
  <c r="R1019" i="34"/>
  <c r="S1019" i="34"/>
  <c r="T1019" i="34"/>
  <c r="U1019" i="34"/>
  <c r="X1019" i="34"/>
  <c r="Y1019" i="34"/>
  <c r="Z1019" i="34"/>
  <c r="N1020" i="34"/>
  <c r="R1020" i="34"/>
  <c r="S1020" i="34"/>
  <c r="T1020" i="34"/>
  <c r="U1020" i="34"/>
  <c r="X1020" i="34"/>
  <c r="Y1020" i="34"/>
  <c r="Z1020" i="34"/>
  <c r="N1021" i="34"/>
  <c r="R1021" i="34"/>
  <c r="S1021" i="34"/>
  <c r="T1021" i="34"/>
  <c r="U1021" i="34"/>
  <c r="X1021" i="34"/>
  <c r="Y1021" i="34"/>
  <c r="Z1021" i="34"/>
  <c r="N1022" i="34"/>
  <c r="R1022" i="34"/>
  <c r="S1022" i="34"/>
  <c r="T1022" i="34"/>
  <c r="U1022" i="34"/>
  <c r="X1022" i="34"/>
  <c r="Y1022" i="34"/>
  <c r="Z1022" i="34"/>
  <c r="N1023" i="34"/>
  <c r="R1023" i="34"/>
  <c r="S1023" i="34"/>
  <c r="T1023" i="34"/>
  <c r="U1023" i="34"/>
  <c r="X1023" i="34"/>
  <c r="Y1023" i="34"/>
  <c r="Z1023" i="34"/>
  <c r="N1024" i="34"/>
  <c r="R1024" i="34"/>
  <c r="S1024" i="34"/>
  <c r="T1024" i="34"/>
  <c r="U1024" i="34"/>
  <c r="X1024" i="34"/>
  <c r="Y1024" i="34"/>
  <c r="Z1024" i="34"/>
  <c r="N1025" i="34"/>
  <c r="R1025" i="34"/>
  <c r="S1025" i="34"/>
  <c r="T1025" i="34"/>
  <c r="U1025" i="34"/>
  <c r="X1025" i="34"/>
  <c r="Y1025" i="34"/>
  <c r="Z1025" i="34"/>
  <c r="N1026" i="34"/>
  <c r="R1026" i="34"/>
  <c r="S1026" i="34"/>
  <c r="T1026" i="34"/>
  <c r="U1026" i="34"/>
  <c r="X1026" i="34"/>
  <c r="Y1026" i="34"/>
  <c r="Z1026" i="34"/>
  <c r="N1027" i="34"/>
  <c r="R1027" i="34"/>
  <c r="S1027" i="34"/>
  <c r="T1027" i="34"/>
  <c r="U1027" i="34"/>
  <c r="X1027" i="34"/>
  <c r="Y1027" i="34"/>
  <c r="Z1027" i="34"/>
  <c r="N1028" i="34"/>
  <c r="R1028" i="34"/>
  <c r="S1028" i="34"/>
  <c r="T1028" i="34"/>
  <c r="U1028" i="34"/>
  <c r="X1028" i="34"/>
  <c r="Y1028" i="34"/>
  <c r="Z1028" i="34"/>
  <c r="N1029" i="34"/>
  <c r="R1029" i="34"/>
  <c r="S1029" i="34"/>
  <c r="T1029" i="34"/>
  <c r="U1029" i="34"/>
  <c r="X1029" i="34"/>
  <c r="Y1029" i="34"/>
  <c r="Z1029" i="34"/>
  <c r="N1030" i="34"/>
  <c r="R1030" i="34"/>
  <c r="S1030" i="34"/>
  <c r="T1030" i="34"/>
  <c r="U1030" i="34"/>
  <c r="X1030" i="34"/>
  <c r="Y1030" i="34"/>
  <c r="Z1030" i="34"/>
  <c r="N1031" i="34"/>
  <c r="R1031" i="34"/>
  <c r="S1031" i="34"/>
  <c r="T1031" i="34"/>
  <c r="U1031" i="34"/>
  <c r="X1031" i="34"/>
  <c r="Y1031" i="34"/>
  <c r="Z1031" i="34"/>
  <c r="N1032" i="34"/>
  <c r="R1032" i="34"/>
  <c r="S1032" i="34"/>
  <c r="T1032" i="34"/>
  <c r="U1032" i="34"/>
  <c r="X1032" i="34"/>
  <c r="Y1032" i="34"/>
  <c r="Z1032" i="34"/>
  <c r="N1033" i="34"/>
  <c r="R1033" i="34"/>
  <c r="S1033" i="34"/>
  <c r="T1033" i="34"/>
  <c r="U1033" i="34"/>
  <c r="X1033" i="34"/>
  <c r="Y1033" i="34"/>
  <c r="Z1033" i="34"/>
  <c r="N1034" i="34"/>
  <c r="R1034" i="34"/>
  <c r="S1034" i="34"/>
  <c r="T1034" i="34"/>
  <c r="U1034" i="34"/>
  <c r="X1034" i="34"/>
  <c r="Y1034" i="34"/>
  <c r="Z1034" i="34"/>
  <c r="N1035" i="34"/>
  <c r="R1035" i="34"/>
  <c r="S1035" i="34"/>
  <c r="T1035" i="34"/>
  <c r="U1035" i="34"/>
  <c r="X1035" i="34"/>
  <c r="Y1035" i="34"/>
  <c r="Z1035" i="34"/>
  <c r="N1036" i="34"/>
  <c r="R1036" i="34"/>
  <c r="S1036" i="34"/>
  <c r="T1036" i="34"/>
  <c r="U1036" i="34"/>
  <c r="X1036" i="34"/>
  <c r="Y1036" i="34"/>
  <c r="Z1036" i="34"/>
  <c r="N1037" i="34"/>
  <c r="R1037" i="34"/>
  <c r="S1037" i="34"/>
  <c r="T1037" i="34"/>
  <c r="U1037" i="34"/>
  <c r="X1037" i="34"/>
  <c r="Y1037" i="34"/>
  <c r="Z1037" i="34"/>
  <c r="N1038" i="34"/>
  <c r="R1038" i="34"/>
  <c r="S1038" i="34"/>
  <c r="T1038" i="34"/>
  <c r="U1038" i="34"/>
  <c r="X1038" i="34"/>
  <c r="Y1038" i="34"/>
  <c r="Z1038" i="34"/>
  <c r="N1039" i="34"/>
  <c r="R1039" i="34"/>
  <c r="S1039" i="34"/>
  <c r="T1039" i="34"/>
  <c r="U1039" i="34"/>
  <c r="X1039" i="34"/>
  <c r="Y1039" i="34"/>
  <c r="Z1039" i="34"/>
  <c r="N1040" i="34"/>
  <c r="R1040" i="34"/>
  <c r="S1040" i="34"/>
  <c r="T1040" i="34"/>
  <c r="U1040" i="34"/>
  <c r="X1040" i="34"/>
  <c r="Y1040" i="34"/>
  <c r="Z1040" i="34"/>
  <c r="N1041" i="34"/>
  <c r="R1041" i="34"/>
  <c r="S1041" i="34"/>
  <c r="T1041" i="34"/>
  <c r="U1041" i="34"/>
  <c r="X1041" i="34"/>
  <c r="Y1041" i="34"/>
  <c r="Z1041" i="34"/>
  <c r="N1042" i="34"/>
  <c r="R1042" i="34"/>
  <c r="S1042" i="34"/>
  <c r="T1042" i="34"/>
  <c r="U1042" i="34"/>
  <c r="X1042" i="34"/>
  <c r="Y1042" i="34"/>
  <c r="Z1042" i="34"/>
  <c r="N1043" i="34"/>
  <c r="R1043" i="34"/>
  <c r="S1043" i="34"/>
  <c r="T1043" i="34"/>
  <c r="U1043" i="34"/>
  <c r="X1043" i="34"/>
  <c r="Y1043" i="34"/>
  <c r="Z1043" i="34"/>
  <c r="N1044" i="34"/>
  <c r="R1044" i="34"/>
  <c r="S1044" i="34"/>
  <c r="T1044" i="34"/>
  <c r="U1044" i="34"/>
  <c r="X1044" i="34"/>
  <c r="Y1044" i="34"/>
  <c r="Z1044" i="34"/>
  <c r="N1045" i="34"/>
  <c r="R1045" i="34"/>
  <c r="S1045" i="34"/>
  <c r="T1045" i="34"/>
  <c r="U1045" i="34"/>
  <c r="X1045" i="34"/>
  <c r="Y1045" i="34"/>
  <c r="Z1045" i="34"/>
  <c r="N1046" i="34"/>
  <c r="R1046" i="34"/>
  <c r="S1046" i="34"/>
  <c r="T1046" i="34"/>
  <c r="U1046" i="34"/>
  <c r="X1046" i="34"/>
  <c r="Y1046" i="34"/>
  <c r="Z1046" i="34"/>
  <c r="N1047" i="34"/>
  <c r="R1047" i="34"/>
  <c r="S1047" i="34"/>
  <c r="T1047" i="34"/>
  <c r="U1047" i="34"/>
  <c r="X1047" i="34"/>
  <c r="Y1047" i="34"/>
  <c r="Z1047" i="34"/>
  <c r="N1048" i="34"/>
  <c r="R1048" i="34"/>
  <c r="S1048" i="34"/>
  <c r="T1048" i="34"/>
  <c r="U1048" i="34"/>
  <c r="X1048" i="34"/>
  <c r="Y1048" i="34"/>
  <c r="Z1048" i="34"/>
  <c r="N1049" i="34"/>
  <c r="R1049" i="34"/>
  <c r="S1049" i="34"/>
  <c r="T1049" i="34"/>
  <c r="U1049" i="34"/>
  <c r="X1049" i="34"/>
  <c r="Y1049" i="34"/>
  <c r="Z1049" i="34"/>
  <c r="N1050" i="34"/>
  <c r="R1050" i="34"/>
  <c r="S1050" i="34"/>
  <c r="T1050" i="34"/>
  <c r="U1050" i="34"/>
  <c r="X1050" i="34"/>
  <c r="Y1050" i="34"/>
  <c r="Z1050" i="34"/>
  <c r="N1051" i="34"/>
  <c r="R1051" i="34"/>
  <c r="S1051" i="34"/>
  <c r="T1051" i="34"/>
  <c r="U1051" i="34"/>
  <c r="X1051" i="34"/>
  <c r="Y1051" i="34"/>
  <c r="Z1051" i="34"/>
  <c r="N1052" i="34"/>
  <c r="R1052" i="34"/>
  <c r="S1052" i="34"/>
  <c r="T1052" i="34"/>
  <c r="U1052" i="34"/>
  <c r="X1052" i="34"/>
  <c r="Y1052" i="34"/>
  <c r="Z1052" i="34"/>
  <c r="N1053" i="34"/>
  <c r="R1053" i="34"/>
  <c r="S1053" i="34"/>
  <c r="T1053" i="34"/>
  <c r="U1053" i="34"/>
  <c r="X1053" i="34"/>
  <c r="Y1053" i="34"/>
  <c r="Z1053" i="34"/>
  <c r="N1054" i="34"/>
  <c r="R1054" i="34"/>
  <c r="S1054" i="34"/>
  <c r="T1054" i="34"/>
  <c r="U1054" i="34"/>
  <c r="X1054" i="34"/>
  <c r="Y1054" i="34"/>
  <c r="Z1054" i="34"/>
  <c r="N1055" i="34"/>
  <c r="R1055" i="34"/>
  <c r="S1055" i="34"/>
  <c r="T1055" i="34"/>
  <c r="U1055" i="34"/>
  <c r="X1055" i="34"/>
  <c r="Y1055" i="34"/>
  <c r="Z1055" i="34"/>
  <c r="N1056" i="34"/>
  <c r="R1056" i="34"/>
  <c r="S1056" i="34"/>
  <c r="T1056" i="34"/>
  <c r="U1056" i="34"/>
  <c r="X1056" i="34"/>
  <c r="Y1056" i="34"/>
  <c r="Z1056" i="34"/>
  <c r="N1057" i="34"/>
  <c r="R1057" i="34"/>
  <c r="S1057" i="34"/>
  <c r="T1057" i="34"/>
  <c r="U1057" i="34"/>
  <c r="X1057" i="34"/>
  <c r="Y1057" i="34"/>
  <c r="Z1057" i="34"/>
  <c r="N1058" i="34"/>
  <c r="R1058" i="34"/>
  <c r="S1058" i="34"/>
  <c r="T1058" i="34"/>
  <c r="U1058" i="34"/>
  <c r="X1058" i="34"/>
  <c r="Y1058" i="34"/>
  <c r="Z1058" i="34"/>
  <c r="N1059" i="34"/>
  <c r="R1059" i="34"/>
  <c r="S1059" i="34"/>
  <c r="T1059" i="34"/>
  <c r="U1059" i="34"/>
  <c r="X1059" i="34"/>
  <c r="Y1059" i="34"/>
  <c r="Z1059" i="34"/>
  <c r="N1060" i="34"/>
  <c r="R1060" i="34"/>
  <c r="S1060" i="34"/>
  <c r="T1060" i="34"/>
  <c r="U1060" i="34"/>
  <c r="X1060" i="34"/>
  <c r="Y1060" i="34"/>
  <c r="Z1060" i="34"/>
  <c r="N1061" i="34"/>
  <c r="R1061" i="34"/>
  <c r="S1061" i="34"/>
  <c r="T1061" i="34"/>
  <c r="U1061" i="34"/>
  <c r="X1061" i="34"/>
  <c r="Y1061" i="34"/>
  <c r="Z1061" i="34"/>
  <c r="N1062" i="34"/>
  <c r="R1062" i="34"/>
  <c r="S1062" i="34"/>
  <c r="T1062" i="34"/>
  <c r="U1062" i="34"/>
  <c r="X1062" i="34"/>
  <c r="Y1062" i="34"/>
  <c r="Z1062" i="34"/>
  <c r="N1063" i="34"/>
  <c r="R1063" i="34"/>
  <c r="S1063" i="34"/>
  <c r="T1063" i="34"/>
  <c r="U1063" i="34"/>
  <c r="X1063" i="34"/>
  <c r="Y1063" i="34"/>
  <c r="Z1063" i="34"/>
  <c r="N1064" i="34"/>
  <c r="R1064" i="34"/>
  <c r="S1064" i="34"/>
  <c r="T1064" i="34"/>
  <c r="U1064" i="34"/>
  <c r="X1064" i="34"/>
  <c r="Y1064" i="34"/>
  <c r="Z1064" i="34"/>
  <c r="N1065" i="34"/>
  <c r="R1065" i="34"/>
  <c r="S1065" i="34"/>
  <c r="T1065" i="34"/>
  <c r="U1065" i="34"/>
  <c r="X1065" i="34"/>
  <c r="Y1065" i="34"/>
  <c r="Z1065" i="34"/>
  <c r="N1066" i="34"/>
  <c r="R1066" i="34"/>
  <c r="S1066" i="34"/>
  <c r="T1066" i="34"/>
  <c r="U1066" i="34"/>
  <c r="X1066" i="34"/>
  <c r="Y1066" i="34"/>
  <c r="Z1066" i="34"/>
  <c r="N1067" i="34"/>
  <c r="R1067" i="34"/>
  <c r="S1067" i="34"/>
  <c r="T1067" i="34"/>
  <c r="U1067" i="34"/>
  <c r="X1067" i="34"/>
  <c r="Y1067" i="34"/>
  <c r="Z1067" i="34"/>
  <c r="N1068" i="34"/>
  <c r="R1068" i="34"/>
  <c r="S1068" i="34"/>
  <c r="T1068" i="34"/>
  <c r="U1068" i="34"/>
  <c r="X1068" i="34"/>
  <c r="Y1068" i="34"/>
  <c r="Z1068" i="34"/>
  <c r="N1069" i="34"/>
  <c r="R1069" i="34"/>
  <c r="S1069" i="34"/>
  <c r="T1069" i="34"/>
  <c r="U1069" i="34"/>
  <c r="X1069" i="34"/>
  <c r="Y1069" i="34"/>
  <c r="Z1069" i="34"/>
  <c r="N1070" i="34"/>
  <c r="R1070" i="34"/>
  <c r="S1070" i="34"/>
  <c r="T1070" i="34"/>
  <c r="U1070" i="34"/>
  <c r="X1070" i="34"/>
  <c r="Y1070" i="34"/>
  <c r="Z1070" i="34"/>
  <c r="N1071" i="34"/>
  <c r="R1071" i="34"/>
  <c r="S1071" i="34"/>
  <c r="T1071" i="34"/>
  <c r="U1071" i="34"/>
  <c r="X1071" i="34"/>
  <c r="Y1071" i="34"/>
  <c r="Z1071" i="34"/>
  <c r="N1072" i="34"/>
  <c r="R1072" i="34"/>
  <c r="S1072" i="34"/>
  <c r="T1072" i="34"/>
  <c r="U1072" i="34"/>
  <c r="X1072" i="34"/>
  <c r="Y1072" i="34"/>
  <c r="Z1072" i="34"/>
  <c r="N1073" i="34"/>
  <c r="R1073" i="34"/>
  <c r="S1073" i="34"/>
  <c r="T1073" i="34"/>
  <c r="U1073" i="34"/>
  <c r="X1073" i="34"/>
  <c r="Y1073" i="34"/>
  <c r="Z1073" i="34"/>
  <c r="N1074" i="34"/>
  <c r="R1074" i="34"/>
  <c r="S1074" i="34"/>
  <c r="T1074" i="34"/>
  <c r="U1074" i="34"/>
  <c r="X1074" i="34"/>
  <c r="Y1074" i="34"/>
  <c r="Z1074" i="34"/>
  <c r="N1075" i="34"/>
  <c r="R1075" i="34"/>
  <c r="S1075" i="34"/>
  <c r="T1075" i="34"/>
  <c r="U1075" i="34"/>
  <c r="X1075" i="34"/>
  <c r="Y1075" i="34"/>
  <c r="Z1075" i="34"/>
  <c r="N1076" i="34"/>
  <c r="R1076" i="34"/>
  <c r="S1076" i="34"/>
  <c r="T1076" i="34"/>
  <c r="U1076" i="34"/>
  <c r="X1076" i="34"/>
  <c r="Y1076" i="34"/>
  <c r="Z1076" i="34"/>
  <c r="N1077" i="34"/>
  <c r="R1077" i="34"/>
  <c r="S1077" i="34"/>
  <c r="T1077" i="34"/>
  <c r="U1077" i="34"/>
  <c r="X1077" i="34"/>
  <c r="Y1077" i="34"/>
  <c r="Z1077" i="34"/>
  <c r="N1078" i="34"/>
  <c r="R1078" i="34"/>
  <c r="S1078" i="34"/>
  <c r="T1078" i="34"/>
  <c r="U1078" i="34"/>
  <c r="X1078" i="34"/>
  <c r="Y1078" i="34"/>
  <c r="Z1078" i="34"/>
  <c r="N1079" i="34"/>
  <c r="R1079" i="34"/>
  <c r="S1079" i="34"/>
  <c r="T1079" i="34"/>
  <c r="U1079" i="34"/>
  <c r="X1079" i="34"/>
  <c r="Y1079" i="34"/>
  <c r="Z1079" i="34"/>
  <c r="N1080" i="34"/>
  <c r="R1080" i="34"/>
  <c r="S1080" i="34"/>
  <c r="T1080" i="34"/>
  <c r="U1080" i="34"/>
  <c r="X1080" i="34"/>
  <c r="Y1080" i="34"/>
  <c r="Z1080" i="34"/>
  <c r="N1081" i="34"/>
  <c r="R1081" i="34"/>
  <c r="S1081" i="34"/>
  <c r="T1081" i="34"/>
  <c r="U1081" i="34"/>
  <c r="X1081" i="34"/>
  <c r="Y1081" i="34"/>
  <c r="Z1081" i="34"/>
  <c r="N1082" i="34"/>
  <c r="R1082" i="34"/>
  <c r="S1082" i="34"/>
  <c r="T1082" i="34"/>
  <c r="U1082" i="34"/>
  <c r="X1082" i="34"/>
  <c r="Y1082" i="34"/>
  <c r="Z1082" i="34"/>
  <c r="N1083" i="34"/>
  <c r="R1083" i="34"/>
  <c r="S1083" i="34"/>
  <c r="T1083" i="34"/>
  <c r="U1083" i="34"/>
  <c r="X1083" i="34"/>
  <c r="Y1083" i="34"/>
  <c r="Z1083" i="34"/>
  <c r="N1084" i="34"/>
  <c r="R1084" i="34"/>
  <c r="S1084" i="34"/>
  <c r="T1084" i="34"/>
  <c r="U1084" i="34"/>
  <c r="X1084" i="34"/>
  <c r="Y1084" i="34"/>
  <c r="Z1084" i="34"/>
  <c r="N1085" i="34"/>
  <c r="R1085" i="34"/>
  <c r="S1085" i="34"/>
  <c r="T1085" i="34"/>
  <c r="U1085" i="34"/>
  <c r="X1085" i="34"/>
  <c r="Y1085" i="34"/>
  <c r="Z1085" i="34"/>
  <c r="N1086" i="34"/>
  <c r="R1086" i="34"/>
  <c r="S1086" i="34"/>
  <c r="T1086" i="34"/>
  <c r="U1086" i="34"/>
  <c r="X1086" i="34"/>
  <c r="Y1086" i="34"/>
  <c r="Z1086" i="34"/>
  <c r="N1087" i="34"/>
  <c r="R1087" i="34"/>
  <c r="S1087" i="34"/>
  <c r="T1087" i="34"/>
  <c r="U1087" i="34"/>
  <c r="X1087" i="34"/>
  <c r="Y1087" i="34"/>
  <c r="Z1087" i="34"/>
  <c r="N1088" i="34"/>
  <c r="R1088" i="34"/>
  <c r="S1088" i="34"/>
  <c r="T1088" i="34"/>
  <c r="U1088" i="34"/>
  <c r="X1088" i="34"/>
  <c r="Y1088" i="34"/>
  <c r="Z1088" i="34"/>
  <c r="N1089" i="34"/>
  <c r="R1089" i="34"/>
  <c r="S1089" i="34"/>
  <c r="T1089" i="34"/>
  <c r="U1089" i="34"/>
  <c r="X1089" i="34"/>
  <c r="Y1089" i="34"/>
  <c r="Z1089" i="34"/>
  <c r="N1090" i="34"/>
  <c r="R1090" i="34"/>
  <c r="S1090" i="34"/>
  <c r="T1090" i="34"/>
  <c r="U1090" i="34"/>
  <c r="X1090" i="34"/>
  <c r="Y1090" i="34"/>
  <c r="Z1090" i="34"/>
  <c r="N1091" i="34"/>
  <c r="R1091" i="34"/>
  <c r="S1091" i="34"/>
  <c r="T1091" i="34"/>
  <c r="U1091" i="34"/>
  <c r="X1091" i="34"/>
  <c r="Y1091" i="34"/>
  <c r="Z1091" i="34"/>
  <c r="N1092" i="34"/>
  <c r="R1092" i="34"/>
  <c r="S1092" i="34"/>
  <c r="T1092" i="34"/>
  <c r="U1092" i="34"/>
  <c r="X1092" i="34"/>
  <c r="Y1092" i="34"/>
  <c r="Z1092" i="34"/>
  <c r="N1093" i="34"/>
  <c r="R1093" i="34"/>
  <c r="S1093" i="34"/>
  <c r="T1093" i="34"/>
  <c r="U1093" i="34"/>
  <c r="X1093" i="34"/>
  <c r="Y1093" i="34"/>
  <c r="Z1093" i="34"/>
  <c r="N1094" i="34"/>
  <c r="R1094" i="34"/>
  <c r="S1094" i="34"/>
  <c r="T1094" i="34"/>
  <c r="U1094" i="34"/>
  <c r="X1094" i="34"/>
  <c r="Y1094" i="34"/>
  <c r="Z1094" i="34"/>
  <c r="N1095" i="34"/>
  <c r="R1095" i="34"/>
  <c r="S1095" i="34"/>
  <c r="T1095" i="34"/>
  <c r="U1095" i="34"/>
  <c r="X1095" i="34"/>
  <c r="Y1095" i="34"/>
  <c r="Z1095" i="34"/>
  <c r="N1096" i="34"/>
  <c r="R1096" i="34"/>
  <c r="S1096" i="34"/>
  <c r="T1096" i="34"/>
  <c r="U1096" i="34"/>
  <c r="X1096" i="34"/>
  <c r="Y1096" i="34"/>
  <c r="Z1096" i="34"/>
  <c r="N1097" i="34"/>
  <c r="R1097" i="34"/>
  <c r="S1097" i="34"/>
  <c r="T1097" i="34"/>
  <c r="U1097" i="34"/>
  <c r="X1097" i="34"/>
  <c r="Y1097" i="34"/>
  <c r="Z1097" i="34"/>
  <c r="N1098" i="34"/>
  <c r="R1098" i="34"/>
  <c r="S1098" i="34"/>
  <c r="T1098" i="34"/>
  <c r="U1098" i="34"/>
  <c r="X1098" i="34"/>
  <c r="Y1098" i="34"/>
  <c r="Z1098" i="34"/>
  <c r="N1099" i="34"/>
  <c r="R1099" i="34"/>
  <c r="S1099" i="34"/>
  <c r="T1099" i="34"/>
  <c r="U1099" i="34"/>
  <c r="X1099" i="34"/>
  <c r="Y1099" i="34"/>
  <c r="Z1099" i="34"/>
  <c r="N1100" i="34"/>
  <c r="R1100" i="34"/>
  <c r="S1100" i="34"/>
  <c r="T1100" i="34"/>
  <c r="U1100" i="34"/>
  <c r="X1100" i="34"/>
  <c r="Y1100" i="34"/>
  <c r="Z1100" i="34"/>
  <c r="N1101" i="34"/>
  <c r="R1101" i="34"/>
  <c r="S1101" i="34"/>
  <c r="T1101" i="34"/>
  <c r="U1101" i="34"/>
  <c r="X1101" i="34"/>
  <c r="Y1101" i="34"/>
  <c r="Z1101" i="34"/>
  <c r="N1102" i="34"/>
  <c r="R1102" i="34"/>
  <c r="S1102" i="34"/>
  <c r="T1102" i="34"/>
  <c r="U1102" i="34"/>
  <c r="X1102" i="34"/>
  <c r="Y1102" i="34"/>
  <c r="Z1102" i="34"/>
  <c r="N1103" i="34"/>
  <c r="R1103" i="34"/>
  <c r="S1103" i="34"/>
  <c r="T1103" i="34"/>
  <c r="U1103" i="34"/>
  <c r="X1103" i="34"/>
  <c r="Y1103" i="34"/>
  <c r="Z1103" i="34"/>
  <c r="N1104" i="34"/>
  <c r="R1104" i="34"/>
  <c r="S1104" i="34"/>
  <c r="T1104" i="34"/>
  <c r="U1104" i="34"/>
  <c r="X1104" i="34"/>
  <c r="Y1104" i="34"/>
  <c r="Z1104" i="34"/>
  <c r="N1105" i="34"/>
  <c r="R1105" i="34"/>
  <c r="S1105" i="34"/>
  <c r="T1105" i="34"/>
  <c r="U1105" i="34"/>
  <c r="X1105" i="34"/>
  <c r="Y1105" i="34"/>
  <c r="Z1105" i="34"/>
  <c r="N1106" i="34"/>
  <c r="R1106" i="34"/>
  <c r="S1106" i="34"/>
  <c r="T1106" i="34"/>
  <c r="U1106" i="34"/>
  <c r="X1106" i="34"/>
  <c r="Y1106" i="34"/>
  <c r="Z1106" i="34"/>
  <c r="N1107" i="34"/>
  <c r="R1107" i="34"/>
  <c r="S1107" i="34"/>
  <c r="T1107" i="34"/>
  <c r="U1107" i="34"/>
  <c r="X1107" i="34"/>
  <c r="Y1107" i="34"/>
  <c r="Z1107" i="34"/>
  <c r="N1108" i="34"/>
  <c r="R1108" i="34"/>
  <c r="S1108" i="34"/>
  <c r="T1108" i="34"/>
  <c r="U1108" i="34"/>
  <c r="X1108" i="34"/>
  <c r="Y1108" i="34"/>
  <c r="Z1108" i="34"/>
  <c r="N1109" i="34"/>
  <c r="R1109" i="34"/>
  <c r="S1109" i="34"/>
  <c r="T1109" i="34"/>
  <c r="U1109" i="34"/>
  <c r="X1109" i="34"/>
  <c r="Y1109" i="34"/>
  <c r="Z1109" i="34"/>
  <c r="N1110" i="34"/>
  <c r="R1110" i="34"/>
  <c r="S1110" i="34"/>
  <c r="T1110" i="34"/>
  <c r="U1110" i="34"/>
  <c r="X1110" i="34"/>
  <c r="Y1110" i="34"/>
  <c r="Z1110" i="34"/>
  <c r="N1111" i="34"/>
  <c r="R1111" i="34"/>
  <c r="S1111" i="34"/>
  <c r="T1111" i="34"/>
  <c r="U1111" i="34"/>
  <c r="X1111" i="34"/>
  <c r="Y1111" i="34"/>
  <c r="Z1111" i="34"/>
  <c r="N1112" i="34"/>
  <c r="R1112" i="34"/>
  <c r="S1112" i="34"/>
  <c r="T1112" i="34"/>
  <c r="U1112" i="34"/>
  <c r="X1112" i="34"/>
  <c r="Y1112" i="34"/>
  <c r="Z1112" i="34"/>
  <c r="N1113" i="34"/>
  <c r="R1113" i="34"/>
  <c r="S1113" i="34"/>
  <c r="T1113" i="34"/>
  <c r="U1113" i="34"/>
  <c r="X1113" i="34"/>
  <c r="Y1113" i="34"/>
  <c r="Z1113" i="34"/>
  <c r="N1114" i="34"/>
  <c r="R1114" i="34"/>
  <c r="S1114" i="34"/>
  <c r="T1114" i="34"/>
  <c r="U1114" i="34"/>
  <c r="X1114" i="34"/>
  <c r="Y1114" i="34"/>
  <c r="Z1114" i="34"/>
  <c r="N1115" i="34"/>
  <c r="R1115" i="34"/>
  <c r="S1115" i="34"/>
  <c r="T1115" i="34"/>
  <c r="U1115" i="34"/>
  <c r="X1115" i="34"/>
  <c r="Y1115" i="34"/>
  <c r="Z1115" i="34"/>
  <c r="N1116" i="34"/>
  <c r="R1116" i="34"/>
  <c r="S1116" i="34"/>
  <c r="T1116" i="34"/>
  <c r="U1116" i="34"/>
  <c r="X1116" i="34"/>
  <c r="Y1116" i="34"/>
  <c r="Z1116" i="34"/>
  <c r="N1117" i="34"/>
  <c r="R1117" i="34"/>
  <c r="S1117" i="34"/>
  <c r="T1117" i="34"/>
  <c r="U1117" i="34"/>
  <c r="X1117" i="34"/>
  <c r="Y1117" i="34"/>
  <c r="Z1117" i="34"/>
  <c r="N1118" i="34"/>
  <c r="R1118" i="34"/>
  <c r="S1118" i="34"/>
  <c r="T1118" i="34"/>
  <c r="U1118" i="34"/>
  <c r="X1118" i="34"/>
  <c r="Y1118" i="34"/>
  <c r="Z1118" i="34"/>
  <c r="N1119" i="34"/>
  <c r="R1119" i="34"/>
  <c r="S1119" i="34"/>
  <c r="T1119" i="34"/>
  <c r="U1119" i="34"/>
  <c r="X1119" i="34"/>
  <c r="Y1119" i="34"/>
  <c r="Z1119" i="34"/>
  <c r="N1120" i="34"/>
  <c r="R1120" i="34"/>
  <c r="S1120" i="34"/>
  <c r="T1120" i="34"/>
  <c r="U1120" i="34"/>
  <c r="X1120" i="34"/>
  <c r="Y1120" i="34"/>
  <c r="Z1120" i="34"/>
  <c r="N1121" i="34"/>
  <c r="R1121" i="34"/>
  <c r="S1121" i="34"/>
  <c r="T1121" i="34"/>
  <c r="U1121" i="34"/>
  <c r="X1121" i="34"/>
  <c r="Y1121" i="34"/>
  <c r="Z1121" i="34"/>
  <c r="N1122" i="34"/>
  <c r="R1122" i="34"/>
  <c r="S1122" i="34"/>
  <c r="T1122" i="34"/>
  <c r="U1122" i="34"/>
  <c r="X1122" i="34"/>
  <c r="Y1122" i="34"/>
  <c r="Z1122" i="34"/>
  <c r="N1123" i="34"/>
  <c r="R1123" i="34"/>
  <c r="S1123" i="34"/>
  <c r="T1123" i="34"/>
  <c r="U1123" i="34"/>
  <c r="X1123" i="34"/>
  <c r="Y1123" i="34"/>
  <c r="Z1123" i="34"/>
  <c r="N1124" i="34"/>
  <c r="R1124" i="34"/>
  <c r="S1124" i="34"/>
  <c r="T1124" i="34"/>
  <c r="U1124" i="34"/>
  <c r="X1124" i="34"/>
  <c r="Y1124" i="34"/>
  <c r="Z1124" i="34"/>
  <c r="N1125" i="34"/>
  <c r="R1125" i="34"/>
  <c r="S1125" i="34"/>
  <c r="T1125" i="34"/>
  <c r="U1125" i="34"/>
  <c r="X1125" i="34"/>
  <c r="Y1125" i="34"/>
  <c r="Z1125" i="34"/>
  <c r="N1126" i="34"/>
  <c r="R1126" i="34"/>
  <c r="S1126" i="34"/>
  <c r="T1126" i="34"/>
  <c r="U1126" i="34"/>
  <c r="X1126" i="34"/>
  <c r="Y1126" i="34"/>
  <c r="Z1126" i="34"/>
  <c r="N1127" i="34"/>
  <c r="R1127" i="34"/>
  <c r="S1127" i="34"/>
  <c r="T1127" i="34"/>
  <c r="U1127" i="34"/>
  <c r="X1127" i="34"/>
  <c r="Y1127" i="34"/>
  <c r="Z1127" i="34"/>
  <c r="N1128" i="34"/>
  <c r="R1128" i="34"/>
  <c r="S1128" i="34"/>
  <c r="T1128" i="34"/>
  <c r="U1128" i="34"/>
  <c r="X1128" i="34"/>
  <c r="Y1128" i="34"/>
  <c r="Z1128" i="34"/>
  <c r="N1129" i="34"/>
  <c r="R1129" i="34"/>
  <c r="S1129" i="34"/>
  <c r="T1129" i="34"/>
  <c r="U1129" i="34"/>
  <c r="X1129" i="34"/>
  <c r="Y1129" i="34"/>
  <c r="Z1129" i="34"/>
  <c r="N1130" i="34"/>
  <c r="R1130" i="34"/>
  <c r="S1130" i="34"/>
  <c r="T1130" i="34"/>
  <c r="U1130" i="34"/>
  <c r="X1130" i="34"/>
  <c r="Y1130" i="34"/>
  <c r="Z1130" i="34"/>
  <c r="N1131" i="34"/>
  <c r="R1131" i="34"/>
  <c r="S1131" i="34"/>
  <c r="T1131" i="34"/>
  <c r="U1131" i="34"/>
  <c r="X1131" i="34"/>
  <c r="Y1131" i="34"/>
  <c r="Z1131" i="34"/>
  <c r="N1132" i="34"/>
  <c r="R1132" i="34"/>
  <c r="S1132" i="34"/>
  <c r="T1132" i="34"/>
  <c r="U1132" i="34"/>
  <c r="X1132" i="34"/>
  <c r="Y1132" i="34"/>
  <c r="Z1132" i="34"/>
  <c r="N1133" i="34"/>
  <c r="R1133" i="34"/>
  <c r="S1133" i="34"/>
  <c r="T1133" i="34"/>
  <c r="U1133" i="34"/>
  <c r="X1133" i="34"/>
  <c r="Y1133" i="34"/>
  <c r="Z1133" i="34"/>
  <c r="N1134" i="34"/>
  <c r="R1134" i="34"/>
  <c r="S1134" i="34"/>
  <c r="T1134" i="34"/>
  <c r="U1134" i="34"/>
  <c r="X1134" i="34"/>
  <c r="Y1134" i="34"/>
  <c r="Z1134" i="34"/>
  <c r="N1135" i="34"/>
  <c r="R1135" i="34"/>
  <c r="S1135" i="34"/>
  <c r="T1135" i="34"/>
  <c r="U1135" i="34"/>
  <c r="X1135" i="34"/>
  <c r="Y1135" i="34"/>
  <c r="Z1135" i="34"/>
  <c r="N1136" i="34"/>
  <c r="R1136" i="34"/>
  <c r="S1136" i="34"/>
  <c r="T1136" i="34"/>
  <c r="U1136" i="34"/>
  <c r="X1136" i="34"/>
  <c r="Y1136" i="34"/>
  <c r="Z1136" i="34"/>
  <c r="N1137" i="34"/>
  <c r="R1137" i="34"/>
  <c r="S1137" i="34"/>
  <c r="T1137" i="34"/>
  <c r="U1137" i="34"/>
  <c r="X1137" i="34"/>
  <c r="Y1137" i="34"/>
  <c r="Z1137" i="34"/>
  <c r="N1138" i="34"/>
  <c r="R1138" i="34"/>
  <c r="S1138" i="34"/>
  <c r="T1138" i="34"/>
  <c r="U1138" i="34"/>
  <c r="X1138" i="34"/>
  <c r="Y1138" i="34"/>
  <c r="Z1138" i="34"/>
  <c r="N1139" i="34"/>
  <c r="R1139" i="34"/>
  <c r="S1139" i="34"/>
  <c r="T1139" i="34"/>
  <c r="U1139" i="34"/>
  <c r="X1139" i="34"/>
  <c r="Y1139" i="34"/>
  <c r="Z1139" i="34"/>
  <c r="N1140" i="34"/>
  <c r="R1140" i="34"/>
  <c r="S1140" i="34"/>
  <c r="T1140" i="34"/>
  <c r="U1140" i="34"/>
  <c r="X1140" i="34"/>
  <c r="Y1140" i="34"/>
  <c r="Z1140" i="34"/>
  <c r="N1141" i="34"/>
  <c r="R1141" i="34"/>
  <c r="S1141" i="34"/>
  <c r="T1141" i="34"/>
  <c r="U1141" i="34"/>
  <c r="X1141" i="34"/>
  <c r="Y1141" i="34"/>
  <c r="Z1141" i="34"/>
  <c r="N1142" i="34"/>
  <c r="R1142" i="34"/>
  <c r="S1142" i="34"/>
  <c r="T1142" i="34"/>
  <c r="U1142" i="34"/>
  <c r="X1142" i="34"/>
  <c r="Y1142" i="34"/>
  <c r="Z1142" i="34"/>
  <c r="N1143" i="34"/>
  <c r="R1143" i="34"/>
  <c r="S1143" i="34"/>
  <c r="T1143" i="34"/>
  <c r="U1143" i="34"/>
  <c r="X1143" i="34"/>
  <c r="Y1143" i="34"/>
  <c r="Z1143" i="34"/>
  <c r="N1144" i="34"/>
  <c r="R1144" i="34"/>
  <c r="S1144" i="34"/>
  <c r="T1144" i="34"/>
  <c r="U1144" i="34"/>
  <c r="X1144" i="34"/>
  <c r="Y1144" i="34"/>
  <c r="Z1144" i="34"/>
  <c r="N1145" i="34"/>
  <c r="R1145" i="34"/>
  <c r="S1145" i="34"/>
  <c r="T1145" i="34"/>
  <c r="U1145" i="34"/>
  <c r="X1145" i="34"/>
  <c r="Y1145" i="34"/>
  <c r="Z1145" i="34"/>
  <c r="N1146" i="34"/>
  <c r="R1146" i="34"/>
  <c r="S1146" i="34"/>
  <c r="T1146" i="34"/>
  <c r="U1146" i="34"/>
  <c r="X1146" i="34"/>
  <c r="Y1146" i="34"/>
  <c r="Z1146" i="34"/>
  <c r="N1147" i="34"/>
  <c r="R1147" i="34"/>
  <c r="S1147" i="34"/>
  <c r="T1147" i="34"/>
  <c r="U1147" i="34"/>
  <c r="X1147" i="34"/>
  <c r="Y1147" i="34"/>
  <c r="Z1147" i="34"/>
  <c r="N1148" i="34"/>
  <c r="R1148" i="34"/>
  <c r="S1148" i="34"/>
  <c r="T1148" i="34"/>
  <c r="U1148" i="34"/>
  <c r="X1148" i="34"/>
  <c r="Y1148" i="34"/>
  <c r="Z1148" i="34"/>
  <c r="N1149" i="34"/>
  <c r="R1149" i="34"/>
  <c r="S1149" i="34"/>
  <c r="T1149" i="34"/>
  <c r="U1149" i="34"/>
  <c r="X1149" i="34"/>
  <c r="Y1149" i="34"/>
  <c r="Z1149" i="34"/>
  <c r="N1150" i="34"/>
  <c r="R1150" i="34"/>
  <c r="S1150" i="34"/>
  <c r="T1150" i="34"/>
  <c r="U1150" i="34"/>
  <c r="X1150" i="34"/>
  <c r="Y1150" i="34"/>
  <c r="Z1150" i="34"/>
  <c r="N1151" i="34"/>
  <c r="R1151" i="34"/>
  <c r="S1151" i="34"/>
  <c r="T1151" i="34"/>
  <c r="U1151" i="34"/>
  <c r="X1151" i="34"/>
  <c r="Y1151" i="34"/>
  <c r="Z1151" i="34"/>
  <c r="N1152" i="34"/>
  <c r="R1152" i="34"/>
  <c r="S1152" i="34"/>
  <c r="T1152" i="34"/>
  <c r="U1152" i="34"/>
  <c r="X1152" i="34"/>
  <c r="Y1152" i="34"/>
  <c r="Z1152" i="34"/>
  <c r="N1153" i="34"/>
  <c r="R1153" i="34"/>
  <c r="S1153" i="34"/>
  <c r="T1153" i="34"/>
  <c r="U1153" i="34"/>
  <c r="X1153" i="34"/>
  <c r="Y1153" i="34"/>
  <c r="Z1153" i="34"/>
  <c r="N1154" i="34"/>
  <c r="R1154" i="34"/>
  <c r="S1154" i="34"/>
  <c r="T1154" i="34"/>
  <c r="U1154" i="34"/>
  <c r="X1154" i="34"/>
  <c r="Y1154" i="34"/>
  <c r="Z1154" i="34"/>
  <c r="N1155" i="34"/>
  <c r="R1155" i="34"/>
  <c r="S1155" i="34"/>
  <c r="T1155" i="34"/>
  <c r="U1155" i="34"/>
  <c r="X1155" i="34"/>
  <c r="Y1155" i="34"/>
  <c r="Z1155" i="34"/>
  <c r="N1156" i="34"/>
  <c r="R1156" i="34"/>
  <c r="S1156" i="34"/>
  <c r="T1156" i="34"/>
  <c r="U1156" i="34"/>
  <c r="X1156" i="34"/>
  <c r="Y1156" i="34"/>
  <c r="Z1156" i="34"/>
  <c r="N1157" i="34"/>
  <c r="R1157" i="34"/>
  <c r="S1157" i="34"/>
  <c r="T1157" i="34"/>
  <c r="U1157" i="34"/>
  <c r="X1157" i="34"/>
  <c r="Y1157" i="34"/>
  <c r="Z1157" i="34"/>
  <c r="N1158" i="34"/>
  <c r="R1158" i="34"/>
  <c r="S1158" i="34"/>
  <c r="T1158" i="34"/>
  <c r="U1158" i="34"/>
  <c r="X1158" i="34"/>
  <c r="Y1158" i="34"/>
  <c r="Z1158" i="34"/>
  <c r="N1159" i="34"/>
  <c r="R1159" i="34"/>
  <c r="S1159" i="34"/>
  <c r="T1159" i="34"/>
  <c r="U1159" i="34"/>
  <c r="X1159" i="34"/>
  <c r="Y1159" i="34"/>
  <c r="Z1159" i="34"/>
  <c r="N1160" i="34"/>
  <c r="R1160" i="34"/>
  <c r="S1160" i="34"/>
  <c r="T1160" i="34"/>
  <c r="U1160" i="34"/>
  <c r="X1160" i="34"/>
  <c r="Y1160" i="34"/>
  <c r="Z1160" i="34"/>
  <c r="N1161" i="34"/>
  <c r="R1161" i="34"/>
  <c r="S1161" i="34"/>
  <c r="T1161" i="34"/>
  <c r="U1161" i="34"/>
  <c r="X1161" i="34"/>
  <c r="Y1161" i="34"/>
  <c r="Z1161" i="34"/>
  <c r="N1162" i="34"/>
  <c r="R1162" i="34"/>
  <c r="S1162" i="34"/>
  <c r="T1162" i="34"/>
  <c r="U1162" i="34"/>
  <c r="X1162" i="34"/>
  <c r="Y1162" i="34"/>
  <c r="Z1162" i="34"/>
  <c r="N1163" i="34"/>
  <c r="R1163" i="34"/>
  <c r="S1163" i="34"/>
  <c r="T1163" i="34"/>
  <c r="U1163" i="34"/>
  <c r="X1163" i="34"/>
  <c r="Y1163" i="34"/>
  <c r="Z1163" i="34"/>
  <c r="N1164" i="34"/>
  <c r="R1164" i="34"/>
  <c r="S1164" i="34"/>
  <c r="T1164" i="34"/>
  <c r="U1164" i="34"/>
  <c r="X1164" i="34"/>
  <c r="Y1164" i="34"/>
  <c r="Z1164" i="34"/>
  <c r="N1165" i="34"/>
  <c r="R1165" i="34"/>
  <c r="S1165" i="34"/>
  <c r="T1165" i="34"/>
  <c r="U1165" i="34"/>
  <c r="X1165" i="34"/>
  <c r="Y1165" i="34"/>
  <c r="Z1165" i="34"/>
  <c r="N1166" i="34"/>
  <c r="R1166" i="34"/>
  <c r="S1166" i="34"/>
  <c r="T1166" i="34"/>
  <c r="U1166" i="34"/>
  <c r="X1166" i="34"/>
  <c r="Y1166" i="34"/>
  <c r="Z1166" i="34"/>
  <c r="N1167" i="34"/>
  <c r="R1167" i="34"/>
  <c r="S1167" i="34"/>
  <c r="T1167" i="34"/>
  <c r="U1167" i="34"/>
  <c r="X1167" i="34"/>
  <c r="Y1167" i="34"/>
  <c r="Z1167" i="34"/>
  <c r="N1168" i="34"/>
  <c r="R1168" i="34"/>
  <c r="S1168" i="34"/>
  <c r="T1168" i="34"/>
  <c r="U1168" i="34"/>
  <c r="X1168" i="34"/>
  <c r="Y1168" i="34"/>
  <c r="Z1168" i="34"/>
  <c r="N1169" i="34"/>
  <c r="R1169" i="34"/>
  <c r="S1169" i="34"/>
  <c r="T1169" i="34"/>
  <c r="U1169" i="34"/>
  <c r="X1169" i="34"/>
  <c r="Y1169" i="34"/>
  <c r="Z1169" i="34"/>
  <c r="N1170" i="34"/>
  <c r="R1170" i="34"/>
  <c r="S1170" i="34"/>
  <c r="T1170" i="34"/>
  <c r="U1170" i="34"/>
  <c r="X1170" i="34"/>
  <c r="Y1170" i="34"/>
  <c r="Z1170" i="34"/>
  <c r="N1171" i="34"/>
  <c r="R1171" i="34"/>
  <c r="S1171" i="34"/>
  <c r="T1171" i="34"/>
  <c r="U1171" i="34"/>
  <c r="X1171" i="34"/>
  <c r="Y1171" i="34"/>
  <c r="Z1171" i="34"/>
  <c r="N1172" i="34"/>
  <c r="R1172" i="34"/>
  <c r="S1172" i="34"/>
  <c r="T1172" i="34"/>
  <c r="U1172" i="34"/>
  <c r="X1172" i="34"/>
  <c r="Y1172" i="34"/>
  <c r="Z1172" i="34"/>
  <c r="N1173" i="34"/>
  <c r="R1173" i="34"/>
  <c r="S1173" i="34"/>
  <c r="T1173" i="34"/>
  <c r="U1173" i="34"/>
  <c r="X1173" i="34"/>
  <c r="Y1173" i="34"/>
  <c r="Z1173" i="34"/>
  <c r="N1174" i="34"/>
  <c r="R1174" i="34"/>
  <c r="S1174" i="34"/>
  <c r="T1174" i="34"/>
  <c r="U1174" i="34"/>
  <c r="X1174" i="34"/>
  <c r="Y1174" i="34"/>
  <c r="Z1174" i="34"/>
  <c r="N1175" i="34"/>
  <c r="R1175" i="34"/>
  <c r="S1175" i="34"/>
  <c r="T1175" i="34"/>
  <c r="U1175" i="34"/>
  <c r="X1175" i="34"/>
  <c r="Y1175" i="34"/>
  <c r="Z1175" i="34"/>
  <c r="N1176" i="34"/>
  <c r="R1176" i="34"/>
  <c r="S1176" i="34"/>
  <c r="T1176" i="34"/>
  <c r="U1176" i="34"/>
  <c r="X1176" i="34"/>
  <c r="Y1176" i="34"/>
  <c r="Z1176" i="34"/>
  <c r="N1177" i="34"/>
  <c r="R1177" i="34"/>
  <c r="S1177" i="34"/>
  <c r="T1177" i="34"/>
  <c r="U1177" i="34"/>
  <c r="X1177" i="34"/>
  <c r="Y1177" i="34"/>
  <c r="Z1177" i="34"/>
  <c r="N1178" i="34"/>
  <c r="R1178" i="34"/>
  <c r="S1178" i="34"/>
  <c r="T1178" i="34"/>
  <c r="U1178" i="34"/>
  <c r="X1178" i="34"/>
  <c r="Y1178" i="34"/>
  <c r="Z1178" i="34"/>
  <c r="N1179" i="34"/>
  <c r="R1179" i="34"/>
  <c r="S1179" i="34"/>
  <c r="T1179" i="34"/>
  <c r="U1179" i="34"/>
  <c r="X1179" i="34"/>
  <c r="Y1179" i="34"/>
  <c r="Z1179" i="34"/>
  <c r="N1180" i="34"/>
  <c r="R1180" i="34"/>
  <c r="S1180" i="34"/>
  <c r="T1180" i="34"/>
  <c r="U1180" i="34"/>
  <c r="X1180" i="34"/>
  <c r="Y1180" i="34"/>
  <c r="Z1180" i="34"/>
  <c r="N1181" i="34"/>
  <c r="R1181" i="34"/>
  <c r="S1181" i="34"/>
  <c r="T1181" i="34"/>
  <c r="U1181" i="34"/>
  <c r="X1181" i="34"/>
  <c r="Y1181" i="34"/>
  <c r="Z1181" i="34"/>
  <c r="N1182" i="34"/>
  <c r="R1182" i="34"/>
  <c r="S1182" i="34"/>
  <c r="T1182" i="34"/>
  <c r="U1182" i="34"/>
  <c r="X1182" i="34"/>
  <c r="Y1182" i="34"/>
  <c r="Z1182" i="34"/>
  <c r="N1183" i="34"/>
  <c r="R1183" i="34"/>
  <c r="S1183" i="34"/>
  <c r="T1183" i="34"/>
  <c r="U1183" i="34"/>
  <c r="X1183" i="34"/>
  <c r="Y1183" i="34"/>
  <c r="Z1183" i="34"/>
  <c r="N1184" i="34"/>
  <c r="R1184" i="34"/>
  <c r="S1184" i="34"/>
  <c r="T1184" i="34"/>
  <c r="U1184" i="34"/>
  <c r="X1184" i="34"/>
  <c r="Y1184" i="34"/>
  <c r="Z1184" i="34"/>
  <c r="N1185" i="34"/>
  <c r="R1185" i="34"/>
  <c r="S1185" i="34"/>
  <c r="T1185" i="34"/>
  <c r="U1185" i="34"/>
  <c r="X1185" i="34"/>
  <c r="Y1185" i="34"/>
  <c r="Z1185" i="34"/>
  <c r="N1186" i="34"/>
  <c r="R1186" i="34"/>
  <c r="S1186" i="34"/>
  <c r="T1186" i="34"/>
  <c r="U1186" i="34"/>
  <c r="X1186" i="34"/>
  <c r="Y1186" i="34"/>
  <c r="Z1186" i="34"/>
  <c r="N1187" i="34"/>
  <c r="R1187" i="34"/>
  <c r="S1187" i="34"/>
  <c r="T1187" i="34"/>
  <c r="U1187" i="34"/>
  <c r="X1187" i="34"/>
  <c r="Y1187" i="34"/>
  <c r="Z1187" i="34"/>
  <c r="N1188" i="34"/>
  <c r="R1188" i="34"/>
  <c r="S1188" i="34"/>
  <c r="T1188" i="34"/>
  <c r="U1188" i="34"/>
  <c r="X1188" i="34"/>
  <c r="Y1188" i="34"/>
  <c r="Z1188" i="34"/>
  <c r="N1189" i="34"/>
  <c r="R1189" i="34"/>
  <c r="S1189" i="34"/>
  <c r="T1189" i="34"/>
  <c r="U1189" i="34"/>
  <c r="X1189" i="34"/>
  <c r="Y1189" i="34"/>
  <c r="Z1189" i="34"/>
  <c r="N1190" i="34"/>
  <c r="R1190" i="34"/>
  <c r="S1190" i="34"/>
  <c r="T1190" i="34"/>
  <c r="U1190" i="34"/>
  <c r="X1190" i="34"/>
  <c r="Y1190" i="34"/>
  <c r="Z1190" i="34"/>
  <c r="N1191" i="34"/>
  <c r="R1191" i="34"/>
  <c r="S1191" i="34"/>
  <c r="T1191" i="34"/>
  <c r="U1191" i="34"/>
  <c r="X1191" i="34"/>
  <c r="Y1191" i="34"/>
  <c r="Z1191" i="34"/>
  <c r="N1192" i="34"/>
  <c r="R1192" i="34"/>
  <c r="S1192" i="34"/>
  <c r="T1192" i="34"/>
  <c r="U1192" i="34"/>
  <c r="X1192" i="34"/>
  <c r="Y1192" i="34"/>
  <c r="Z1192" i="34"/>
  <c r="N1193" i="34"/>
  <c r="R1193" i="34"/>
  <c r="S1193" i="34"/>
  <c r="T1193" i="34"/>
  <c r="U1193" i="34"/>
  <c r="X1193" i="34"/>
  <c r="Y1193" i="34"/>
  <c r="Z1193" i="34"/>
  <c r="N1194" i="34"/>
  <c r="R1194" i="34"/>
  <c r="S1194" i="34"/>
  <c r="T1194" i="34"/>
  <c r="U1194" i="34"/>
  <c r="X1194" i="34"/>
  <c r="Y1194" i="34"/>
  <c r="Z1194" i="34"/>
  <c r="N1195" i="34"/>
  <c r="R1195" i="34"/>
  <c r="S1195" i="34"/>
  <c r="T1195" i="34"/>
  <c r="U1195" i="34"/>
  <c r="X1195" i="34"/>
  <c r="Y1195" i="34"/>
  <c r="Z1195" i="34"/>
  <c r="N1196" i="34"/>
  <c r="R1196" i="34"/>
  <c r="S1196" i="34"/>
  <c r="T1196" i="34"/>
  <c r="U1196" i="34"/>
  <c r="X1196" i="34"/>
  <c r="Y1196" i="34"/>
  <c r="Z1196" i="34"/>
  <c r="N1197" i="34"/>
  <c r="R1197" i="34"/>
  <c r="S1197" i="34"/>
  <c r="T1197" i="34"/>
  <c r="U1197" i="34"/>
  <c r="X1197" i="34"/>
  <c r="Y1197" i="34"/>
  <c r="Z1197" i="34"/>
  <c r="N1198" i="34"/>
  <c r="R1198" i="34"/>
  <c r="S1198" i="34"/>
  <c r="T1198" i="34"/>
  <c r="U1198" i="34"/>
  <c r="X1198" i="34"/>
  <c r="Y1198" i="34"/>
  <c r="Z1198" i="34"/>
  <c r="N1199" i="34"/>
  <c r="R1199" i="34"/>
  <c r="S1199" i="34"/>
  <c r="T1199" i="34"/>
  <c r="U1199" i="34"/>
  <c r="X1199" i="34"/>
  <c r="Y1199" i="34"/>
  <c r="Z1199" i="34"/>
  <c r="N1200" i="34"/>
  <c r="R1200" i="34"/>
  <c r="S1200" i="34"/>
  <c r="T1200" i="34"/>
  <c r="U1200" i="34"/>
  <c r="X1200" i="34"/>
  <c r="Y1200" i="34"/>
  <c r="Z1200" i="34"/>
  <c r="N1201" i="34"/>
  <c r="R1201" i="34"/>
  <c r="S1201" i="34"/>
  <c r="T1201" i="34"/>
  <c r="U1201" i="34"/>
  <c r="X1201" i="34"/>
  <c r="Y1201" i="34"/>
  <c r="Z1201" i="34"/>
  <c r="N1202" i="34"/>
  <c r="R1202" i="34"/>
  <c r="S1202" i="34"/>
  <c r="T1202" i="34"/>
  <c r="U1202" i="34"/>
  <c r="X1202" i="34"/>
  <c r="Y1202" i="34"/>
  <c r="Z1202" i="34"/>
  <c r="N1203" i="34"/>
  <c r="R1203" i="34"/>
  <c r="S1203" i="34"/>
  <c r="T1203" i="34"/>
  <c r="U1203" i="34"/>
  <c r="X1203" i="34"/>
  <c r="Y1203" i="34"/>
  <c r="Z1203" i="34"/>
  <c r="N1204" i="34"/>
  <c r="R1204" i="34"/>
  <c r="S1204" i="34"/>
  <c r="T1204" i="34"/>
  <c r="U1204" i="34"/>
  <c r="X1204" i="34"/>
  <c r="Y1204" i="34"/>
  <c r="Z1204" i="34"/>
  <c r="N1205" i="34"/>
  <c r="R1205" i="34"/>
  <c r="S1205" i="34"/>
  <c r="T1205" i="34"/>
  <c r="U1205" i="34"/>
  <c r="X1205" i="34"/>
  <c r="Y1205" i="34"/>
  <c r="Z1205" i="34"/>
  <c r="N1206" i="34"/>
  <c r="R1206" i="34"/>
  <c r="S1206" i="34"/>
  <c r="T1206" i="34"/>
  <c r="U1206" i="34"/>
  <c r="X1206" i="34"/>
  <c r="Y1206" i="34"/>
  <c r="Z1206" i="34"/>
  <c r="N1207" i="34"/>
  <c r="R1207" i="34"/>
  <c r="S1207" i="34"/>
  <c r="T1207" i="34"/>
  <c r="U1207" i="34"/>
  <c r="X1207" i="34"/>
  <c r="Y1207" i="34"/>
  <c r="Z1207" i="34"/>
  <c r="N1208" i="34"/>
  <c r="R1208" i="34"/>
  <c r="S1208" i="34"/>
  <c r="T1208" i="34"/>
  <c r="U1208" i="34"/>
  <c r="X1208" i="34"/>
  <c r="Y1208" i="34"/>
  <c r="Z1208" i="34"/>
  <c r="N1209" i="34"/>
  <c r="R1209" i="34"/>
  <c r="S1209" i="34"/>
  <c r="T1209" i="34"/>
  <c r="U1209" i="34"/>
  <c r="X1209" i="34"/>
  <c r="Y1209" i="34"/>
  <c r="Z1209" i="34"/>
  <c r="N1210" i="34"/>
  <c r="R1210" i="34"/>
  <c r="S1210" i="34"/>
  <c r="T1210" i="34"/>
  <c r="U1210" i="34"/>
  <c r="X1210" i="34"/>
  <c r="Y1210" i="34"/>
  <c r="Z1210" i="34"/>
  <c r="N1211" i="34"/>
  <c r="R1211" i="34"/>
  <c r="S1211" i="34"/>
  <c r="T1211" i="34"/>
  <c r="U1211" i="34"/>
  <c r="X1211" i="34"/>
  <c r="Y1211" i="34"/>
  <c r="Z1211" i="34"/>
  <c r="N1212" i="34"/>
  <c r="R1212" i="34"/>
  <c r="S1212" i="34"/>
  <c r="T1212" i="34"/>
  <c r="U1212" i="34"/>
  <c r="X1212" i="34"/>
  <c r="Y1212" i="34"/>
  <c r="Z1212" i="34"/>
  <c r="N1213" i="34"/>
  <c r="R1213" i="34"/>
  <c r="S1213" i="34"/>
  <c r="T1213" i="34"/>
  <c r="U1213" i="34"/>
  <c r="X1213" i="34"/>
  <c r="Y1213" i="34"/>
  <c r="Z1213" i="34"/>
  <c r="N1214" i="34"/>
  <c r="R1214" i="34"/>
  <c r="S1214" i="34"/>
  <c r="T1214" i="34"/>
  <c r="U1214" i="34"/>
  <c r="X1214" i="34"/>
  <c r="Y1214" i="34"/>
  <c r="Z1214" i="34"/>
  <c r="N1215" i="34"/>
  <c r="R1215" i="34"/>
  <c r="S1215" i="34"/>
  <c r="T1215" i="34"/>
  <c r="U1215" i="34"/>
  <c r="X1215" i="34"/>
  <c r="Y1215" i="34"/>
  <c r="Z1215" i="34"/>
  <c r="N1216" i="34"/>
  <c r="R1216" i="34"/>
  <c r="S1216" i="34"/>
  <c r="T1216" i="34"/>
  <c r="U1216" i="34"/>
  <c r="X1216" i="34"/>
  <c r="Y1216" i="34"/>
  <c r="Z1216" i="34"/>
  <c r="N1217" i="34"/>
  <c r="R1217" i="34"/>
  <c r="S1217" i="34"/>
  <c r="T1217" i="34"/>
  <c r="U1217" i="34"/>
  <c r="X1217" i="34"/>
  <c r="Y1217" i="34"/>
  <c r="Z1217" i="34"/>
  <c r="N1218" i="34"/>
  <c r="R1218" i="34"/>
  <c r="S1218" i="34"/>
  <c r="T1218" i="34"/>
  <c r="U1218" i="34"/>
  <c r="X1218" i="34"/>
  <c r="Y1218" i="34"/>
  <c r="Z1218" i="34"/>
  <c r="N1219" i="34"/>
  <c r="R1219" i="34"/>
  <c r="S1219" i="34"/>
  <c r="T1219" i="34"/>
  <c r="U1219" i="34"/>
  <c r="X1219" i="34"/>
  <c r="Y1219" i="34"/>
  <c r="Z1219" i="34"/>
  <c r="N1220" i="34"/>
  <c r="R1220" i="34"/>
  <c r="S1220" i="34"/>
  <c r="T1220" i="34"/>
  <c r="U1220" i="34"/>
  <c r="X1220" i="34"/>
  <c r="Y1220" i="34"/>
  <c r="Z1220" i="34"/>
  <c r="N1221" i="34"/>
  <c r="R1221" i="34"/>
  <c r="S1221" i="34"/>
  <c r="T1221" i="34"/>
  <c r="U1221" i="34"/>
  <c r="X1221" i="34"/>
  <c r="Y1221" i="34"/>
  <c r="Z1221" i="34"/>
  <c r="N1222" i="34"/>
  <c r="R1222" i="34"/>
  <c r="S1222" i="34"/>
  <c r="T1222" i="34"/>
  <c r="U1222" i="34"/>
  <c r="X1222" i="34"/>
  <c r="Y1222" i="34"/>
  <c r="Z1222" i="34"/>
  <c r="N1223" i="34"/>
  <c r="R1223" i="34"/>
  <c r="S1223" i="34"/>
  <c r="T1223" i="34"/>
  <c r="U1223" i="34"/>
  <c r="X1223" i="34"/>
  <c r="Y1223" i="34"/>
  <c r="Z1223" i="34"/>
  <c r="N1224" i="34"/>
  <c r="R1224" i="34"/>
  <c r="S1224" i="34"/>
  <c r="T1224" i="34"/>
  <c r="U1224" i="34"/>
  <c r="X1224" i="34"/>
  <c r="Y1224" i="34"/>
  <c r="Z1224" i="34"/>
  <c r="N1225" i="34"/>
  <c r="R1225" i="34"/>
  <c r="S1225" i="34"/>
  <c r="T1225" i="34"/>
  <c r="U1225" i="34"/>
  <c r="X1225" i="34"/>
  <c r="Y1225" i="34"/>
  <c r="Z1225" i="34"/>
  <c r="N1226" i="34"/>
  <c r="R1226" i="34"/>
  <c r="S1226" i="34"/>
  <c r="T1226" i="34"/>
  <c r="U1226" i="34"/>
  <c r="X1226" i="34"/>
  <c r="Y1226" i="34"/>
  <c r="Z1226" i="34"/>
  <c r="N1227" i="34"/>
  <c r="R1227" i="34"/>
  <c r="S1227" i="34"/>
  <c r="T1227" i="34"/>
  <c r="U1227" i="34"/>
  <c r="X1227" i="34"/>
  <c r="Y1227" i="34"/>
  <c r="Z1227" i="34"/>
  <c r="N1228" i="34"/>
  <c r="R1228" i="34"/>
  <c r="S1228" i="34"/>
  <c r="T1228" i="34"/>
  <c r="U1228" i="34"/>
  <c r="X1228" i="34"/>
  <c r="Y1228" i="34"/>
  <c r="Z1228" i="34"/>
  <c r="N1229" i="34"/>
  <c r="R1229" i="34"/>
  <c r="S1229" i="34"/>
  <c r="T1229" i="34"/>
  <c r="U1229" i="34"/>
  <c r="X1229" i="34"/>
  <c r="Y1229" i="34"/>
  <c r="Z1229" i="34"/>
  <c r="N1230" i="34"/>
  <c r="R1230" i="34"/>
  <c r="S1230" i="34"/>
  <c r="T1230" i="34"/>
  <c r="U1230" i="34"/>
  <c r="X1230" i="34"/>
  <c r="Y1230" i="34"/>
  <c r="Z1230" i="34"/>
  <c r="N1231" i="34"/>
  <c r="R1231" i="34"/>
  <c r="S1231" i="34"/>
  <c r="T1231" i="34"/>
  <c r="U1231" i="34"/>
  <c r="X1231" i="34"/>
  <c r="Y1231" i="34"/>
  <c r="Z1231" i="34"/>
  <c r="N1232" i="34"/>
  <c r="R1232" i="34"/>
  <c r="S1232" i="34"/>
  <c r="T1232" i="34"/>
  <c r="U1232" i="34"/>
  <c r="X1232" i="34"/>
  <c r="Y1232" i="34"/>
  <c r="Z1232" i="34"/>
  <c r="N1233" i="34"/>
  <c r="R1233" i="34"/>
  <c r="S1233" i="34"/>
  <c r="T1233" i="34"/>
  <c r="U1233" i="34"/>
  <c r="X1233" i="34"/>
  <c r="Y1233" i="34"/>
  <c r="Z1233" i="34"/>
  <c r="N1234" i="34"/>
  <c r="R1234" i="34"/>
  <c r="S1234" i="34"/>
  <c r="T1234" i="34"/>
  <c r="U1234" i="34"/>
  <c r="X1234" i="34"/>
  <c r="Y1234" i="34"/>
  <c r="Z1234" i="34"/>
  <c r="N1235" i="34"/>
  <c r="R1235" i="34"/>
  <c r="S1235" i="34"/>
  <c r="T1235" i="34"/>
  <c r="U1235" i="34"/>
  <c r="X1235" i="34"/>
  <c r="Y1235" i="34"/>
  <c r="Z1235" i="34"/>
  <c r="N1236" i="34"/>
  <c r="R1236" i="34"/>
  <c r="S1236" i="34"/>
  <c r="T1236" i="34"/>
  <c r="U1236" i="34"/>
  <c r="X1236" i="34"/>
  <c r="Y1236" i="34"/>
  <c r="Z1236" i="34"/>
  <c r="N1237" i="34"/>
  <c r="R1237" i="34"/>
  <c r="S1237" i="34"/>
  <c r="T1237" i="34"/>
  <c r="U1237" i="34"/>
  <c r="X1237" i="34"/>
  <c r="Y1237" i="34"/>
  <c r="Z1237" i="34"/>
  <c r="N1238" i="34"/>
  <c r="R1238" i="34"/>
  <c r="S1238" i="34"/>
  <c r="T1238" i="34"/>
  <c r="U1238" i="34"/>
  <c r="X1238" i="34"/>
  <c r="Y1238" i="34"/>
  <c r="Z1238" i="34"/>
  <c r="N1239" i="34"/>
  <c r="R1239" i="34"/>
  <c r="S1239" i="34"/>
  <c r="T1239" i="34"/>
  <c r="U1239" i="34"/>
  <c r="X1239" i="34"/>
  <c r="Y1239" i="34"/>
  <c r="Z1239" i="34"/>
  <c r="N1240" i="34"/>
  <c r="R1240" i="34"/>
  <c r="S1240" i="34"/>
  <c r="T1240" i="34"/>
  <c r="U1240" i="34"/>
  <c r="X1240" i="34"/>
  <c r="Y1240" i="34"/>
  <c r="Z1240" i="34"/>
  <c r="N1241" i="34"/>
  <c r="R1241" i="34"/>
  <c r="S1241" i="34"/>
  <c r="T1241" i="34"/>
  <c r="U1241" i="34"/>
  <c r="X1241" i="34"/>
  <c r="Y1241" i="34"/>
  <c r="Z1241" i="34"/>
  <c r="N1242" i="34"/>
  <c r="R1242" i="34"/>
  <c r="S1242" i="34"/>
  <c r="T1242" i="34"/>
  <c r="U1242" i="34"/>
  <c r="X1242" i="34"/>
  <c r="Y1242" i="34"/>
  <c r="Z1242" i="34"/>
  <c r="N1243" i="34"/>
  <c r="R1243" i="34"/>
  <c r="S1243" i="34"/>
  <c r="T1243" i="34"/>
  <c r="U1243" i="34"/>
  <c r="X1243" i="34"/>
  <c r="Y1243" i="34"/>
  <c r="Z1243" i="34"/>
  <c r="N1244" i="34"/>
  <c r="R1244" i="34"/>
  <c r="S1244" i="34"/>
  <c r="T1244" i="34"/>
  <c r="U1244" i="34"/>
  <c r="X1244" i="34"/>
  <c r="Y1244" i="34"/>
  <c r="Z1244" i="34"/>
  <c r="N1245" i="34"/>
  <c r="R1245" i="34"/>
  <c r="S1245" i="34"/>
  <c r="T1245" i="34"/>
  <c r="U1245" i="34"/>
  <c r="X1245" i="34"/>
  <c r="Y1245" i="34"/>
  <c r="Z1245" i="34"/>
  <c r="N1246" i="34"/>
  <c r="R1246" i="34"/>
  <c r="S1246" i="34"/>
  <c r="T1246" i="34"/>
  <c r="U1246" i="34"/>
  <c r="X1246" i="34"/>
  <c r="Y1246" i="34"/>
  <c r="Z1246" i="34"/>
  <c r="N1247" i="34"/>
  <c r="R1247" i="34"/>
  <c r="S1247" i="34"/>
  <c r="T1247" i="34"/>
  <c r="U1247" i="34"/>
  <c r="X1247" i="34"/>
  <c r="Y1247" i="34"/>
  <c r="Z1247" i="34"/>
  <c r="N1248" i="34"/>
  <c r="R1248" i="34"/>
  <c r="S1248" i="34"/>
  <c r="T1248" i="34"/>
  <c r="U1248" i="34"/>
  <c r="X1248" i="34"/>
  <c r="Y1248" i="34"/>
  <c r="Z1248" i="34"/>
  <c r="N1249" i="34"/>
  <c r="R1249" i="34"/>
  <c r="S1249" i="34"/>
  <c r="T1249" i="34"/>
  <c r="U1249" i="34"/>
  <c r="X1249" i="34"/>
  <c r="Y1249" i="34"/>
  <c r="Z1249" i="34"/>
  <c r="N1250" i="34"/>
  <c r="R1250" i="34"/>
  <c r="S1250" i="34"/>
  <c r="T1250" i="34"/>
  <c r="U1250" i="34"/>
  <c r="X1250" i="34"/>
  <c r="Y1250" i="34"/>
  <c r="Z1250" i="34"/>
  <c r="N1251" i="34"/>
  <c r="R1251" i="34"/>
  <c r="S1251" i="34"/>
  <c r="T1251" i="34"/>
  <c r="U1251" i="34"/>
  <c r="X1251" i="34"/>
  <c r="Y1251" i="34"/>
  <c r="Z1251" i="34"/>
  <c r="N1252" i="34"/>
  <c r="R1252" i="34"/>
  <c r="S1252" i="34"/>
  <c r="T1252" i="34"/>
  <c r="U1252" i="34"/>
  <c r="X1252" i="34"/>
  <c r="Y1252" i="34"/>
  <c r="Z1252" i="34"/>
  <c r="N1253" i="34"/>
  <c r="R1253" i="34"/>
  <c r="S1253" i="34"/>
  <c r="T1253" i="34"/>
  <c r="U1253" i="34"/>
  <c r="X1253" i="34"/>
  <c r="Y1253" i="34"/>
  <c r="Z1253" i="34"/>
  <c r="N1254" i="34"/>
  <c r="R1254" i="34"/>
  <c r="S1254" i="34"/>
  <c r="T1254" i="34"/>
  <c r="U1254" i="34"/>
  <c r="X1254" i="34"/>
  <c r="Y1254" i="34"/>
  <c r="Z1254" i="34"/>
  <c r="N1255" i="34"/>
  <c r="R1255" i="34"/>
  <c r="S1255" i="34"/>
  <c r="T1255" i="34"/>
  <c r="U1255" i="34"/>
  <c r="X1255" i="34"/>
  <c r="Y1255" i="34"/>
  <c r="Z1255" i="34"/>
  <c r="N1256" i="34"/>
  <c r="R1256" i="34"/>
  <c r="S1256" i="34"/>
  <c r="T1256" i="34"/>
  <c r="U1256" i="34"/>
  <c r="X1256" i="34"/>
  <c r="Y1256" i="34"/>
  <c r="Z1256" i="34"/>
  <c r="N1257" i="34"/>
  <c r="R1257" i="34"/>
  <c r="S1257" i="34"/>
  <c r="T1257" i="34"/>
  <c r="U1257" i="34"/>
  <c r="X1257" i="34"/>
  <c r="Y1257" i="34"/>
  <c r="Z1257" i="34"/>
  <c r="N1258" i="34"/>
  <c r="R1258" i="34"/>
  <c r="S1258" i="34"/>
  <c r="T1258" i="34"/>
  <c r="U1258" i="34"/>
  <c r="X1258" i="34"/>
  <c r="Y1258" i="34"/>
  <c r="Z1258" i="34"/>
  <c r="N1259" i="34"/>
  <c r="R1259" i="34"/>
  <c r="S1259" i="34"/>
  <c r="T1259" i="34"/>
  <c r="U1259" i="34"/>
  <c r="X1259" i="34"/>
  <c r="Y1259" i="34"/>
  <c r="Z1259" i="34"/>
  <c r="N1260" i="34"/>
  <c r="R1260" i="34"/>
  <c r="S1260" i="34"/>
  <c r="T1260" i="34"/>
  <c r="U1260" i="34"/>
  <c r="X1260" i="34"/>
  <c r="Y1260" i="34"/>
  <c r="Z1260" i="34"/>
  <c r="N1261" i="34"/>
  <c r="R1261" i="34"/>
  <c r="S1261" i="34"/>
  <c r="T1261" i="34"/>
  <c r="U1261" i="34"/>
  <c r="X1261" i="34"/>
  <c r="Y1261" i="34"/>
  <c r="Z1261" i="34"/>
  <c r="N1262" i="34"/>
  <c r="R1262" i="34"/>
  <c r="S1262" i="34"/>
  <c r="T1262" i="34"/>
  <c r="U1262" i="34"/>
  <c r="X1262" i="34"/>
  <c r="Y1262" i="34"/>
  <c r="Z1262" i="34"/>
  <c r="N1263" i="34"/>
  <c r="R1263" i="34"/>
  <c r="S1263" i="34"/>
  <c r="T1263" i="34"/>
  <c r="U1263" i="34"/>
  <c r="X1263" i="34"/>
  <c r="Y1263" i="34"/>
  <c r="Z1263" i="34"/>
  <c r="N1264" i="34"/>
  <c r="R1264" i="34"/>
  <c r="S1264" i="34"/>
  <c r="T1264" i="34"/>
  <c r="U1264" i="34"/>
  <c r="X1264" i="34"/>
  <c r="Y1264" i="34"/>
  <c r="Z1264" i="34"/>
  <c r="N1265" i="34"/>
  <c r="R1265" i="34"/>
  <c r="S1265" i="34"/>
  <c r="T1265" i="34"/>
  <c r="U1265" i="34"/>
  <c r="X1265" i="34"/>
  <c r="Y1265" i="34"/>
  <c r="Z1265" i="34"/>
  <c r="N1266" i="34"/>
  <c r="R1266" i="34"/>
  <c r="S1266" i="34"/>
  <c r="T1266" i="34"/>
  <c r="U1266" i="34"/>
  <c r="X1266" i="34"/>
  <c r="Y1266" i="34"/>
  <c r="Z1266" i="34"/>
  <c r="N1267" i="34"/>
  <c r="R1267" i="34"/>
  <c r="S1267" i="34"/>
  <c r="T1267" i="34"/>
  <c r="U1267" i="34"/>
  <c r="X1267" i="34"/>
  <c r="Y1267" i="34"/>
  <c r="Z1267" i="34"/>
  <c r="N1268" i="34"/>
  <c r="R1268" i="34"/>
  <c r="S1268" i="34"/>
  <c r="T1268" i="34"/>
  <c r="U1268" i="34"/>
  <c r="X1268" i="34"/>
  <c r="Y1268" i="34"/>
  <c r="Z1268" i="34"/>
  <c r="N1269" i="34"/>
  <c r="R1269" i="34"/>
  <c r="S1269" i="34"/>
  <c r="T1269" i="34"/>
  <c r="U1269" i="34"/>
  <c r="X1269" i="34"/>
  <c r="Y1269" i="34"/>
  <c r="Z1269" i="34"/>
  <c r="N1270" i="34"/>
  <c r="R1270" i="34"/>
  <c r="S1270" i="34"/>
  <c r="T1270" i="34"/>
  <c r="U1270" i="34"/>
  <c r="X1270" i="34"/>
  <c r="Y1270" i="34"/>
  <c r="Z1270" i="34"/>
  <c r="N1271" i="34"/>
  <c r="R1271" i="34"/>
  <c r="S1271" i="34"/>
  <c r="T1271" i="34"/>
  <c r="U1271" i="34"/>
  <c r="X1271" i="34"/>
  <c r="Y1271" i="34"/>
  <c r="Z1271" i="34"/>
  <c r="N1272" i="34"/>
  <c r="R1272" i="34"/>
  <c r="S1272" i="34"/>
  <c r="T1272" i="34"/>
  <c r="U1272" i="34"/>
  <c r="X1272" i="34"/>
  <c r="Y1272" i="34"/>
  <c r="Z1272" i="34"/>
  <c r="N1273" i="34"/>
  <c r="R1273" i="34"/>
  <c r="S1273" i="34"/>
  <c r="T1273" i="34"/>
  <c r="U1273" i="34"/>
  <c r="X1273" i="34"/>
  <c r="Y1273" i="34"/>
  <c r="Z1273" i="34"/>
  <c r="N1274" i="34"/>
  <c r="R1274" i="34"/>
  <c r="S1274" i="34"/>
  <c r="T1274" i="34"/>
  <c r="U1274" i="34"/>
  <c r="X1274" i="34"/>
  <c r="Y1274" i="34"/>
  <c r="Z1274" i="34"/>
  <c r="N1275" i="34"/>
  <c r="R1275" i="34"/>
  <c r="S1275" i="34"/>
  <c r="T1275" i="34"/>
  <c r="U1275" i="34"/>
  <c r="X1275" i="34"/>
  <c r="Y1275" i="34"/>
  <c r="Z1275" i="34"/>
  <c r="N1276" i="34"/>
  <c r="R1276" i="34"/>
  <c r="S1276" i="34"/>
  <c r="T1276" i="34"/>
  <c r="U1276" i="34"/>
  <c r="X1276" i="34"/>
  <c r="Y1276" i="34"/>
  <c r="Z1276" i="34"/>
  <c r="N1277" i="34"/>
  <c r="R1277" i="34"/>
  <c r="S1277" i="34"/>
  <c r="T1277" i="34"/>
  <c r="U1277" i="34"/>
  <c r="X1277" i="34"/>
  <c r="Y1277" i="34"/>
  <c r="Z1277" i="34"/>
  <c r="N1278" i="34"/>
  <c r="R1278" i="34"/>
  <c r="S1278" i="34"/>
  <c r="T1278" i="34"/>
  <c r="U1278" i="34"/>
  <c r="X1278" i="34"/>
  <c r="Y1278" i="34"/>
  <c r="Z1278" i="34"/>
  <c r="N1279" i="34"/>
  <c r="R1279" i="34"/>
  <c r="S1279" i="34"/>
  <c r="T1279" i="34"/>
  <c r="U1279" i="34"/>
  <c r="X1279" i="34"/>
  <c r="Y1279" i="34"/>
  <c r="Z1279" i="34"/>
  <c r="N1280" i="34"/>
  <c r="R1280" i="34"/>
  <c r="S1280" i="34"/>
  <c r="T1280" i="34"/>
  <c r="U1280" i="34"/>
  <c r="X1280" i="34"/>
  <c r="Y1280" i="34"/>
  <c r="Z1280" i="34"/>
  <c r="N1281" i="34"/>
  <c r="R1281" i="34"/>
  <c r="S1281" i="34"/>
  <c r="T1281" i="34"/>
  <c r="U1281" i="34"/>
  <c r="X1281" i="34"/>
  <c r="Y1281" i="34"/>
  <c r="Z1281" i="34"/>
  <c r="N1282" i="34"/>
  <c r="R1282" i="34"/>
  <c r="S1282" i="34"/>
  <c r="T1282" i="34"/>
  <c r="U1282" i="34"/>
  <c r="X1282" i="34"/>
  <c r="Y1282" i="34"/>
  <c r="Z1282" i="34"/>
  <c r="N1283" i="34"/>
  <c r="R1283" i="34"/>
  <c r="S1283" i="34"/>
  <c r="T1283" i="34"/>
  <c r="U1283" i="34"/>
  <c r="X1283" i="34"/>
  <c r="Y1283" i="34"/>
  <c r="Z1283" i="34"/>
  <c r="N1284" i="34"/>
  <c r="R1284" i="34"/>
  <c r="S1284" i="34"/>
  <c r="T1284" i="34"/>
  <c r="U1284" i="34"/>
  <c r="X1284" i="34"/>
  <c r="Y1284" i="34"/>
  <c r="Z1284" i="34"/>
  <c r="N1285" i="34"/>
  <c r="R1285" i="34"/>
  <c r="S1285" i="34"/>
  <c r="T1285" i="34"/>
  <c r="U1285" i="34"/>
  <c r="X1285" i="34"/>
  <c r="Y1285" i="34"/>
  <c r="Z1285" i="34"/>
  <c r="N1286" i="34"/>
  <c r="R1286" i="34"/>
  <c r="S1286" i="34"/>
  <c r="T1286" i="34"/>
  <c r="U1286" i="34"/>
  <c r="X1286" i="34"/>
  <c r="Y1286" i="34"/>
  <c r="Z1286" i="34"/>
  <c r="N1287" i="34"/>
  <c r="R1287" i="34"/>
  <c r="S1287" i="34"/>
  <c r="T1287" i="34"/>
  <c r="U1287" i="34"/>
  <c r="X1287" i="34"/>
  <c r="Y1287" i="34"/>
  <c r="Z1287" i="34"/>
  <c r="N1288" i="34"/>
  <c r="R1288" i="34"/>
  <c r="S1288" i="34"/>
  <c r="T1288" i="34"/>
  <c r="U1288" i="34"/>
  <c r="X1288" i="34"/>
  <c r="Y1288" i="34"/>
  <c r="Z1288" i="34"/>
  <c r="N1289" i="34"/>
  <c r="R1289" i="34"/>
  <c r="S1289" i="34"/>
  <c r="T1289" i="34"/>
  <c r="U1289" i="34"/>
  <c r="X1289" i="34"/>
  <c r="Y1289" i="34"/>
  <c r="Z1289" i="34"/>
  <c r="N1290" i="34"/>
  <c r="R1290" i="34"/>
  <c r="S1290" i="34"/>
  <c r="T1290" i="34"/>
  <c r="U1290" i="34"/>
  <c r="X1290" i="34"/>
  <c r="Y1290" i="34"/>
  <c r="Z1290" i="34"/>
  <c r="N1291" i="34"/>
  <c r="R1291" i="34"/>
  <c r="S1291" i="34"/>
  <c r="T1291" i="34"/>
  <c r="U1291" i="34"/>
  <c r="X1291" i="34"/>
  <c r="Y1291" i="34"/>
  <c r="Z1291" i="34"/>
  <c r="N1292" i="34"/>
  <c r="R1292" i="34"/>
  <c r="S1292" i="34"/>
  <c r="T1292" i="34"/>
  <c r="U1292" i="34"/>
  <c r="X1292" i="34"/>
  <c r="Y1292" i="34"/>
  <c r="Z1292" i="34"/>
  <c r="N1293" i="34"/>
  <c r="R1293" i="34"/>
  <c r="S1293" i="34"/>
  <c r="T1293" i="34"/>
  <c r="U1293" i="34"/>
  <c r="X1293" i="34"/>
  <c r="Y1293" i="34"/>
  <c r="Z1293" i="34"/>
  <c r="N1294" i="34"/>
  <c r="R1294" i="34"/>
  <c r="S1294" i="34"/>
  <c r="T1294" i="34"/>
  <c r="U1294" i="34"/>
  <c r="X1294" i="34"/>
  <c r="Y1294" i="34"/>
  <c r="Z1294" i="34"/>
  <c r="N1295" i="34"/>
  <c r="R1295" i="34"/>
  <c r="S1295" i="34"/>
  <c r="T1295" i="34"/>
  <c r="U1295" i="34"/>
  <c r="X1295" i="34"/>
  <c r="Y1295" i="34"/>
  <c r="Z1295" i="34"/>
  <c r="N1296" i="34"/>
  <c r="R1296" i="34"/>
  <c r="S1296" i="34"/>
  <c r="T1296" i="34"/>
  <c r="U1296" i="34"/>
  <c r="X1296" i="34"/>
  <c r="Y1296" i="34"/>
  <c r="Z1296" i="34"/>
  <c r="N1297" i="34"/>
  <c r="R1297" i="34"/>
  <c r="S1297" i="34"/>
  <c r="T1297" i="34"/>
  <c r="U1297" i="34"/>
  <c r="X1297" i="34"/>
  <c r="Y1297" i="34"/>
  <c r="Z1297" i="34"/>
  <c r="N1298" i="34"/>
  <c r="R1298" i="34"/>
  <c r="S1298" i="34"/>
  <c r="T1298" i="34"/>
  <c r="U1298" i="34"/>
  <c r="X1298" i="34"/>
  <c r="Y1298" i="34"/>
  <c r="Z1298" i="34"/>
  <c r="N1299" i="34"/>
  <c r="R1299" i="34"/>
  <c r="S1299" i="34"/>
  <c r="T1299" i="34"/>
  <c r="U1299" i="34"/>
  <c r="X1299" i="34"/>
  <c r="Y1299" i="34"/>
  <c r="Z1299" i="34"/>
  <c r="N1300" i="34"/>
  <c r="R1300" i="34"/>
  <c r="S1300" i="34"/>
  <c r="T1300" i="34"/>
  <c r="U1300" i="34"/>
  <c r="X1300" i="34"/>
  <c r="Y1300" i="34"/>
  <c r="Z1300" i="34"/>
  <c r="N1301" i="34"/>
  <c r="R1301" i="34"/>
  <c r="S1301" i="34"/>
  <c r="T1301" i="34"/>
  <c r="U1301" i="34"/>
  <c r="X1301" i="34"/>
  <c r="Y1301" i="34"/>
  <c r="Z1301" i="34"/>
  <c r="N1302" i="34"/>
  <c r="R1302" i="34"/>
  <c r="S1302" i="34"/>
  <c r="T1302" i="34"/>
  <c r="U1302" i="34"/>
  <c r="X1302" i="34"/>
  <c r="Y1302" i="34"/>
  <c r="Z1302" i="34"/>
  <c r="N1303" i="34"/>
  <c r="R1303" i="34"/>
  <c r="S1303" i="34"/>
  <c r="T1303" i="34"/>
  <c r="U1303" i="34"/>
  <c r="X1303" i="34"/>
  <c r="Y1303" i="34"/>
  <c r="Z1303" i="34"/>
  <c r="N1304" i="34"/>
  <c r="R1304" i="34"/>
  <c r="S1304" i="34"/>
  <c r="T1304" i="34"/>
  <c r="U1304" i="34"/>
  <c r="X1304" i="34"/>
  <c r="Y1304" i="34"/>
  <c r="Z1304" i="34"/>
  <c r="N1305" i="34"/>
  <c r="R1305" i="34"/>
  <c r="S1305" i="34"/>
  <c r="T1305" i="34"/>
  <c r="U1305" i="34"/>
  <c r="X1305" i="34"/>
  <c r="Y1305" i="34"/>
  <c r="Z1305" i="34"/>
  <c r="N1306" i="34"/>
  <c r="R1306" i="34"/>
  <c r="S1306" i="34"/>
  <c r="T1306" i="34"/>
  <c r="U1306" i="34"/>
  <c r="X1306" i="34"/>
  <c r="Y1306" i="34"/>
  <c r="Z1306" i="34"/>
  <c r="N1307" i="34"/>
  <c r="R1307" i="34"/>
  <c r="S1307" i="34"/>
  <c r="T1307" i="34"/>
  <c r="U1307" i="34"/>
  <c r="X1307" i="34"/>
  <c r="Y1307" i="34"/>
  <c r="Z1307" i="34"/>
  <c r="N1308" i="34"/>
  <c r="R1308" i="34"/>
  <c r="S1308" i="34"/>
  <c r="T1308" i="34"/>
  <c r="U1308" i="34"/>
  <c r="X1308" i="34"/>
  <c r="Y1308" i="34"/>
  <c r="Z1308" i="34"/>
  <c r="N1309" i="34"/>
  <c r="R1309" i="34"/>
  <c r="S1309" i="34"/>
  <c r="T1309" i="34"/>
  <c r="U1309" i="34"/>
  <c r="X1309" i="34"/>
  <c r="Y1309" i="34"/>
  <c r="Z1309" i="34"/>
  <c r="N1310" i="34"/>
  <c r="R1310" i="34"/>
  <c r="S1310" i="34"/>
  <c r="T1310" i="34"/>
  <c r="U1310" i="34"/>
  <c r="X1310" i="34"/>
  <c r="Y1310" i="34"/>
  <c r="Z1310" i="34"/>
  <c r="N1311" i="34"/>
  <c r="R1311" i="34"/>
  <c r="S1311" i="34"/>
  <c r="T1311" i="34"/>
  <c r="U1311" i="34"/>
  <c r="X1311" i="34"/>
  <c r="Y1311" i="34"/>
  <c r="Z1311" i="34"/>
  <c r="N1312" i="34"/>
  <c r="R1312" i="34"/>
  <c r="S1312" i="34"/>
  <c r="T1312" i="34"/>
  <c r="U1312" i="34"/>
  <c r="X1312" i="34"/>
  <c r="Y1312" i="34"/>
  <c r="Z1312" i="34"/>
  <c r="N1313" i="34"/>
  <c r="R1313" i="34"/>
  <c r="S1313" i="34"/>
  <c r="T1313" i="34"/>
  <c r="U1313" i="34"/>
  <c r="X1313" i="34"/>
  <c r="Y1313" i="34"/>
  <c r="Z1313" i="34"/>
  <c r="N1314" i="34"/>
  <c r="R1314" i="34"/>
  <c r="S1314" i="34"/>
  <c r="T1314" i="34"/>
  <c r="U1314" i="34"/>
  <c r="X1314" i="34"/>
  <c r="Y1314" i="34"/>
  <c r="Z1314" i="34"/>
  <c r="N1315" i="34"/>
  <c r="R1315" i="34"/>
  <c r="S1315" i="34"/>
  <c r="T1315" i="34"/>
  <c r="U1315" i="34"/>
  <c r="X1315" i="34"/>
  <c r="Y1315" i="34"/>
  <c r="Z1315" i="34"/>
  <c r="N1316" i="34"/>
  <c r="R1316" i="34"/>
  <c r="S1316" i="34"/>
  <c r="T1316" i="34"/>
  <c r="U1316" i="34"/>
  <c r="X1316" i="34"/>
  <c r="Y1316" i="34"/>
  <c r="Z1316" i="34"/>
  <c r="N1317" i="34"/>
  <c r="R1317" i="34"/>
  <c r="S1317" i="34"/>
  <c r="T1317" i="34"/>
  <c r="U1317" i="34"/>
  <c r="X1317" i="34"/>
  <c r="Y1317" i="34"/>
  <c r="Z1317" i="34"/>
  <c r="N1318" i="34"/>
  <c r="R1318" i="34"/>
  <c r="S1318" i="34"/>
  <c r="T1318" i="34"/>
  <c r="U1318" i="34"/>
  <c r="X1318" i="34"/>
  <c r="Y1318" i="34"/>
  <c r="Z1318" i="34"/>
  <c r="N1319" i="34"/>
  <c r="R1319" i="34"/>
  <c r="S1319" i="34"/>
  <c r="T1319" i="34"/>
  <c r="U1319" i="34"/>
  <c r="X1319" i="34"/>
  <c r="Y1319" i="34"/>
  <c r="Z1319" i="34"/>
  <c r="N1320" i="34"/>
  <c r="R1320" i="34"/>
  <c r="S1320" i="34"/>
  <c r="T1320" i="34"/>
  <c r="U1320" i="34"/>
  <c r="X1320" i="34"/>
  <c r="Y1320" i="34"/>
  <c r="Z1320" i="34"/>
  <c r="N1321" i="34"/>
  <c r="R1321" i="34"/>
  <c r="S1321" i="34"/>
  <c r="T1321" i="34"/>
  <c r="U1321" i="34"/>
  <c r="X1321" i="34"/>
  <c r="Y1321" i="34"/>
  <c r="Z1321" i="34"/>
  <c r="N1322" i="34"/>
  <c r="R1322" i="34"/>
  <c r="S1322" i="34"/>
  <c r="T1322" i="34"/>
  <c r="U1322" i="34"/>
  <c r="X1322" i="34"/>
  <c r="Y1322" i="34"/>
  <c r="Z1322" i="34"/>
  <c r="N1323" i="34"/>
  <c r="R1323" i="34"/>
  <c r="S1323" i="34"/>
  <c r="T1323" i="34"/>
  <c r="U1323" i="34"/>
  <c r="X1323" i="34"/>
  <c r="Y1323" i="34"/>
  <c r="Z1323" i="34"/>
  <c r="N1324" i="34"/>
  <c r="R1324" i="34"/>
  <c r="S1324" i="34"/>
  <c r="T1324" i="34"/>
  <c r="U1324" i="34"/>
  <c r="X1324" i="34"/>
  <c r="Y1324" i="34"/>
  <c r="Z1324" i="34"/>
  <c r="N1325" i="34"/>
  <c r="R1325" i="34"/>
  <c r="S1325" i="34"/>
  <c r="T1325" i="34"/>
  <c r="U1325" i="34"/>
  <c r="X1325" i="34"/>
  <c r="Y1325" i="34"/>
  <c r="Z1325" i="34"/>
  <c r="N1326" i="34"/>
  <c r="R1326" i="34"/>
  <c r="S1326" i="34"/>
  <c r="T1326" i="34"/>
  <c r="U1326" i="34"/>
  <c r="X1326" i="34"/>
  <c r="Y1326" i="34"/>
  <c r="Z1326" i="34"/>
  <c r="N1327" i="34"/>
  <c r="R1327" i="34"/>
  <c r="S1327" i="34"/>
  <c r="T1327" i="34"/>
  <c r="U1327" i="34"/>
  <c r="X1327" i="34"/>
  <c r="Y1327" i="34"/>
  <c r="Z1327" i="34"/>
  <c r="N1328" i="34"/>
  <c r="R1328" i="34"/>
  <c r="S1328" i="34"/>
  <c r="T1328" i="34"/>
  <c r="U1328" i="34"/>
  <c r="X1328" i="34"/>
  <c r="Y1328" i="34"/>
  <c r="Z1328" i="34"/>
  <c r="N1329" i="34"/>
  <c r="R1329" i="34"/>
  <c r="S1329" i="34"/>
  <c r="T1329" i="34"/>
  <c r="U1329" i="34"/>
  <c r="X1329" i="34"/>
  <c r="Y1329" i="34"/>
  <c r="Z1329" i="34"/>
  <c r="N1330" i="34"/>
  <c r="R1330" i="34"/>
  <c r="S1330" i="34"/>
  <c r="T1330" i="34"/>
  <c r="U1330" i="34"/>
  <c r="X1330" i="34"/>
  <c r="Y1330" i="34"/>
  <c r="Z1330" i="34"/>
  <c r="N1331" i="34"/>
  <c r="R1331" i="34"/>
  <c r="S1331" i="34"/>
  <c r="T1331" i="34"/>
  <c r="U1331" i="34"/>
  <c r="X1331" i="34"/>
  <c r="Y1331" i="34"/>
  <c r="Z1331" i="34"/>
  <c r="N1332" i="34"/>
  <c r="R1332" i="34"/>
  <c r="S1332" i="34"/>
  <c r="T1332" i="34"/>
  <c r="U1332" i="34"/>
  <c r="X1332" i="34"/>
  <c r="Y1332" i="34"/>
  <c r="Z1332" i="34"/>
  <c r="N1333" i="34"/>
  <c r="R1333" i="34"/>
  <c r="S1333" i="34"/>
  <c r="T1333" i="34"/>
  <c r="U1333" i="34"/>
  <c r="X1333" i="34"/>
  <c r="Y1333" i="34"/>
  <c r="Z1333" i="34"/>
  <c r="N1334" i="34"/>
  <c r="R1334" i="34"/>
  <c r="S1334" i="34"/>
  <c r="T1334" i="34"/>
  <c r="U1334" i="34"/>
  <c r="X1334" i="34"/>
  <c r="Y1334" i="34"/>
  <c r="Z1334" i="34"/>
  <c r="N1335" i="34"/>
  <c r="R1335" i="34"/>
  <c r="S1335" i="34"/>
  <c r="T1335" i="34"/>
  <c r="U1335" i="34"/>
  <c r="X1335" i="34"/>
  <c r="Y1335" i="34"/>
  <c r="Z1335" i="34"/>
  <c r="N1336" i="34"/>
  <c r="R1336" i="34"/>
  <c r="S1336" i="34"/>
  <c r="T1336" i="34"/>
  <c r="U1336" i="34"/>
  <c r="X1336" i="34"/>
  <c r="Y1336" i="34"/>
  <c r="Z1336" i="34"/>
  <c r="N1337" i="34"/>
  <c r="R1337" i="34"/>
  <c r="S1337" i="34"/>
  <c r="T1337" i="34"/>
  <c r="U1337" i="34"/>
  <c r="X1337" i="34"/>
  <c r="Y1337" i="34"/>
  <c r="Z1337" i="34"/>
  <c r="N1338" i="34"/>
  <c r="R1338" i="34"/>
  <c r="S1338" i="34"/>
  <c r="T1338" i="34"/>
  <c r="U1338" i="34"/>
  <c r="X1338" i="34"/>
  <c r="Y1338" i="34"/>
  <c r="Z1338" i="34"/>
  <c r="N1339" i="34"/>
  <c r="R1339" i="34"/>
  <c r="S1339" i="34"/>
  <c r="T1339" i="34"/>
  <c r="U1339" i="34"/>
  <c r="X1339" i="34"/>
  <c r="Y1339" i="34"/>
  <c r="Z1339" i="34"/>
  <c r="N1340" i="34"/>
  <c r="R1340" i="34"/>
  <c r="S1340" i="34"/>
  <c r="T1340" i="34"/>
  <c r="U1340" i="34"/>
  <c r="X1340" i="34"/>
  <c r="Y1340" i="34"/>
  <c r="Z1340" i="34"/>
  <c r="N1341" i="34"/>
  <c r="R1341" i="34"/>
  <c r="S1341" i="34"/>
  <c r="T1341" i="34"/>
  <c r="U1341" i="34"/>
  <c r="X1341" i="34"/>
  <c r="Y1341" i="34"/>
  <c r="Z1341" i="34"/>
  <c r="N1342" i="34"/>
  <c r="R1342" i="34"/>
  <c r="S1342" i="34"/>
  <c r="T1342" i="34"/>
  <c r="U1342" i="34"/>
  <c r="X1342" i="34"/>
  <c r="Y1342" i="34"/>
  <c r="Z1342" i="34"/>
  <c r="N1343" i="34"/>
  <c r="R1343" i="34"/>
  <c r="S1343" i="34"/>
  <c r="T1343" i="34"/>
  <c r="U1343" i="34"/>
  <c r="X1343" i="34"/>
  <c r="Y1343" i="34"/>
  <c r="Z1343" i="34"/>
  <c r="N1344" i="34"/>
  <c r="R1344" i="34"/>
  <c r="S1344" i="34"/>
  <c r="T1344" i="34"/>
  <c r="U1344" i="34"/>
  <c r="X1344" i="34"/>
  <c r="Y1344" i="34"/>
  <c r="Z1344" i="34"/>
  <c r="N1345" i="34"/>
  <c r="R1345" i="34"/>
  <c r="S1345" i="34"/>
  <c r="T1345" i="34"/>
  <c r="U1345" i="34"/>
  <c r="X1345" i="34"/>
  <c r="Y1345" i="34"/>
  <c r="Z1345" i="34"/>
  <c r="N1346" i="34"/>
  <c r="R1346" i="34"/>
  <c r="S1346" i="34"/>
  <c r="T1346" i="34"/>
  <c r="U1346" i="34"/>
  <c r="X1346" i="34"/>
  <c r="Y1346" i="34"/>
  <c r="Z1346" i="34"/>
  <c r="N1347" i="34"/>
  <c r="R1347" i="34"/>
  <c r="S1347" i="34"/>
  <c r="T1347" i="34"/>
  <c r="U1347" i="34"/>
  <c r="X1347" i="34"/>
  <c r="Y1347" i="34"/>
  <c r="Z1347" i="34"/>
  <c r="N1348" i="34"/>
  <c r="R1348" i="34"/>
  <c r="S1348" i="34"/>
  <c r="T1348" i="34"/>
  <c r="U1348" i="34"/>
  <c r="X1348" i="34"/>
  <c r="Y1348" i="34"/>
  <c r="Z1348" i="34"/>
  <c r="N1349" i="34"/>
  <c r="R1349" i="34"/>
  <c r="S1349" i="34"/>
  <c r="T1349" i="34"/>
  <c r="U1349" i="34"/>
  <c r="X1349" i="34"/>
  <c r="Y1349" i="34"/>
  <c r="Z1349" i="34"/>
  <c r="N1350" i="34"/>
  <c r="R1350" i="34"/>
  <c r="S1350" i="34"/>
  <c r="T1350" i="34"/>
  <c r="U1350" i="34"/>
  <c r="X1350" i="34"/>
  <c r="Y1350" i="34"/>
  <c r="Z1350" i="34"/>
  <c r="N1351" i="34"/>
  <c r="R1351" i="34"/>
  <c r="S1351" i="34"/>
  <c r="T1351" i="34"/>
  <c r="U1351" i="34"/>
  <c r="X1351" i="34"/>
  <c r="Y1351" i="34"/>
  <c r="Z1351" i="34"/>
  <c r="N1352" i="34"/>
  <c r="R1352" i="34"/>
  <c r="S1352" i="34"/>
  <c r="T1352" i="34"/>
  <c r="U1352" i="34"/>
  <c r="X1352" i="34"/>
  <c r="Y1352" i="34"/>
  <c r="Z1352" i="34"/>
  <c r="N1353" i="34"/>
  <c r="R1353" i="34"/>
  <c r="S1353" i="34"/>
  <c r="T1353" i="34"/>
  <c r="U1353" i="34"/>
  <c r="X1353" i="34"/>
  <c r="Y1353" i="34"/>
  <c r="Z1353" i="34"/>
  <c r="N1354" i="34"/>
  <c r="R1354" i="34"/>
  <c r="S1354" i="34"/>
  <c r="T1354" i="34"/>
  <c r="U1354" i="34"/>
  <c r="X1354" i="34"/>
  <c r="Y1354" i="34"/>
  <c r="Z1354" i="34"/>
  <c r="N1355" i="34"/>
  <c r="R1355" i="34"/>
  <c r="S1355" i="34"/>
  <c r="T1355" i="34"/>
  <c r="U1355" i="34"/>
  <c r="X1355" i="34"/>
  <c r="Y1355" i="34"/>
  <c r="Z1355" i="34"/>
  <c r="N1356" i="34"/>
  <c r="R1356" i="34"/>
  <c r="S1356" i="34"/>
  <c r="T1356" i="34"/>
  <c r="U1356" i="34"/>
  <c r="X1356" i="34"/>
  <c r="Y1356" i="34"/>
  <c r="Z1356" i="34"/>
  <c r="N1357" i="34"/>
  <c r="R1357" i="34"/>
  <c r="S1357" i="34"/>
  <c r="T1357" i="34"/>
  <c r="U1357" i="34"/>
  <c r="X1357" i="34"/>
  <c r="Y1357" i="34"/>
  <c r="Z1357" i="34"/>
  <c r="N1358" i="34"/>
  <c r="R1358" i="34"/>
  <c r="S1358" i="34"/>
  <c r="T1358" i="34"/>
  <c r="U1358" i="34"/>
  <c r="X1358" i="34"/>
  <c r="Y1358" i="34"/>
  <c r="Z1358" i="34"/>
  <c r="N1359" i="34"/>
  <c r="R1359" i="34"/>
  <c r="S1359" i="34"/>
  <c r="T1359" i="34"/>
  <c r="U1359" i="34"/>
  <c r="X1359" i="34"/>
  <c r="Y1359" i="34"/>
  <c r="Z1359" i="34"/>
  <c r="N1360" i="34"/>
  <c r="R1360" i="34"/>
  <c r="S1360" i="34"/>
  <c r="T1360" i="34"/>
  <c r="U1360" i="34"/>
  <c r="X1360" i="34"/>
  <c r="Y1360" i="34"/>
  <c r="Z1360" i="34"/>
  <c r="N1361" i="34"/>
  <c r="R1361" i="34"/>
  <c r="S1361" i="34"/>
  <c r="T1361" i="34"/>
  <c r="U1361" i="34"/>
  <c r="X1361" i="34"/>
  <c r="Y1361" i="34"/>
  <c r="Z1361" i="34"/>
  <c r="N1362" i="34"/>
  <c r="R1362" i="34"/>
  <c r="S1362" i="34"/>
  <c r="T1362" i="34"/>
  <c r="U1362" i="34"/>
  <c r="X1362" i="34"/>
  <c r="Y1362" i="34"/>
  <c r="Z1362" i="34"/>
  <c r="N1363" i="34"/>
  <c r="R1363" i="34"/>
  <c r="S1363" i="34"/>
  <c r="T1363" i="34"/>
  <c r="U1363" i="34"/>
  <c r="X1363" i="34"/>
  <c r="Y1363" i="34"/>
  <c r="Z1363" i="34"/>
  <c r="N1364" i="34"/>
  <c r="R1364" i="34"/>
  <c r="S1364" i="34"/>
  <c r="T1364" i="34"/>
  <c r="U1364" i="34"/>
  <c r="X1364" i="34"/>
  <c r="Y1364" i="34"/>
  <c r="Z1364" i="34"/>
  <c r="N1365" i="34"/>
  <c r="R1365" i="34"/>
  <c r="S1365" i="34"/>
  <c r="T1365" i="34"/>
  <c r="U1365" i="34"/>
  <c r="X1365" i="34"/>
  <c r="Y1365" i="34"/>
  <c r="Z1365" i="34"/>
  <c r="N1366" i="34"/>
  <c r="R1366" i="34"/>
  <c r="S1366" i="34"/>
  <c r="T1366" i="34"/>
  <c r="U1366" i="34"/>
  <c r="X1366" i="34"/>
  <c r="Y1366" i="34"/>
  <c r="Z1366" i="34"/>
  <c r="N1367" i="34"/>
  <c r="R1367" i="34"/>
  <c r="S1367" i="34"/>
  <c r="T1367" i="34"/>
  <c r="U1367" i="34"/>
  <c r="X1367" i="34"/>
  <c r="Y1367" i="34"/>
  <c r="Z1367" i="34"/>
  <c r="N1368" i="34"/>
  <c r="R1368" i="34"/>
  <c r="S1368" i="34"/>
  <c r="T1368" i="34"/>
  <c r="U1368" i="34"/>
  <c r="X1368" i="34"/>
  <c r="Y1368" i="34"/>
  <c r="Z1368" i="34"/>
  <c r="N1369" i="34"/>
  <c r="R1369" i="34"/>
  <c r="S1369" i="34"/>
  <c r="T1369" i="34"/>
  <c r="U1369" i="34"/>
  <c r="X1369" i="34"/>
  <c r="Y1369" i="34"/>
  <c r="Z1369" i="34"/>
  <c r="N1370" i="34"/>
  <c r="R1370" i="34"/>
  <c r="S1370" i="34"/>
  <c r="T1370" i="34"/>
  <c r="U1370" i="34"/>
  <c r="X1370" i="34"/>
  <c r="Y1370" i="34"/>
  <c r="Z1370" i="34"/>
  <c r="N1371" i="34"/>
  <c r="R1371" i="34"/>
  <c r="S1371" i="34"/>
  <c r="T1371" i="34"/>
  <c r="U1371" i="34"/>
  <c r="X1371" i="34"/>
  <c r="Y1371" i="34"/>
  <c r="Z1371" i="34"/>
  <c r="N1372" i="34"/>
  <c r="R1372" i="34"/>
  <c r="S1372" i="34"/>
  <c r="T1372" i="34"/>
  <c r="U1372" i="34"/>
  <c r="X1372" i="34"/>
  <c r="Y1372" i="34"/>
  <c r="Z1372" i="34"/>
  <c r="N1373" i="34"/>
  <c r="R1373" i="34"/>
  <c r="S1373" i="34"/>
  <c r="T1373" i="34"/>
  <c r="U1373" i="34"/>
  <c r="X1373" i="34"/>
  <c r="Y1373" i="34"/>
  <c r="Z1373" i="34"/>
  <c r="N1374" i="34"/>
  <c r="R1374" i="34"/>
  <c r="S1374" i="34"/>
  <c r="T1374" i="34"/>
  <c r="U1374" i="34"/>
  <c r="X1374" i="34"/>
  <c r="Y1374" i="34"/>
  <c r="Z1374" i="34"/>
  <c r="N1375" i="34"/>
  <c r="R1375" i="34"/>
  <c r="S1375" i="34"/>
  <c r="T1375" i="34"/>
  <c r="U1375" i="34"/>
  <c r="X1375" i="34"/>
  <c r="Y1375" i="34"/>
  <c r="Z1375" i="34"/>
  <c r="N1376" i="34"/>
  <c r="R1376" i="34"/>
  <c r="S1376" i="34"/>
  <c r="T1376" i="34"/>
  <c r="U1376" i="34"/>
  <c r="X1376" i="34"/>
  <c r="Y1376" i="34"/>
  <c r="Z1376" i="34"/>
  <c r="N1377" i="34"/>
  <c r="R1377" i="34"/>
  <c r="S1377" i="34"/>
  <c r="T1377" i="34"/>
  <c r="U1377" i="34"/>
  <c r="X1377" i="34"/>
  <c r="Y1377" i="34"/>
  <c r="Z1377" i="34"/>
  <c r="N1378" i="34"/>
  <c r="R1378" i="34"/>
  <c r="S1378" i="34"/>
  <c r="T1378" i="34"/>
  <c r="U1378" i="34"/>
  <c r="X1378" i="34"/>
  <c r="Y1378" i="34"/>
  <c r="Z1378" i="34"/>
  <c r="N1379" i="34"/>
  <c r="R1379" i="34"/>
  <c r="S1379" i="34"/>
  <c r="T1379" i="34"/>
  <c r="U1379" i="34"/>
  <c r="X1379" i="34"/>
  <c r="Y1379" i="34"/>
  <c r="Z1379" i="34"/>
  <c r="N1380" i="34"/>
  <c r="R1380" i="34"/>
  <c r="S1380" i="34"/>
  <c r="T1380" i="34"/>
  <c r="U1380" i="34"/>
  <c r="X1380" i="34"/>
  <c r="Y1380" i="34"/>
  <c r="Z1380" i="34"/>
  <c r="N1381" i="34"/>
  <c r="R1381" i="34"/>
  <c r="S1381" i="34"/>
  <c r="T1381" i="34"/>
  <c r="U1381" i="34"/>
  <c r="X1381" i="34"/>
  <c r="Y1381" i="34"/>
  <c r="Z1381" i="34"/>
  <c r="N1382" i="34"/>
  <c r="R1382" i="34"/>
  <c r="S1382" i="34"/>
  <c r="T1382" i="34"/>
  <c r="U1382" i="34"/>
  <c r="X1382" i="34"/>
  <c r="Y1382" i="34"/>
  <c r="Z1382" i="34"/>
  <c r="N1383" i="34"/>
  <c r="R1383" i="34"/>
  <c r="S1383" i="34"/>
  <c r="T1383" i="34"/>
  <c r="U1383" i="34"/>
  <c r="X1383" i="34"/>
  <c r="Y1383" i="34"/>
  <c r="Z1383" i="34"/>
  <c r="N1384" i="34"/>
  <c r="R1384" i="34"/>
  <c r="S1384" i="34"/>
  <c r="T1384" i="34"/>
  <c r="U1384" i="34"/>
  <c r="X1384" i="34"/>
  <c r="Y1384" i="34"/>
  <c r="Z1384" i="34"/>
  <c r="N1385" i="34"/>
  <c r="R1385" i="34"/>
  <c r="S1385" i="34"/>
  <c r="T1385" i="34"/>
  <c r="U1385" i="34"/>
  <c r="X1385" i="34"/>
  <c r="Y1385" i="34"/>
  <c r="Z1385" i="34"/>
  <c r="N1386" i="34"/>
  <c r="R1386" i="34"/>
  <c r="S1386" i="34"/>
  <c r="T1386" i="34"/>
  <c r="U1386" i="34"/>
  <c r="X1386" i="34"/>
  <c r="Y1386" i="34"/>
  <c r="Z1386" i="34"/>
  <c r="N1387" i="34"/>
  <c r="R1387" i="34"/>
  <c r="S1387" i="34"/>
  <c r="T1387" i="34"/>
  <c r="U1387" i="34"/>
  <c r="X1387" i="34"/>
  <c r="Y1387" i="34"/>
  <c r="Z1387" i="34"/>
  <c r="N1388" i="34"/>
  <c r="R1388" i="34"/>
  <c r="S1388" i="34"/>
  <c r="T1388" i="34"/>
  <c r="U1388" i="34"/>
  <c r="X1388" i="34"/>
  <c r="Y1388" i="34"/>
  <c r="Z1388" i="34"/>
  <c r="N1389" i="34"/>
  <c r="R1389" i="34"/>
  <c r="S1389" i="34"/>
  <c r="T1389" i="34"/>
  <c r="U1389" i="34"/>
  <c r="X1389" i="34"/>
  <c r="Y1389" i="34"/>
  <c r="Z1389" i="34"/>
  <c r="N1390" i="34"/>
  <c r="R1390" i="34"/>
  <c r="S1390" i="34"/>
  <c r="T1390" i="34"/>
  <c r="U1390" i="34"/>
  <c r="X1390" i="34"/>
  <c r="Y1390" i="34"/>
  <c r="Z1390" i="34"/>
  <c r="N1391" i="34"/>
  <c r="R1391" i="34"/>
  <c r="S1391" i="34"/>
  <c r="T1391" i="34"/>
  <c r="U1391" i="34"/>
  <c r="X1391" i="34"/>
  <c r="Y1391" i="34"/>
  <c r="Z1391" i="34"/>
  <c r="N1392" i="34"/>
  <c r="R1392" i="34"/>
  <c r="S1392" i="34"/>
  <c r="T1392" i="34"/>
  <c r="U1392" i="34"/>
  <c r="X1392" i="34"/>
  <c r="Y1392" i="34"/>
  <c r="Z1392" i="34"/>
  <c r="N1393" i="34"/>
  <c r="R1393" i="34"/>
  <c r="S1393" i="34"/>
  <c r="T1393" i="34"/>
  <c r="U1393" i="34"/>
  <c r="X1393" i="34"/>
  <c r="Y1393" i="34"/>
  <c r="Z1393" i="34"/>
  <c r="N1394" i="34"/>
  <c r="R1394" i="34"/>
  <c r="S1394" i="34"/>
  <c r="T1394" i="34"/>
  <c r="U1394" i="34"/>
  <c r="X1394" i="34"/>
  <c r="Y1394" i="34"/>
  <c r="Z1394" i="34"/>
  <c r="N1395" i="34"/>
  <c r="R1395" i="34"/>
  <c r="S1395" i="34"/>
  <c r="T1395" i="34"/>
  <c r="U1395" i="34"/>
  <c r="X1395" i="34"/>
  <c r="Y1395" i="34"/>
  <c r="Z1395" i="34"/>
  <c r="N1396" i="34"/>
  <c r="R1396" i="34"/>
  <c r="S1396" i="34"/>
  <c r="T1396" i="34"/>
  <c r="U1396" i="34"/>
  <c r="X1396" i="34"/>
  <c r="Y1396" i="34"/>
  <c r="Z1396" i="34"/>
  <c r="N1397" i="34"/>
  <c r="R1397" i="34"/>
  <c r="S1397" i="34"/>
  <c r="T1397" i="34"/>
  <c r="U1397" i="34"/>
  <c r="X1397" i="34"/>
  <c r="Y1397" i="34"/>
  <c r="Z1397" i="34"/>
  <c r="N1398" i="34"/>
  <c r="R1398" i="34"/>
  <c r="S1398" i="34"/>
  <c r="T1398" i="34"/>
  <c r="U1398" i="34"/>
  <c r="X1398" i="34"/>
  <c r="Y1398" i="34"/>
  <c r="Z1398" i="34"/>
  <c r="N1399" i="34"/>
  <c r="R1399" i="34"/>
  <c r="S1399" i="34"/>
  <c r="T1399" i="34"/>
  <c r="U1399" i="34"/>
  <c r="X1399" i="34"/>
  <c r="Y1399" i="34"/>
  <c r="Z1399" i="34"/>
  <c r="N1400" i="34"/>
  <c r="R1400" i="34"/>
  <c r="S1400" i="34"/>
  <c r="T1400" i="34"/>
  <c r="U1400" i="34"/>
  <c r="X1400" i="34"/>
  <c r="Y1400" i="34"/>
  <c r="Z1400" i="34"/>
  <c r="N1401" i="34"/>
  <c r="R1401" i="34"/>
  <c r="S1401" i="34"/>
  <c r="T1401" i="34"/>
  <c r="U1401" i="34"/>
  <c r="X1401" i="34"/>
  <c r="Y1401" i="34"/>
  <c r="Z1401" i="34"/>
  <c r="N1402" i="34"/>
  <c r="R1402" i="34"/>
  <c r="S1402" i="34"/>
  <c r="T1402" i="34"/>
  <c r="U1402" i="34"/>
  <c r="X1402" i="34"/>
  <c r="Y1402" i="34"/>
  <c r="Z1402" i="34"/>
  <c r="N1403" i="34"/>
  <c r="R1403" i="34"/>
  <c r="S1403" i="34"/>
  <c r="T1403" i="34"/>
  <c r="U1403" i="34"/>
  <c r="X1403" i="34"/>
  <c r="Y1403" i="34"/>
  <c r="Z1403" i="34"/>
  <c r="N1404" i="34"/>
  <c r="R1404" i="34"/>
  <c r="S1404" i="34"/>
  <c r="T1404" i="34"/>
  <c r="U1404" i="34"/>
  <c r="X1404" i="34"/>
  <c r="Y1404" i="34"/>
  <c r="Z1404" i="34"/>
  <c r="N1405" i="34"/>
  <c r="R1405" i="34"/>
  <c r="S1405" i="34"/>
  <c r="T1405" i="34"/>
  <c r="U1405" i="34"/>
  <c r="X1405" i="34"/>
  <c r="Y1405" i="34"/>
  <c r="Z1405" i="34"/>
  <c r="N1406" i="34"/>
  <c r="R1406" i="34"/>
  <c r="S1406" i="34"/>
  <c r="T1406" i="34"/>
  <c r="U1406" i="34"/>
  <c r="X1406" i="34"/>
  <c r="Y1406" i="34"/>
  <c r="Z1406" i="34"/>
  <c r="N1407" i="34"/>
  <c r="R1407" i="34"/>
  <c r="S1407" i="34"/>
  <c r="T1407" i="34"/>
  <c r="U1407" i="34"/>
  <c r="X1407" i="34"/>
  <c r="Y1407" i="34"/>
  <c r="Z1407" i="34"/>
  <c r="N1408" i="34"/>
  <c r="R1408" i="34"/>
  <c r="S1408" i="34"/>
  <c r="T1408" i="34"/>
  <c r="U1408" i="34"/>
  <c r="X1408" i="34"/>
  <c r="Y1408" i="34"/>
  <c r="Z1408" i="34"/>
  <c r="N1409" i="34"/>
  <c r="R1409" i="34"/>
  <c r="S1409" i="34"/>
  <c r="T1409" i="34"/>
  <c r="U1409" i="34"/>
  <c r="X1409" i="34"/>
  <c r="Y1409" i="34"/>
  <c r="Z1409" i="34"/>
  <c r="N1410" i="34"/>
  <c r="R1410" i="34"/>
  <c r="S1410" i="34"/>
  <c r="T1410" i="34"/>
  <c r="U1410" i="34"/>
  <c r="X1410" i="34"/>
  <c r="Y1410" i="34"/>
  <c r="Z1410" i="34"/>
  <c r="N1411" i="34"/>
  <c r="R1411" i="34"/>
  <c r="S1411" i="34"/>
  <c r="T1411" i="34"/>
  <c r="U1411" i="34"/>
  <c r="X1411" i="34"/>
  <c r="Y1411" i="34"/>
  <c r="Z1411" i="34"/>
  <c r="N1412" i="34"/>
  <c r="R1412" i="34"/>
  <c r="S1412" i="34"/>
  <c r="T1412" i="34"/>
  <c r="U1412" i="34"/>
  <c r="X1412" i="34"/>
  <c r="Y1412" i="34"/>
  <c r="Z1412" i="34"/>
  <c r="N1413" i="34"/>
  <c r="R1413" i="34"/>
  <c r="S1413" i="34"/>
  <c r="T1413" i="34"/>
  <c r="U1413" i="34"/>
  <c r="X1413" i="34"/>
  <c r="Y1413" i="34"/>
  <c r="Z1413" i="34"/>
  <c r="N1414" i="34"/>
  <c r="R1414" i="34"/>
  <c r="S1414" i="34"/>
  <c r="T1414" i="34"/>
  <c r="U1414" i="34"/>
  <c r="X1414" i="34"/>
  <c r="Y1414" i="34"/>
  <c r="Z1414" i="34"/>
  <c r="N1415" i="34"/>
  <c r="R1415" i="34"/>
  <c r="S1415" i="34"/>
  <c r="T1415" i="34"/>
  <c r="U1415" i="34"/>
  <c r="X1415" i="34"/>
  <c r="Y1415" i="34"/>
  <c r="Z1415" i="34"/>
  <c r="N1416" i="34"/>
  <c r="R1416" i="34"/>
  <c r="S1416" i="34"/>
  <c r="T1416" i="34"/>
  <c r="U1416" i="34"/>
  <c r="X1416" i="34"/>
  <c r="Y1416" i="34"/>
  <c r="Z1416" i="34"/>
  <c r="N1417" i="34"/>
  <c r="R1417" i="34"/>
  <c r="S1417" i="34"/>
  <c r="T1417" i="34"/>
  <c r="U1417" i="34"/>
  <c r="X1417" i="34"/>
  <c r="Y1417" i="34"/>
  <c r="Z1417" i="34"/>
  <c r="N1418" i="34"/>
  <c r="R1418" i="34"/>
  <c r="S1418" i="34"/>
  <c r="T1418" i="34"/>
  <c r="U1418" i="34"/>
  <c r="X1418" i="34"/>
  <c r="Y1418" i="34"/>
  <c r="Z1418" i="34"/>
  <c r="N1419" i="34"/>
  <c r="R1419" i="34"/>
  <c r="S1419" i="34"/>
  <c r="T1419" i="34"/>
  <c r="U1419" i="34"/>
  <c r="X1419" i="34"/>
  <c r="Y1419" i="34"/>
  <c r="Z1419" i="34"/>
  <c r="N1420" i="34"/>
  <c r="R1420" i="34"/>
  <c r="S1420" i="34"/>
  <c r="T1420" i="34"/>
  <c r="U1420" i="34"/>
  <c r="X1420" i="34"/>
  <c r="Y1420" i="34"/>
  <c r="Z1420" i="34"/>
  <c r="N1421" i="34"/>
  <c r="R1421" i="34"/>
  <c r="S1421" i="34"/>
  <c r="T1421" i="34"/>
  <c r="U1421" i="34"/>
  <c r="X1421" i="34"/>
  <c r="Y1421" i="34"/>
  <c r="Z1421" i="34"/>
  <c r="N1422" i="34"/>
  <c r="R1422" i="34"/>
  <c r="S1422" i="34"/>
  <c r="T1422" i="34"/>
  <c r="U1422" i="34"/>
  <c r="X1422" i="34"/>
  <c r="Y1422" i="34"/>
  <c r="Z1422" i="34"/>
  <c r="N1423" i="34"/>
  <c r="R1423" i="34"/>
  <c r="S1423" i="34"/>
  <c r="T1423" i="34"/>
  <c r="U1423" i="34"/>
  <c r="X1423" i="34"/>
  <c r="Y1423" i="34"/>
  <c r="Z1423" i="34"/>
  <c r="N1424" i="34"/>
  <c r="R1424" i="34"/>
  <c r="S1424" i="34"/>
  <c r="T1424" i="34"/>
  <c r="U1424" i="34"/>
  <c r="X1424" i="34"/>
  <c r="Y1424" i="34"/>
  <c r="Z1424" i="34"/>
  <c r="N1425" i="34"/>
  <c r="R1425" i="34"/>
  <c r="S1425" i="34"/>
  <c r="T1425" i="34"/>
  <c r="U1425" i="34"/>
  <c r="X1425" i="34"/>
  <c r="Y1425" i="34"/>
  <c r="Z1425" i="34"/>
  <c r="N1426" i="34"/>
  <c r="R1426" i="34"/>
  <c r="S1426" i="34"/>
  <c r="T1426" i="34"/>
  <c r="U1426" i="34"/>
  <c r="X1426" i="34"/>
  <c r="Y1426" i="34"/>
  <c r="Z1426" i="34"/>
  <c r="N1427" i="34"/>
  <c r="R1427" i="34"/>
  <c r="S1427" i="34"/>
  <c r="T1427" i="34"/>
  <c r="U1427" i="34"/>
  <c r="X1427" i="34"/>
  <c r="Y1427" i="34"/>
  <c r="Z1427" i="34"/>
  <c r="N1428" i="34"/>
  <c r="R1428" i="34"/>
  <c r="S1428" i="34"/>
  <c r="T1428" i="34"/>
  <c r="U1428" i="34"/>
  <c r="X1428" i="34"/>
  <c r="Y1428" i="34"/>
  <c r="Z1428" i="34"/>
  <c r="N1429" i="34"/>
  <c r="R1429" i="34"/>
  <c r="S1429" i="34"/>
  <c r="T1429" i="34"/>
  <c r="U1429" i="34"/>
  <c r="X1429" i="34"/>
  <c r="Y1429" i="34"/>
  <c r="Z1429" i="34"/>
  <c r="N1430" i="34"/>
  <c r="R1430" i="34"/>
  <c r="S1430" i="34"/>
  <c r="T1430" i="34"/>
  <c r="U1430" i="34"/>
  <c r="X1430" i="34"/>
  <c r="Y1430" i="34"/>
  <c r="Z1430" i="34"/>
  <c r="N1431" i="34"/>
  <c r="R1431" i="34"/>
  <c r="S1431" i="34"/>
  <c r="T1431" i="34"/>
  <c r="U1431" i="34"/>
  <c r="X1431" i="34"/>
  <c r="Y1431" i="34"/>
  <c r="Z1431" i="34"/>
  <c r="N1432" i="34"/>
  <c r="R1432" i="34"/>
  <c r="S1432" i="34"/>
  <c r="T1432" i="34"/>
  <c r="U1432" i="34"/>
  <c r="X1432" i="34"/>
  <c r="Y1432" i="34"/>
  <c r="Z1432" i="34"/>
  <c r="N1433" i="34"/>
  <c r="R1433" i="34"/>
  <c r="S1433" i="34"/>
  <c r="T1433" i="34"/>
  <c r="U1433" i="34"/>
  <c r="X1433" i="34"/>
  <c r="Y1433" i="34"/>
  <c r="Z1433" i="34"/>
  <c r="N1434" i="34"/>
  <c r="R1434" i="34"/>
  <c r="S1434" i="34"/>
  <c r="T1434" i="34"/>
  <c r="U1434" i="34"/>
  <c r="X1434" i="34"/>
  <c r="Y1434" i="34"/>
  <c r="Z1434" i="34"/>
  <c r="N1435" i="34"/>
  <c r="R1435" i="34"/>
  <c r="S1435" i="34"/>
  <c r="T1435" i="34"/>
  <c r="U1435" i="34"/>
  <c r="X1435" i="34"/>
  <c r="Y1435" i="34"/>
  <c r="Z1435" i="34"/>
  <c r="N1436" i="34"/>
  <c r="R1436" i="34"/>
  <c r="S1436" i="34"/>
  <c r="T1436" i="34"/>
  <c r="U1436" i="34"/>
  <c r="X1436" i="34"/>
  <c r="Y1436" i="34"/>
  <c r="Z1436" i="34"/>
  <c r="N1437" i="34"/>
  <c r="R1437" i="34"/>
  <c r="S1437" i="34"/>
  <c r="T1437" i="34"/>
  <c r="U1437" i="34"/>
  <c r="X1437" i="34"/>
  <c r="Y1437" i="34"/>
  <c r="Z1437" i="34"/>
  <c r="N1438" i="34"/>
  <c r="R1438" i="34"/>
  <c r="S1438" i="34"/>
  <c r="T1438" i="34"/>
  <c r="U1438" i="34"/>
  <c r="X1438" i="34"/>
  <c r="Y1438" i="34"/>
  <c r="Z1438" i="34"/>
  <c r="N1439" i="34"/>
  <c r="R1439" i="34"/>
  <c r="S1439" i="34"/>
  <c r="T1439" i="34"/>
  <c r="U1439" i="34"/>
  <c r="X1439" i="34"/>
  <c r="Y1439" i="34"/>
  <c r="Z1439" i="34"/>
  <c r="N1440" i="34"/>
  <c r="R1440" i="34"/>
  <c r="S1440" i="34"/>
  <c r="T1440" i="34"/>
  <c r="U1440" i="34"/>
  <c r="X1440" i="34"/>
  <c r="Y1440" i="34"/>
  <c r="Z1440" i="34"/>
  <c r="N1441" i="34"/>
  <c r="R1441" i="34"/>
  <c r="S1441" i="34"/>
  <c r="T1441" i="34"/>
  <c r="U1441" i="34"/>
  <c r="X1441" i="34"/>
  <c r="Y1441" i="34"/>
  <c r="Z1441" i="34"/>
  <c r="N1442" i="34"/>
  <c r="R1442" i="34"/>
  <c r="S1442" i="34"/>
  <c r="T1442" i="34"/>
  <c r="U1442" i="34"/>
  <c r="X1442" i="34"/>
  <c r="Y1442" i="34"/>
  <c r="Z1442" i="34"/>
  <c r="N1443" i="34"/>
  <c r="R1443" i="34"/>
  <c r="S1443" i="34"/>
  <c r="T1443" i="34"/>
  <c r="U1443" i="34"/>
  <c r="X1443" i="34"/>
  <c r="Y1443" i="34"/>
  <c r="Z1443" i="34"/>
  <c r="N1444" i="34"/>
  <c r="R1444" i="34"/>
  <c r="S1444" i="34"/>
  <c r="T1444" i="34"/>
  <c r="U1444" i="34"/>
  <c r="X1444" i="34"/>
  <c r="Y1444" i="34"/>
  <c r="Z1444" i="34"/>
  <c r="N1445" i="34"/>
  <c r="R1445" i="34"/>
  <c r="S1445" i="34"/>
  <c r="T1445" i="34"/>
  <c r="U1445" i="34"/>
  <c r="X1445" i="34"/>
  <c r="Y1445" i="34"/>
  <c r="Z1445" i="34"/>
  <c r="N1446" i="34"/>
  <c r="R1446" i="34"/>
  <c r="S1446" i="34"/>
  <c r="T1446" i="34"/>
  <c r="U1446" i="34"/>
  <c r="X1446" i="34"/>
  <c r="Y1446" i="34"/>
  <c r="Z1446" i="34"/>
  <c r="N1447" i="34"/>
  <c r="R1447" i="34"/>
  <c r="S1447" i="34"/>
  <c r="T1447" i="34"/>
  <c r="U1447" i="34"/>
  <c r="X1447" i="34"/>
  <c r="Y1447" i="34"/>
  <c r="Z1447" i="34"/>
  <c r="N1448" i="34"/>
  <c r="R1448" i="34"/>
  <c r="S1448" i="34"/>
  <c r="T1448" i="34"/>
  <c r="U1448" i="34"/>
  <c r="X1448" i="34"/>
  <c r="Y1448" i="34"/>
  <c r="Z1448" i="34"/>
  <c r="N1449" i="34"/>
  <c r="R1449" i="34"/>
  <c r="S1449" i="34"/>
  <c r="T1449" i="34"/>
  <c r="U1449" i="34"/>
  <c r="X1449" i="34"/>
  <c r="Y1449" i="34"/>
  <c r="Z1449" i="34"/>
  <c r="N1450" i="34"/>
  <c r="R1450" i="34"/>
  <c r="S1450" i="34"/>
  <c r="T1450" i="34"/>
  <c r="U1450" i="34"/>
  <c r="X1450" i="34"/>
  <c r="Y1450" i="34"/>
  <c r="Z1450" i="34"/>
  <c r="N1451" i="34"/>
  <c r="R1451" i="34"/>
  <c r="S1451" i="34"/>
  <c r="T1451" i="34"/>
  <c r="U1451" i="34"/>
  <c r="X1451" i="34"/>
  <c r="Y1451" i="34"/>
  <c r="Z1451" i="34"/>
  <c r="N1452" i="34"/>
  <c r="R1452" i="34"/>
  <c r="S1452" i="34"/>
  <c r="T1452" i="34"/>
  <c r="U1452" i="34"/>
  <c r="X1452" i="34"/>
  <c r="Y1452" i="34"/>
  <c r="Z1452" i="34"/>
  <c r="N1453" i="34"/>
  <c r="R1453" i="34"/>
  <c r="S1453" i="34"/>
  <c r="T1453" i="34"/>
  <c r="U1453" i="34"/>
  <c r="X1453" i="34"/>
  <c r="Y1453" i="34"/>
  <c r="Z1453" i="34"/>
  <c r="N1454" i="34"/>
  <c r="R1454" i="34"/>
  <c r="S1454" i="34"/>
  <c r="T1454" i="34"/>
  <c r="U1454" i="34"/>
  <c r="X1454" i="34"/>
  <c r="Y1454" i="34"/>
  <c r="Z1454" i="34"/>
  <c r="N1455" i="34"/>
  <c r="R1455" i="34"/>
  <c r="S1455" i="34"/>
  <c r="T1455" i="34"/>
  <c r="U1455" i="34"/>
  <c r="X1455" i="34"/>
  <c r="Y1455" i="34"/>
  <c r="Z1455" i="34"/>
  <c r="N1456" i="34"/>
  <c r="R1456" i="34"/>
  <c r="S1456" i="34"/>
  <c r="T1456" i="34"/>
  <c r="U1456" i="34"/>
  <c r="X1456" i="34"/>
  <c r="Y1456" i="34"/>
  <c r="Z1456" i="34"/>
  <c r="N1457" i="34"/>
  <c r="R1457" i="34"/>
  <c r="S1457" i="34"/>
  <c r="T1457" i="34"/>
  <c r="U1457" i="34"/>
  <c r="X1457" i="34"/>
  <c r="Y1457" i="34"/>
  <c r="Z1457" i="34"/>
  <c r="N1458" i="34"/>
  <c r="R1458" i="34"/>
  <c r="S1458" i="34"/>
  <c r="T1458" i="34"/>
  <c r="U1458" i="34"/>
  <c r="X1458" i="34"/>
  <c r="Y1458" i="34"/>
  <c r="Z1458" i="34"/>
  <c r="N1459" i="34"/>
  <c r="R1459" i="34"/>
  <c r="S1459" i="34"/>
  <c r="T1459" i="34"/>
  <c r="U1459" i="34"/>
  <c r="X1459" i="34"/>
  <c r="Y1459" i="34"/>
  <c r="Z1459" i="34"/>
  <c r="N1460" i="34"/>
  <c r="R1460" i="34"/>
  <c r="S1460" i="34"/>
  <c r="T1460" i="34"/>
  <c r="U1460" i="34"/>
  <c r="X1460" i="34"/>
  <c r="Y1460" i="34"/>
  <c r="Z1460" i="34"/>
  <c r="N1461" i="34"/>
  <c r="R1461" i="34"/>
  <c r="S1461" i="34"/>
  <c r="T1461" i="34"/>
  <c r="U1461" i="34"/>
  <c r="X1461" i="34"/>
  <c r="Y1461" i="34"/>
  <c r="Z1461" i="34"/>
  <c r="N1462" i="34"/>
  <c r="R1462" i="34"/>
  <c r="S1462" i="34"/>
  <c r="T1462" i="34"/>
  <c r="U1462" i="34"/>
  <c r="X1462" i="34"/>
  <c r="Y1462" i="34"/>
  <c r="Z1462" i="34"/>
  <c r="N1463" i="34"/>
  <c r="R1463" i="34"/>
  <c r="S1463" i="34"/>
  <c r="T1463" i="34"/>
  <c r="U1463" i="34"/>
  <c r="X1463" i="34"/>
  <c r="Y1463" i="34"/>
  <c r="Z1463" i="34"/>
  <c r="N1464" i="34"/>
  <c r="R1464" i="34"/>
  <c r="S1464" i="34"/>
  <c r="T1464" i="34"/>
  <c r="U1464" i="34"/>
  <c r="X1464" i="34"/>
  <c r="Y1464" i="34"/>
  <c r="Z1464" i="34"/>
  <c r="N1465" i="34"/>
  <c r="R1465" i="34"/>
  <c r="S1465" i="34"/>
  <c r="T1465" i="34"/>
  <c r="U1465" i="34"/>
  <c r="X1465" i="34"/>
  <c r="Y1465" i="34"/>
  <c r="Z1465" i="34"/>
  <c r="N1466" i="34"/>
  <c r="R1466" i="34"/>
  <c r="S1466" i="34"/>
  <c r="T1466" i="34"/>
  <c r="U1466" i="34"/>
  <c r="X1466" i="34"/>
  <c r="Y1466" i="34"/>
  <c r="Z1466" i="34"/>
  <c r="N1467" i="34"/>
  <c r="R1467" i="34"/>
  <c r="S1467" i="34"/>
  <c r="T1467" i="34"/>
  <c r="U1467" i="34"/>
  <c r="X1467" i="34"/>
  <c r="Y1467" i="34"/>
  <c r="Z1467" i="34"/>
  <c r="N1468" i="34"/>
  <c r="R1468" i="34"/>
  <c r="S1468" i="34"/>
  <c r="T1468" i="34"/>
  <c r="U1468" i="34"/>
  <c r="X1468" i="34"/>
  <c r="Y1468" i="34"/>
  <c r="Z1468" i="34"/>
  <c r="N1469" i="34"/>
  <c r="R1469" i="34"/>
  <c r="S1469" i="34"/>
  <c r="T1469" i="34"/>
  <c r="U1469" i="34"/>
  <c r="X1469" i="34"/>
  <c r="Y1469" i="34"/>
  <c r="Z1469" i="34"/>
  <c r="N1470" i="34"/>
  <c r="R1470" i="34"/>
  <c r="S1470" i="34"/>
  <c r="T1470" i="34"/>
  <c r="U1470" i="34"/>
  <c r="X1470" i="34"/>
  <c r="Y1470" i="34"/>
  <c r="Z1470" i="34"/>
  <c r="N1471" i="34"/>
  <c r="R1471" i="34"/>
  <c r="S1471" i="34"/>
  <c r="T1471" i="34"/>
  <c r="U1471" i="34"/>
  <c r="X1471" i="34"/>
  <c r="Y1471" i="34"/>
  <c r="Z1471" i="34"/>
  <c r="N1472" i="34"/>
  <c r="R1472" i="34"/>
  <c r="S1472" i="34"/>
  <c r="T1472" i="34"/>
  <c r="U1472" i="34"/>
  <c r="X1472" i="34"/>
  <c r="Y1472" i="34"/>
  <c r="Z1472" i="34"/>
  <c r="N1473" i="34"/>
  <c r="R1473" i="34"/>
  <c r="S1473" i="34"/>
  <c r="T1473" i="34"/>
  <c r="U1473" i="34"/>
  <c r="X1473" i="34"/>
  <c r="Y1473" i="34"/>
  <c r="Z1473" i="34"/>
  <c r="N1474" i="34"/>
  <c r="R1474" i="34"/>
  <c r="S1474" i="34"/>
  <c r="T1474" i="34"/>
  <c r="U1474" i="34"/>
  <c r="X1474" i="34"/>
  <c r="Y1474" i="34"/>
  <c r="Z1474" i="34"/>
  <c r="N1475" i="34"/>
  <c r="R1475" i="34"/>
  <c r="S1475" i="34"/>
  <c r="T1475" i="34"/>
  <c r="U1475" i="34"/>
  <c r="X1475" i="34"/>
  <c r="Y1475" i="34"/>
  <c r="Z1475" i="34"/>
  <c r="N1476" i="34"/>
  <c r="R1476" i="34"/>
  <c r="S1476" i="34"/>
  <c r="T1476" i="34"/>
  <c r="U1476" i="34"/>
  <c r="X1476" i="34"/>
  <c r="Y1476" i="34"/>
  <c r="Z1476" i="34"/>
  <c r="N1477" i="34"/>
  <c r="R1477" i="34"/>
  <c r="S1477" i="34"/>
  <c r="T1477" i="34"/>
  <c r="U1477" i="34"/>
  <c r="X1477" i="34"/>
  <c r="Y1477" i="34"/>
  <c r="Z1477" i="34"/>
  <c r="N1478" i="34"/>
  <c r="R1478" i="34"/>
  <c r="S1478" i="34"/>
  <c r="T1478" i="34"/>
  <c r="U1478" i="34"/>
  <c r="X1478" i="34"/>
  <c r="Y1478" i="34"/>
  <c r="Z1478" i="34"/>
  <c r="N1479" i="34"/>
  <c r="R1479" i="34"/>
  <c r="S1479" i="34"/>
  <c r="T1479" i="34"/>
  <c r="U1479" i="34"/>
  <c r="X1479" i="34"/>
  <c r="Y1479" i="34"/>
  <c r="Z1479" i="34"/>
  <c r="N1480" i="34"/>
  <c r="R1480" i="34"/>
  <c r="S1480" i="34"/>
  <c r="T1480" i="34"/>
  <c r="U1480" i="34"/>
  <c r="X1480" i="34"/>
  <c r="Y1480" i="34"/>
  <c r="Z1480" i="34"/>
  <c r="N1481" i="34"/>
  <c r="R1481" i="34"/>
  <c r="S1481" i="34"/>
  <c r="T1481" i="34"/>
  <c r="U1481" i="34"/>
  <c r="X1481" i="34"/>
  <c r="Y1481" i="34"/>
  <c r="Z1481" i="34"/>
  <c r="N1482" i="34"/>
  <c r="R1482" i="34"/>
  <c r="S1482" i="34"/>
  <c r="T1482" i="34"/>
  <c r="U1482" i="34"/>
  <c r="X1482" i="34"/>
  <c r="Y1482" i="34"/>
  <c r="Z1482" i="34"/>
  <c r="N1483" i="34"/>
  <c r="R1483" i="34"/>
  <c r="S1483" i="34"/>
  <c r="T1483" i="34"/>
  <c r="U1483" i="34"/>
  <c r="X1483" i="34"/>
  <c r="Y1483" i="34"/>
  <c r="Z1483" i="34"/>
  <c r="N1484" i="34"/>
  <c r="R1484" i="34"/>
  <c r="S1484" i="34"/>
  <c r="T1484" i="34"/>
  <c r="U1484" i="34"/>
  <c r="X1484" i="34"/>
  <c r="Y1484" i="34"/>
  <c r="Z1484" i="34"/>
  <c r="N1485" i="34"/>
  <c r="R1485" i="34"/>
  <c r="S1485" i="34"/>
  <c r="T1485" i="34"/>
  <c r="U1485" i="34"/>
  <c r="X1485" i="34"/>
  <c r="Y1485" i="34"/>
  <c r="Z1485" i="34"/>
  <c r="N1486" i="34"/>
  <c r="R1486" i="34"/>
  <c r="S1486" i="34"/>
  <c r="T1486" i="34"/>
  <c r="U1486" i="34"/>
  <c r="X1486" i="34"/>
  <c r="Y1486" i="34"/>
  <c r="Z1486" i="34"/>
  <c r="N1487" i="34"/>
  <c r="R1487" i="34"/>
  <c r="S1487" i="34"/>
  <c r="T1487" i="34"/>
  <c r="U1487" i="34"/>
  <c r="X1487" i="34"/>
  <c r="Y1487" i="34"/>
  <c r="Z1487" i="34"/>
  <c r="N1488" i="34"/>
  <c r="R1488" i="34"/>
  <c r="S1488" i="34"/>
  <c r="T1488" i="34"/>
  <c r="U1488" i="34"/>
  <c r="X1488" i="34"/>
  <c r="Y1488" i="34"/>
  <c r="Z1488" i="34"/>
  <c r="N1489" i="34"/>
  <c r="R1489" i="34"/>
  <c r="S1489" i="34"/>
  <c r="T1489" i="34"/>
  <c r="U1489" i="34"/>
  <c r="X1489" i="34"/>
  <c r="Y1489" i="34"/>
  <c r="Z1489" i="34"/>
  <c r="N1490" i="34"/>
  <c r="R1490" i="34"/>
  <c r="S1490" i="34"/>
  <c r="T1490" i="34"/>
  <c r="U1490" i="34"/>
  <c r="X1490" i="34"/>
  <c r="Y1490" i="34"/>
  <c r="Z1490" i="34"/>
  <c r="N1491" i="34"/>
  <c r="R1491" i="34"/>
  <c r="S1491" i="34"/>
  <c r="T1491" i="34"/>
  <c r="U1491" i="34"/>
  <c r="X1491" i="34"/>
  <c r="Y1491" i="34"/>
  <c r="Z1491" i="34"/>
  <c r="N1492" i="34"/>
  <c r="R1492" i="34"/>
  <c r="S1492" i="34"/>
  <c r="T1492" i="34"/>
  <c r="U1492" i="34"/>
  <c r="X1492" i="34"/>
  <c r="Y1492" i="34"/>
  <c r="Z1492" i="34"/>
  <c r="N1493" i="34"/>
  <c r="R1493" i="34"/>
  <c r="S1493" i="34"/>
  <c r="T1493" i="34"/>
  <c r="U1493" i="34"/>
  <c r="X1493" i="34"/>
  <c r="Y1493" i="34"/>
  <c r="Z1493" i="34"/>
  <c r="N1494" i="34"/>
  <c r="R1494" i="34"/>
  <c r="S1494" i="34"/>
  <c r="T1494" i="34"/>
  <c r="U1494" i="34"/>
  <c r="X1494" i="34"/>
  <c r="Y1494" i="34"/>
  <c r="Z1494" i="34"/>
  <c r="N1495" i="34"/>
  <c r="R1495" i="34"/>
  <c r="S1495" i="34"/>
  <c r="T1495" i="34"/>
  <c r="U1495" i="34"/>
  <c r="X1495" i="34"/>
  <c r="Y1495" i="34"/>
  <c r="Z1495" i="34"/>
  <c r="N1496" i="34"/>
  <c r="R1496" i="34"/>
  <c r="S1496" i="34"/>
  <c r="T1496" i="34"/>
  <c r="U1496" i="34"/>
  <c r="X1496" i="34"/>
  <c r="Y1496" i="34"/>
  <c r="Z1496" i="34"/>
  <c r="N1497" i="34"/>
  <c r="R1497" i="34"/>
  <c r="S1497" i="34"/>
  <c r="T1497" i="34"/>
  <c r="U1497" i="34"/>
  <c r="X1497" i="34"/>
  <c r="Y1497" i="34"/>
  <c r="Z1497" i="34"/>
  <c r="N1498" i="34"/>
  <c r="R1498" i="34"/>
  <c r="S1498" i="34"/>
  <c r="T1498" i="34"/>
  <c r="U1498" i="34"/>
  <c r="X1498" i="34"/>
  <c r="Y1498" i="34"/>
  <c r="Z1498" i="34"/>
  <c r="N1499" i="34"/>
  <c r="R1499" i="34"/>
  <c r="S1499" i="34"/>
  <c r="T1499" i="34"/>
  <c r="U1499" i="34"/>
  <c r="X1499" i="34"/>
  <c r="Y1499" i="34"/>
  <c r="Z1499" i="34"/>
  <c r="N1500" i="34"/>
  <c r="R1500" i="34"/>
  <c r="S1500" i="34"/>
  <c r="T1500" i="34"/>
  <c r="U1500" i="34"/>
  <c r="X1500" i="34"/>
  <c r="Y1500" i="34"/>
  <c r="Z1500" i="34"/>
  <c r="N1501" i="34"/>
  <c r="R1501" i="34"/>
  <c r="S1501" i="34"/>
  <c r="T1501" i="34"/>
  <c r="U1501" i="34"/>
  <c r="X1501" i="34"/>
  <c r="Y1501" i="34"/>
  <c r="Z1501" i="34"/>
  <c r="N1502" i="34"/>
  <c r="R1502" i="34"/>
  <c r="S1502" i="34"/>
  <c r="T1502" i="34"/>
  <c r="U1502" i="34"/>
  <c r="X1502" i="34"/>
  <c r="Y1502" i="34"/>
  <c r="Z1502" i="34"/>
  <c r="N1503" i="34"/>
  <c r="R1503" i="34"/>
  <c r="S1503" i="34"/>
  <c r="T1503" i="34"/>
  <c r="U1503" i="34"/>
  <c r="X1503" i="34"/>
  <c r="Y1503" i="34"/>
  <c r="Z1503" i="34"/>
  <c r="N1504" i="34"/>
  <c r="R1504" i="34"/>
  <c r="S1504" i="34"/>
  <c r="T1504" i="34"/>
  <c r="U1504" i="34"/>
  <c r="X1504" i="34"/>
  <c r="Y1504" i="34"/>
  <c r="Z1504" i="34"/>
  <c r="N1505" i="34"/>
  <c r="R1505" i="34"/>
  <c r="S1505" i="34"/>
  <c r="T1505" i="34"/>
  <c r="U1505" i="34"/>
  <c r="X1505" i="34"/>
  <c r="Y1505" i="34"/>
  <c r="Z1505" i="34"/>
  <c r="N1506" i="34"/>
  <c r="R1506" i="34"/>
  <c r="S1506" i="34"/>
  <c r="T1506" i="34"/>
  <c r="U1506" i="34"/>
  <c r="X1506" i="34"/>
  <c r="Y1506" i="34"/>
  <c r="Z1506" i="34"/>
  <c r="N1507" i="34"/>
  <c r="R1507" i="34"/>
  <c r="S1507" i="34"/>
  <c r="T1507" i="34"/>
  <c r="U1507" i="34"/>
  <c r="X1507" i="34"/>
  <c r="Y1507" i="34"/>
  <c r="Z1507" i="34"/>
  <c r="N1508" i="34"/>
  <c r="R1508" i="34"/>
  <c r="S1508" i="34"/>
  <c r="T1508" i="34"/>
  <c r="U1508" i="34"/>
  <c r="X1508" i="34"/>
  <c r="Y1508" i="34"/>
  <c r="Z1508" i="34"/>
  <c r="N1509" i="34"/>
  <c r="R1509" i="34"/>
  <c r="S1509" i="34"/>
  <c r="T1509" i="34"/>
  <c r="U1509" i="34"/>
  <c r="X1509" i="34"/>
  <c r="Y1509" i="34"/>
  <c r="Z1509" i="34"/>
  <c r="N1510" i="34"/>
  <c r="R1510" i="34"/>
  <c r="S1510" i="34"/>
  <c r="T1510" i="34"/>
  <c r="U1510" i="34"/>
  <c r="X1510" i="34"/>
  <c r="Y1510" i="34"/>
  <c r="Z1510" i="34"/>
  <c r="N1511" i="34"/>
  <c r="R1511" i="34"/>
  <c r="S1511" i="34"/>
  <c r="T1511" i="34"/>
  <c r="U1511" i="34"/>
  <c r="X1511" i="34"/>
  <c r="Y1511" i="34"/>
  <c r="Z1511" i="34"/>
  <c r="N1512" i="34"/>
  <c r="R1512" i="34"/>
  <c r="S1512" i="34"/>
  <c r="T1512" i="34"/>
  <c r="U1512" i="34"/>
  <c r="X1512" i="34"/>
  <c r="Y1512" i="34"/>
  <c r="Z1512" i="34"/>
  <c r="N1513" i="34"/>
  <c r="R1513" i="34"/>
  <c r="S1513" i="34"/>
  <c r="T1513" i="34"/>
  <c r="U1513" i="34"/>
  <c r="X1513" i="34"/>
  <c r="Y1513" i="34"/>
  <c r="Z1513" i="34"/>
  <c r="N1514" i="34"/>
  <c r="R1514" i="34"/>
  <c r="S1514" i="34"/>
  <c r="T1514" i="34"/>
  <c r="U1514" i="34"/>
  <c r="X1514" i="34"/>
  <c r="Y1514" i="34"/>
  <c r="Z1514" i="34"/>
  <c r="N1515" i="34"/>
  <c r="R1515" i="34"/>
  <c r="S1515" i="34"/>
  <c r="T1515" i="34"/>
  <c r="U1515" i="34"/>
  <c r="X1515" i="34"/>
  <c r="Y1515" i="34"/>
  <c r="Z1515" i="34"/>
  <c r="N1516" i="34"/>
  <c r="R1516" i="34"/>
  <c r="S1516" i="34"/>
  <c r="T1516" i="34"/>
  <c r="U1516" i="34"/>
  <c r="X1516" i="34"/>
  <c r="Y1516" i="34"/>
  <c r="Z1516" i="34"/>
  <c r="N1517" i="34"/>
  <c r="R1517" i="34"/>
  <c r="S1517" i="34"/>
  <c r="T1517" i="34"/>
  <c r="U1517" i="34"/>
  <c r="X1517" i="34"/>
  <c r="Y1517" i="34"/>
  <c r="Z1517" i="34"/>
  <c r="N1518" i="34"/>
  <c r="R1518" i="34"/>
  <c r="S1518" i="34"/>
  <c r="T1518" i="34"/>
  <c r="U1518" i="34"/>
  <c r="X1518" i="34"/>
  <c r="Y1518" i="34"/>
  <c r="Z1518" i="34"/>
  <c r="N1519" i="34"/>
  <c r="R1519" i="34"/>
  <c r="S1519" i="34"/>
  <c r="T1519" i="34"/>
  <c r="U1519" i="34"/>
  <c r="X1519" i="34"/>
  <c r="Y1519" i="34"/>
  <c r="Z1519" i="34"/>
  <c r="N1520" i="34"/>
  <c r="R1520" i="34"/>
  <c r="S1520" i="34"/>
  <c r="T1520" i="34"/>
  <c r="U1520" i="34"/>
  <c r="X1520" i="34"/>
  <c r="Y1520" i="34"/>
  <c r="Z1520" i="34"/>
  <c r="N1521" i="34"/>
  <c r="R1521" i="34"/>
  <c r="S1521" i="34"/>
  <c r="T1521" i="34"/>
  <c r="U1521" i="34"/>
  <c r="X1521" i="34"/>
  <c r="Y1521" i="34"/>
  <c r="Z1521" i="34"/>
  <c r="N1522" i="34"/>
  <c r="R1522" i="34"/>
  <c r="S1522" i="34"/>
  <c r="T1522" i="34"/>
  <c r="U1522" i="34"/>
  <c r="X1522" i="34"/>
  <c r="Y1522" i="34"/>
  <c r="Z1522" i="34"/>
  <c r="N1523" i="34"/>
  <c r="R1523" i="34"/>
  <c r="S1523" i="34"/>
  <c r="T1523" i="34"/>
  <c r="U1523" i="34"/>
  <c r="X1523" i="34"/>
  <c r="Y1523" i="34"/>
  <c r="Z1523" i="34"/>
  <c r="N1524" i="34"/>
  <c r="R1524" i="34"/>
  <c r="S1524" i="34"/>
  <c r="T1524" i="34"/>
  <c r="U1524" i="34"/>
  <c r="X1524" i="34"/>
  <c r="Y1524" i="34"/>
  <c r="Z1524" i="34"/>
  <c r="N1525" i="34"/>
  <c r="R1525" i="34"/>
  <c r="S1525" i="34"/>
  <c r="T1525" i="34"/>
  <c r="U1525" i="34"/>
  <c r="X1525" i="34"/>
  <c r="Y1525" i="34"/>
  <c r="Z1525" i="34"/>
  <c r="N1526" i="34"/>
  <c r="R1526" i="34"/>
  <c r="S1526" i="34"/>
  <c r="T1526" i="34"/>
  <c r="U1526" i="34"/>
  <c r="X1526" i="34"/>
  <c r="Y1526" i="34"/>
  <c r="Z1526" i="34"/>
  <c r="N1527" i="34"/>
  <c r="R1527" i="34"/>
  <c r="S1527" i="34"/>
  <c r="T1527" i="34"/>
  <c r="U1527" i="34"/>
  <c r="X1527" i="34"/>
  <c r="Y1527" i="34"/>
  <c r="Z1527" i="34"/>
  <c r="N1528" i="34"/>
  <c r="R1528" i="34"/>
  <c r="S1528" i="34"/>
  <c r="T1528" i="34"/>
  <c r="U1528" i="34"/>
  <c r="X1528" i="34"/>
  <c r="Y1528" i="34"/>
  <c r="Z1528" i="34"/>
  <c r="N1529" i="34"/>
  <c r="R1529" i="34"/>
  <c r="S1529" i="34"/>
  <c r="T1529" i="34"/>
  <c r="U1529" i="34"/>
  <c r="X1529" i="34"/>
  <c r="Y1529" i="34"/>
  <c r="Z1529" i="34"/>
  <c r="N1530" i="34"/>
  <c r="R1530" i="34"/>
  <c r="S1530" i="34"/>
  <c r="T1530" i="34"/>
  <c r="U1530" i="34"/>
  <c r="X1530" i="34"/>
  <c r="Y1530" i="34"/>
  <c r="Z1530" i="34"/>
  <c r="N1531" i="34"/>
  <c r="R1531" i="34"/>
  <c r="S1531" i="34"/>
  <c r="T1531" i="34"/>
  <c r="U1531" i="34"/>
  <c r="X1531" i="34"/>
  <c r="Y1531" i="34"/>
  <c r="Z1531" i="34"/>
  <c r="N1532" i="34"/>
  <c r="R1532" i="34"/>
  <c r="S1532" i="34"/>
  <c r="T1532" i="34"/>
  <c r="U1532" i="34"/>
  <c r="X1532" i="34"/>
  <c r="Y1532" i="34"/>
  <c r="Z1532" i="34"/>
  <c r="N1533" i="34"/>
  <c r="R1533" i="34"/>
  <c r="S1533" i="34"/>
  <c r="T1533" i="34"/>
  <c r="U1533" i="34"/>
  <c r="X1533" i="34"/>
  <c r="Y1533" i="34"/>
  <c r="Z1533" i="34"/>
  <c r="N1534" i="34"/>
  <c r="R1534" i="34"/>
  <c r="S1534" i="34"/>
  <c r="T1534" i="34"/>
  <c r="U1534" i="34"/>
  <c r="X1534" i="34"/>
  <c r="Y1534" i="34"/>
  <c r="Z1534" i="34"/>
  <c r="N1535" i="34"/>
  <c r="R1535" i="34"/>
  <c r="S1535" i="34"/>
  <c r="T1535" i="34"/>
  <c r="U1535" i="34"/>
  <c r="X1535" i="34"/>
  <c r="Y1535" i="34"/>
  <c r="Z1535" i="34"/>
  <c r="N1536" i="34"/>
  <c r="R1536" i="34"/>
  <c r="S1536" i="34"/>
  <c r="T1536" i="34"/>
  <c r="U1536" i="34"/>
  <c r="X1536" i="34"/>
  <c r="Y1536" i="34"/>
  <c r="Z1536" i="34"/>
  <c r="N1537" i="34"/>
  <c r="R1537" i="34"/>
  <c r="S1537" i="34"/>
  <c r="T1537" i="34"/>
  <c r="U1537" i="34"/>
  <c r="X1537" i="34"/>
  <c r="Y1537" i="34"/>
  <c r="Z1537" i="34"/>
  <c r="N1538" i="34"/>
  <c r="R1538" i="34"/>
  <c r="S1538" i="34"/>
  <c r="T1538" i="34"/>
  <c r="U1538" i="34"/>
  <c r="X1538" i="34"/>
  <c r="Y1538" i="34"/>
  <c r="Z1538" i="34"/>
  <c r="N1539" i="34"/>
  <c r="R1539" i="34"/>
  <c r="S1539" i="34"/>
  <c r="T1539" i="34"/>
  <c r="U1539" i="34"/>
  <c r="X1539" i="34"/>
  <c r="Y1539" i="34"/>
  <c r="Z1539" i="34"/>
  <c r="N1540" i="34"/>
  <c r="R1540" i="34"/>
  <c r="S1540" i="34"/>
  <c r="T1540" i="34"/>
  <c r="U1540" i="34"/>
  <c r="X1540" i="34"/>
  <c r="Y1540" i="34"/>
  <c r="Z1540" i="34"/>
  <c r="N1541" i="34"/>
  <c r="R1541" i="34"/>
  <c r="S1541" i="34"/>
  <c r="T1541" i="34"/>
  <c r="U1541" i="34"/>
  <c r="X1541" i="34"/>
  <c r="Y1541" i="34"/>
  <c r="Z1541" i="34"/>
  <c r="N1542" i="34"/>
  <c r="R1542" i="34"/>
  <c r="S1542" i="34"/>
  <c r="T1542" i="34"/>
  <c r="U1542" i="34"/>
  <c r="X1542" i="34"/>
  <c r="Y1542" i="34"/>
  <c r="Z1542" i="34"/>
  <c r="N1543" i="34"/>
  <c r="R1543" i="34"/>
  <c r="S1543" i="34"/>
  <c r="T1543" i="34"/>
  <c r="U1543" i="34"/>
  <c r="X1543" i="34"/>
  <c r="Y1543" i="34"/>
  <c r="Z1543" i="34"/>
  <c r="N1544" i="34"/>
  <c r="R1544" i="34"/>
  <c r="S1544" i="34"/>
  <c r="T1544" i="34"/>
  <c r="U1544" i="34"/>
  <c r="X1544" i="34"/>
  <c r="Y1544" i="34"/>
  <c r="Z1544" i="34"/>
  <c r="N1545" i="34"/>
  <c r="R1545" i="34"/>
  <c r="S1545" i="34"/>
  <c r="T1545" i="34"/>
  <c r="U1545" i="34"/>
  <c r="X1545" i="34"/>
  <c r="Y1545" i="34"/>
  <c r="Z1545" i="34"/>
  <c r="N1546" i="34"/>
  <c r="R1546" i="34"/>
  <c r="S1546" i="34"/>
  <c r="T1546" i="34"/>
  <c r="U1546" i="34"/>
  <c r="X1546" i="34"/>
  <c r="Y1546" i="34"/>
  <c r="Z1546" i="34"/>
  <c r="N1547" i="34"/>
  <c r="R1547" i="34"/>
  <c r="S1547" i="34"/>
  <c r="T1547" i="34"/>
  <c r="U1547" i="34"/>
  <c r="X1547" i="34"/>
  <c r="Y1547" i="34"/>
  <c r="Z1547" i="34"/>
  <c r="N1548" i="34"/>
  <c r="R1548" i="34"/>
  <c r="S1548" i="34"/>
  <c r="T1548" i="34"/>
  <c r="U1548" i="34"/>
  <c r="X1548" i="34"/>
  <c r="Y1548" i="34"/>
  <c r="Z1548" i="34"/>
  <c r="N1549" i="34"/>
  <c r="R1549" i="34"/>
  <c r="S1549" i="34"/>
  <c r="T1549" i="34"/>
  <c r="U1549" i="34"/>
  <c r="X1549" i="34"/>
  <c r="Y1549" i="34"/>
  <c r="Z1549" i="34"/>
  <c r="N1550" i="34"/>
  <c r="R1550" i="34"/>
  <c r="S1550" i="34"/>
  <c r="T1550" i="34"/>
  <c r="U1550" i="34"/>
  <c r="X1550" i="34"/>
  <c r="Y1550" i="34"/>
  <c r="Z1550" i="34"/>
  <c r="N1551" i="34"/>
  <c r="R1551" i="34"/>
  <c r="S1551" i="34"/>
  <c r="T1551" i="34"/>
  <c r="U1551" i="34"/>
  <c r="X1551" i="34"/>
  <c r="Y1551" i="34"/>
  <c r="Z1551" i="34"/>
  <c r="N1552" i="34"/>
  <c r="R1552" i="34"/>
  <c r="S1552" i="34"/>
  <c r="T1552" i="34"/>
  <c r="U1552" i="34"/>
  <c r="X1552" i="34"/>
  <c r="Y1552" i="34"/>
  <c r="Z1552" i="34"/>
  <c r="N1553" i="34"/>
  <c r="R1553" i="34"/>
  <c r="S1553" i="34"/>
  <c r="T1553" i="34"/>
  <c r="U1553" i="34"/>
  <c r="X1553" i="34"/>
  <c r="Y1553" i="34"/>
  <c r="Z1553" i="34"/>
  <c r="N1554" i="34"/>
  <c r="R1554" i="34"/>
  <c r="S1554" i="34"/>
  <c r="T1554" i="34"/>
  <c r="U1554" i="34"/>
  <c r="X1554" i="34"/>
  <c r="Y1554" i="34"/>
  <c r="Z1554" i="34"/>
  <c r="N1555" i="34"/>
  <c r="R1555" i="34"/>
  <c r="S1555" i="34"/>
  <c r="T1555" i="34"/>
  <c r="U1555" i="34"/>
  <c r="X1555" i="34"/>
  <c r="Y1555" i="34"/>
  <c r="Z1555" i="34"/>
  <c r="N1556" i="34"/>
  <c r="R1556" i="34"/>
  <c r="S1556" i="34"/>
  <c r="T1556" i="34"/>
  <c r="U1556" i="34"/>
  <c r="X1556" i="34"/>
  <c r="Y1556" i="34"/>
  <c r="Z1556" i="34"/>
  <c r="N1557" i="34"/>
  <c r="R1557" i="34"/>
  <c r="S1557" i="34"/>
  <c r="T1557" i="34"/>
  <c r="U1557" i="34"/>
  <c r="X1557" i="34"/>
  <c r="Y1557" i="34"/>
  <c r="Z1557" i="34"/>
  <c r="N1558" i="34"/>
  <c r="R1558" i="34"/>
  <c r="S1558" i="34"/>
  <c r="T1558" i="34"/>
  <c r="U1558" i="34"/>
  <c r="X1558" i="34"/>
  <c r="Y1558" i="34"/>
  <c r="Z1558" i="34"/>
  <c r="N1559" i="34"/>
  <c r="R1559" i="34"/>
  <c r="S1559" i="34"/>
  <c r="T1559" i="34"/>
  <c r="U1559" i="34"/>
  <c r="X1559" i="34"/>
  <c r="Y1559" i="34"/>
  <c r="Z1559" i="34"/>
  <c r="N1560" i="34"/>
  <c r="R1560" i="34"/>
  <c r="S1560" i="34"/>
  <c r="T1560" i="34"/>
  <c r="U1560" i="34"/>
  <c r="X1560" i="34"/>
  <c r="Y1560" i="34"/>
  <c r="Z1560" i="34"/>
  <c r="N1561" i="34"/>
  <c r="R1561" i="34"/>
  <c r="S1561" i="34"/>
  <c r="T1561" i="34"/>
  <c r="U1561" i="34"/>
  <c r="X1561" i="34"/>
  <c r="Y1561" i="34"/>
  <c r="Z1561" i="34"/>
  <c r="N1562" i="34"/>
  <c r="R1562" i="34"/>
  <c r="S1562" i="34"/>
  <c r="T1562" i="34"/>
  <c r="U1562" i="34"/>
  <c r="X1562" i="34"/>
  <c r="Y1562" i="34"/>
  <c r="Z1562" i="34"/>
  <c r="N1563" i="34"/>
  <c r="R1563" i="34"/>
  <c r="S1563" i="34"/>
  <c r="T1563" i="34"/>
  <c r="U1563" i="34"/>
  <c r="X1563" i="34"/>
  <c r="Y1563" i="34"/>
  <c r="Z1563" i="34"/>
  <c r="N1564" i="34"/>
  <c r="R1564" i="34"/>
  <c r="S1564" i="34"/>
  <c r="T1564" i="34"/>
  <c r="U1564" i="34"/>
  <c r="X1564" i="34"/>
  <c r="Y1564" i="34"/>
  <c r="Z1564" i="34"/>
  <c r="N1565" i="34"/>
  <c r="R1565" i="34"/>
  <c r="S1565" i="34"/>
  <c r="T1565" i="34"/>
  <c r="U1565" i="34"/>
  <c r="X1565" i="34"/>
  <c r="Y1565" i="34"/>
  <c r="Z1565" i="34"/>
  <c r="N1566" i="34"/>
  <c r="R1566" i="34"/>
  <c r="S1566" i="34"/>
  <c r="T1566" i="34"/>
  <c r="U1566" i="34"/>
  <c r="X1566" i="34"/>
  <c r="Y1566" i="34"/>
  <c r="Z1566" i="34"/>
  <c r="N1567" i="34"/>
  <c r="R1567" i="34"/>
  <c r="S1567" i="34"/>
  <c r="T1567" i="34"/>
  <c r="U1567" i="34"/>
  <c r="X1567" i="34"/>
  <c r="Y1567" i="34"/>
  <c r="Z1567" i="34"/>
  <c r="N1568" i="34"/>
  <c r="R1568" i="34"/>
  <c r="S1568" i="34"/>
  <c r="T1568" i="34"/>
  <c r="U1568" i="34"/>
  <c r="X1568" i="34"/>
  <c r="Y1568" i="34"/>
  <c r="Z1568" i="34"/>
  <c r="N1569" i="34"/>
  <c r="R1569" i="34"/>
  <c r="S1569" i="34"/>
  <c r="T1569" i="34"/>
  <c r="U1569" i="34"/>
  <c r="X1569" i="34"/>
  <c r="Y1569" i="34"/>
  <c r="Z1569" i="34"/>
  <c r="N1570" i="34"/>
  <c r="R1570" i="34"/>
  <c r="S1570" i="34"/>
  <c r="T1570" i="34"/>
  <c r="U1570" i="34"/>
  <c r="X1570" i="34"/>
  <c r="Y1570" i="34"/>
  <c r="Z1570" i="34"/>
  <c r="N1571" i="34"/>
  <c r="R1571" i="34"/>
  <c r="S1571" i="34"/>
  <c r="T1571" i="34"/>
  <c r="U1571" i="34"/>
  <c r="X1571" i="34"/>
  <c r="Y1571" i="34"/>
  <c r="Z1571" i="34"/>
  <c r="N1572" i="34"/>
  <c r="R1572" i="34"/>
  <c r="S1572" i="34"/>
  <c r="T1572" i="34"/>
  <c r="U1572" i="34"/>
  <c r="X1572" i="34"/>
  <c r="Y1572" i="34"/>
  <c r="Z1572" i="34"/>
  <c r="N1573" i="34"/>
  <c r="R1573" i="34"/>
  <c r="S1573" i="34"/>
  <c r="T1573" i="34"/>
  <c r="U1573" i="34"/>
  <c r="X1573" i="34"/>
  <c r="Y1573" i="34"/>
  <c r="Z1573" i="34"/>
  <c r="N1574" i="34"/>
  <c r="R1574" i="34"/>
  <c r="S1574" i="34"/>
  <c r="T1574" i="34"/>
  <c r="U1574" i="34"/>
  <c r="X1574" i="34"/>
  <c r="Y1574" i="34"/>
  <c r="Z1574" i="34"/>
  <c r="N1575" i="34"/>
  <c r="R1575" i="34"/>
  <c r="S1575" i="34"/>
  <c r="T1575" i="34"/>
  <c r="U1575" i="34"/>
  <c r="X1575" i="34"/>
  <c r="Y1575" i="34"/>
  <c r="Z1575" i="34"/>
  <c r="N1576" i="34"/>
  <c r="R1576" i="34"/>
  <c r="S1576" i="34"/>
  <c r="T1576" i="34"/>
  <c r="U1576" i="34"/>
  <c r="X1576" i="34"/>
  <c r="Y1576" i="34"/>
  <c r="Z1576" i="34"/>
  <c r="N1577" i="34"/>
  <c r="R1577" i="34"/>
  <c r="S1577" i="34"/>
  <c r="T1577" i="34"/>
  <c r="U1577" i="34"/>
  <c r="X1577" i="34"/>
  <c r="Y1577" i="34"/>
  <c r="Z1577" i="34"/>
  <c r="N1578" i="34"/>
  <c r="R1578" i="34"/>
  <c r="S1578" i="34"/>
  <c r="T1578" i="34"/>
  <c r="U1578" i="34"/>
  <c r="X1578" i="34"/>
  <c r="Y1578" i="34"/>
  <c r="Z1578" i="34"/>
  <c r="N1579" i="34"/>
  <c r="R1579" i="34"/>
  <c r="S1579" i="34"/>
  <c r="T1579" i="34"/>
  <c r="U1579" i="34"/>
  <c r="X1579" i="34"/>
  <c r="Y1579" i="34"/>
  <c r="Z1579" i="34"/>
  <c r="N1580" i="34"/>
  <c r="R1580" i="34"/>
  <c r="S1580" i="34"/>
  <c r="T1580" i="34"/>
  <c r="U1580" i="34"/>
  <c r="X1580" i="34"/>
  <c r="Y1580" i="34"/>
  <c r="Z1580" i="34"/>
  <c r="N1581" i="34"/>
  <c r="R1581" i="34"/>
  <c r="S1581" i="34"/>
  <c r="T1581" i="34"/>
  <c r="U1581" i="34"/>
  <c r="X1581" i="34"/>
  <c r="Y1581" i="34"/>
  <c r="Z1581" i="34"/>
  <c r="N1582" i="34"/>
  <c r="R1582" i="34"/>
  <c r="S1582" i="34"/>
  <c r="T1582" i="34"/>
  <c r="U1582" i="34"/>
  <c r="X1582" i="34"/>
  <c r="Y1582" i="34"/>
  <c r="Z1582" i="34"/>
  <c r="N1583" i="34"/>
  <c r="R1583" i="34"/>
  <c r="S1583" i="34"/>
  <c r="T1583" i="34"/>
  <c r="U1583" i="34"/>
  <c r="X1583" i="34"/>
  <c r="Y1583" i="34"/>
  <c r="Z1583" i="34"/>
  <c r="N1584" i="34"/>
  <c r="R1584" i="34"/>
  <c r="S1584" i="34"/>
  <c r="T1584" i="34"/>
  <c r="U1584" i="34"/>
  <c r="X1584" i="34"/>
  <c r="Y1584" i="34"/>
  <c r="Z1584" i="34"/>
  <c r="N1585" i="34"/>
  <c r="R1585" i="34"/>
  <c r="S1585" i="34"/>
  <c r="T1585" i="34"/>
  <c r="U1585" i="34"/>
  <c r="X1585" i="34"/>
  <c r="Y1585" i="34"/>
  <c r="Z1585" i="34"/>
  <c r="N1586" i="34"/>
  <c r="R1586" i="34"/>
  <c r="S1586" i="34"/>
  <c r="T1586" i="34"/>
  <c r="U1586" i="34"/>
  <c r="X1586" i="34"/>
  <c r="Y1586" i="34"/>
  <c r="Z1586" i="34"/>
  <c r="N1587" i="34"/>
  <c r="R1587" i="34"/>
  <c r="S1587" i="34"/>
  <c r="T1587" i="34"/>
  <c r="U1587" i="34"/>
  <c r="X1587" i="34"/>
  <c r="Y1587" i="34"/>
  <c r="Z1587" i="34"/>
  <c r="N1588" i="34"/>
  <c r="R1588" i="34"/>
  <c r="S1588" i="34"/>
  <c r="T1588" i="34"/>
  <c r="U1588" i="34"/>
  <c r="X1588" i="34"/>
  <c r="Y1588" i="34"/>
  <c r="Z1588" i="34"/>
  <c r="N1589" i="34"/>
  <c r="R1589" i="34"/>
  <c r="S1589" i="34"/>
  <c r="T1589" i="34"/>
  <c r="U1589" i="34"/>
  <c r="X1589" i="34"/>
  <c r="Y1589" i="34"/>
  <c r="Z1589" i="34"/>
  <c r="N1590" i="34"/>
  <c r="R1590" i="34"/>
  <c r="S1590" i="34"/>
  <c r="T1590" i="34"/>
  <c r="U1590" i="34"/>
  <c r="X1590" i="34"/>
  <c r="Y1590" i="34"/>
  <c r="Z1590" i="34"/>
  <c r="N1591" i="34"/>
  <c r="R1591" i="34"/>
  <c r="S1591" i="34"/>
  <c r="T1591" i="34"/>
  <c r="U1591" i="34"/>
  <c r="X1591" i="34"/>
  <c r="Y1591" i="34"/>
  <c r="Z1591" i="34"/>
  <c r="N1592" i="34"/>
  <c r="R1592" i="34"/>
  <c r="S1592" i="34"/>
  <c r="T1592" i="34"/>
  <c r="U1592" i="34"/>
  <c r="X1592" i="34"/>
  <c r="Y1592" i="34"/>
  <c r="Z1592" i="34"/>
  <c r="N1593" i="34"/>
  <c r="R1593" i="34"/>
  <c r="S1593" i="34"/>
  <c r="T1593" i="34"/>
  <c r="U1593" i="34"/>
  <c r="X1593" i="34"/>
  <c r="Y1593" i="34"/>
  <c r="Z1593" i="34"/>
  <c r="N1594" i="34"/>
  <c r="R1594" i="34"/>
  <c r="S1594" i="34"/>
  <c r="T1594" i="34"/>
  <c r="U1594" i="34"/>
  <c r="X1594" i="34"/>
  <c r="Y1594" i="34"/>
  <c r="Z1594" i="34"/>
  <c r="N1595" i="34"/>
  <c r="R1595" i="34"/>
  <c r="S1595" i="34"/>
  <c r="T1595" i="34"/>
  <c r="U1595" i="34"/>
  <c r="X1595" i="34"/>
  <c r="Y1595" i="34"/>
  <c r="Z1595" i="34"/>
  <c r="N1596" i="34"/>
  <c r="R1596" i="34"/>
  <c r="S1596" i="34"/>
  <c r="T1596" i="34"/>
  <c r="U1596" i="34"/>
  <c r="X1596" i="34"/>
  <c r="Y1596" i="34"/>
  <c r="Z1596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C35" i="34" l="1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A10" i="12" l="1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31" i="55"/>
  <c r="A31" i="55" s="1"/>
  <c r="G31" i="55" a="1"/>
  <c r="G31" i="55" s="1"/>
  <c r="I31" i="55" a="1"/>
  <c r="I31" i="55" s="1"/>
  <c r="K33" i="34"/>
  <c r="K32" i="34"/>
  <c r="K31" i="34"/>
  <c r="C33" i="34"/>
  <c r="B33" i="34" s="1"/>
  <c r="C32" i="34"/>
  <c r="B32" i="34" s="1"/>
  <c r="K28" i="34"/>
  <c r="K29" i="34"/>
  <c r="K27" i="34"/>
  <c r="C28" i="34"/>
  <c r="B28" i="34" s="1"/>
  <c r="C29" i="34"/>
  <c r="B29" i="34" s="1"/>
  <c r="K25" i="34"/>
  <c r="C26" i="34"/>
  <c r="C30" i="34"/>
  <c r="C34" i="34"/>
  <c r="C25" i="34"/>
  <c r="C27" i="34"/>
  <c r="C31" i="34"/>
  <c r="K30" i="55" l="1"/>
  <c r="K28" i="55"/>
  <c r="K26" i="55"/>
  <c r="K24" i="55"/>
  <c r="K22" i="55"/>
  <c r="K20" i="55"/>
  <c r="K31" i="55"/>
  <c r="K29" i="55"/>
  <c r="K27" i="55"/>
  <c r="K25" i="55"/>
  <c r="K23" i="55"/>
  <c r="K21" i="55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 s="1"/>
  <c r="G19" i="55" a="1"/>
  <c r="G19" i="55" s="1"/>
  <c r="I19" i="55" a="1"/>
  <c r="I19" i="55" s="1"/>
  <c r="K19" i="55" l="1"/>
  <c r="T8" i="43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127" i="34" l="1"/>
  <c r="B1125" i="34"/>
  <c r="B607" i="34"/>
  <c r="B605" i="34"/>
  <c r="B496" i="34"/>
  <c r="B302" i="34"/>
  <c r="B300" i="34"/>
  <c r="B102" i="34"/>
  <c r="B1468" i="34" l="1"/>
  <c r="B735" i="34"/>
  <c r="B313" i="34"/>
  <c r="B293" i="34"/>
  <c r="B292" i="34"/>
  <c r="B192" i="34"/>
  <c r="B191" i="34"/>
  <c r="B125" i="34"/>
  <c r="B124" i="34"/>
  <c r="B96" i="34"/>
  <c r="B95" i="34"/>
  <c r="B61" i="34"/>
  <c r="B60" i="34"/>
  <c r="B53" i="34"/>
  <c r="B52" i="34"/>
  <c r="B51" i="34"/>
  <c r="B50" i="34"/>
  <c r="B37" i="34"/>
  <c r="B36" i="34"/>
  <c r="B35" i="34"/>
  <c r="B454" i="34"/>
  <c r="B453" i="34"/>
  <c r="B452" i="34"/>
  <c r="B434" i="34"/>
  <c r="B433" i="34"/>
  <c r="B432" i="34"/>
  <c r="B431" i="34"/>
  <c r="B430" i="34"/>
  <c r="B429" i="34"/>
  <c r="B428" i="34"/>
  <c r="B427" i="34"/>
  <c r="B426" i="34"/>
  <c r="B405" i="34"/>
  <c r="B404" i="34"/>
  <c r="B403" i="34"/>
  <c r="B402" i="34"/>
  <c r="B401" i="34"/>
  <c r="B400" i="34"/>
  <c r="B399" i="34"/>
  <c r="B398" i="34"/>
  <c r="B397" i="34"/>
  <c r="B378" i="34"/>
  <c r="B377" i="34"/>
  <c r="B376" i="34"/>
  <c r="B375" i="34"/>
  <c r="B374" i="34"/>
  <c r="B373" i="34"/>
  <c r="B372" i="34"/>
  <c r="B371" i="34"/>
  <c r="B370" i="34"/>
  <c r="B369" i="34"/>
  <c r="B368" i="34"/>
  <c r="B356" i="34"/>
  <c r="B355" i="34"/>
  <c r="B321" i="34"/>
  <c r="B320" i="34"/>
  <c r="B319" i="34"/>
  <c r="B318" i="34"/>
  <c r="B317" i="34"/>
  <c r="B316" i="34"/>
  <c r="B315" i="34"/>
  <c r="B314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61" i="34"/>
  <c r="B160" i="34"/>
  <c r="B159" i="34"/>
  <c r="B158" i="34"/>
  <c r="B157" i="34"/>
  <c r="B156" i="34"/>
  <c r="B155" i="34"/>
  <c r="B154" i="34"/>
  <c r="B153" i="34"/>
  <c r="B134" i="34"/>
  <c r="B133" i="34"/>
  <c r="B132" i="34"/>
  <c r="B131" i="34"/>
  <c r="B130" i="34"/>
  <c r="B129" i="34"/>
  <c r="B128" i="34"/>
  <c r="B127" i="34"/>
  <c r="B126" i="34"/>
  <c r="B465" i="34"/>
  <c r="B464" i="34"/>
  <c r="B463" i="34"/>
  <c r="B462" i="34"/>
  <c r="B461" i="34"/>
  <c r="B460" i="34"/>
  <c r="B459" i="34"/>
  <c r="B458" i="34"/>
  <c r="B457" i="34"/>
  <c r="B456" i="34"/>
  <c r="B455" i="34"/>
  <c r="B249" i="34"/>
  <c r="B248" i="34"/>
  <c r="B247" i="34"/>
  <c r="B246" i="34"/>
  <c r="B245" i="34"/>
  <c r="B244" i="34"/>
  <c r="B243" i="34"/>
  <c r="B242" i="34"/>
  <c r="B211" i="34"/>
  <c r="B210" i="34"/>
  <c r="B209" i="34"/>
  <c r="B208" i="34"/>
  <c r="A43" i="70"/>
  <c r="B31" i="34" l="1"/>
  <c r="B27" i="34"/>
  <c r="B25" i="34"/>
  <c r="B26" i="34"/>
  <c r="B304" i="34" l="1"/>
  <c r="B1436" i="34"/>
  <c r="B1435" i="34" l="1"/>
  <c r="B1434" i="34"/>
  <c r="B1514" i="34" l="1"/>
  <c r="B1515" i="34"/>
  <c r="B1516" i="34"/>
  <c r="B1517" i="34"/>
  <c r="B1518" i="34"/>
  <c r="B1519" i="34"/>
  <c r="B1520" i="34"/>
  <c r="B1521" i="34"/>
  <c r="B1522" i="34"/>
  <c r="B1523" i="34"/>
  <c r="B1525" i="34"/>
  <c r="B1526" i="34"/>
  <c r="B1527" i="34"/>
  <c r="B1528" i="34"/>
  <c r="B1529" i="34"/>
  <c r="B1530" i="34"/>
  <c r="B1531" i="34"/>
  <c r="B1533" i="34"/>
  <c r="B1534" i="34"/>
  <c r="B1535" i="34"/>
  <c r="B15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1210" i="34"/>
  <c r="B1211" i="34"/>
  <c r="B1212" i="34"/>
  <c r="B1213" i="34"/>
  <c r="B1214" i="34"/>
  <c r="B1224" i="34"/>
  <c r="B1225" i="34"/>
  <c r="B1226" i="34"/>
  <c r="B1227" i="34"/>
  <c r="B1228" i="34"/>
  <c r="B1229" i="34"/>
  <c r="B1230" i="34"/>
  <c r="B1232" i="34"/>
  <c r="B1233" i="34"/>
  <c r="B1234" i="34"/>
  <c r="B1235" i="34"/>
  <c r="B1236" i="34"/>
  <c r="B1237" i="34"/>
  <c r="B1241" i="34"/>
  <c r="B1242" i="34"/>
  <c r="B1243" i="34"/>
  <c r="B1244" i="34"/>
  <c r="B1245" i="34"/>
  <c r="B1246" i="34"/>
  <c r="B1247" i="34"/>
  <c r="B1248" i="34"/>
  <c r="B1249" i="34"/>
  <c r="B1250" i="34"/>
  <c r="B1256" i="34"/>
  <c r="B1257" i="34"/>
  <c r="B1258" i="34"/>
  <c r="B1259" i="34"/>
  <c r="B1297" i="34"/>
  <c r="B1298" i="34"/>
  <c r="B1299" i="34"/>
  <c r="B1300" i="34"/>
  <c r="B1301" i="34"/>
  <c r="B1302" i="34"/>
  <c r="B1303" i="34"/>
  <c r="B1304" i="34"/>
  <c r="B1305" i="34"/>
  <c r="B1306" i="34"/>
  <c r="B1307" i="34"/>
  <c r="B1308" i="34"/>
  <c r="B1401" i="34"/>
  <c r="B1402" i="34"/>
  <c r="B1403" i="34"/>
  <c r="B1404" i="34"/>
  <c r="B1405" i="34"/>
  <c r="B1406" i="34"/>
  <c r="B1407" i="34"/>
  <c r="B1408" i="34"/>
  <c r="B1437" i="34"/>
  <c r="B1438" i="34"/>
  <c r="B1439" i="34"/>
  <c r="B1440" i="34"/>
  <c r="B1441" i="34"/>
  <c r="B1442" i="34"/>
  <c r="B1443" i="34"/>
  <c r="B1444" i="34"/>
  <c r="B1445" i="34"/>
  <c r="B1446" i="34"/>
  <c r="B1447" i="34"/>
  <c r="B1448" i="34"/>
  <c r="B1449" i="34"/>
  <c r="B1450" i="34"/>
  <c r="B1451" i="34"/>
  <c r="B1453" i="34"/>
  <c r="B1454" i="34"/>
  <c r="B1455" i="34"/>
  <c r="B1456" i="34"/>
  <c r="B1457" i="34"/>
  <c r="B1458" i="34"/>
  <c r="B1459" i="34"/>
  <c r="B1460" i="34"/>
  <c r="B1461" i="34"/>
  <c r="B1462" i="34"/>
  <c r="B1463" i="34"/>
  <c r="B1464" i="34"/>
  <c r="B1465" i="34"/>
  <c r="B1260" i="34"/>
  <c r="B1219" i="34"/>
  <c r="B1309" i="34"/>
  <c r="B1310" i="34"/>
  <c r="B1311" i="34"/>
  <c r="B1312" i="34"/>
  <c r="B1313" i="34"/>
  <c r="B1314" i="34"/>
  <c r="B1315" i="34"/>
  <c r="B1316" i="34"/>
  <c r="B13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0" i="34"/>
  <c r="B1379" i="34"/>
  <c r="B1378" i="34"/>
  <c r="B137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18" i="34"/>
  <c r="B1217" i="34"/>
  <c r="B1255" i="34"/>
  <c r="B1254" i="34"/>
  <c r="B1590" i="34"/>
  <c r="B1589" i="34"/>
  <c r="B1588" i="34"/>
  <c r="B1433" i="34"/>
  <c r="B1253" i="34"/>
  <c r="B1252" i="34"/>
  <c r="B1251" i="34"/>
  <c r="B1223" i="34"/>
  <c r="B1222" i="34"/>
  <c r="B1221" i="34"/>
  <c r="B1216" i="34"/>
  <c r="B1215" i="34"/>
  <c r="B1240" i="34"/>
  <c r="B1239" i="34"/>
  <c r="B1238" i="34"/>
  <c r="B1231" i="34"/>
  <c r="B1209" i="34"/>
  <c r="B1207" i="34"/>
  <c r="B1208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7" i="34"/>
  <c r="B1466" i="34"/>
  <c r="B1452" i="34"/>
  <c r="B1400" i="34"/>
  <c r="B1524" i="34"/>
  <c r="B1513" i="34"/>
  <c r="B1512" i="34"/>
  <c r="B1511" i="34"/>
  <c r="B1510" i="34"/>
  <c r="B1509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383" i="34"/>
  <c r="B1382" i="34"/>
  <c r="B1381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547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386" i="34"/>
  <c r="B1385" i="34"/>
  <c r="B1384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220" i="34"/>
  <c r="B1261" i="34"/>
  <c r="B1546" i="34"/>
  <c r="B1545" i="34"/>
  <c r="B1544" i="34"/>
  <c r="B1543" i="34"/>
  <c r="B1542" i="34"/>
  <c r="B1541" i="34"/>
  <c r="B1540" i="34"/>
  <c r="B1539" i="34"/>
  <c r="B1538" i="34"/>
  <c r="B1537" i="34"/>
  <c r="B1532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949" i="34"/>
  <c r="B950" i="34"/>
  <c r="B951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5" i="34"/>
  <c r="B966" i="34"/>
  <c r="B967" i="34"/>
  <c r="B968" i="34"/>
  <c r="B969" i="34"/>
  <c r="B970" i="34"/>
  <c r="B971" i="34"/>
  <c r="B972" i="34"/>
  <c r="B973" i="34"/>
  <c r="B974" i="34"/>
  <c r="B975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B744" i="34"/>
  <c r="B1140" i="34"/>
  <c r="B1141" i="34"/>
  <c r="B1142" i="34"/>
  <c r="B1143" i="34"/>
  <c r="B1144" i="34"/>
  <c r="B1145" i="34"/>
  <c r="B1146" i="34"/>
  <c r="B1196" i="34"/>
  <c r="B1197" i="34"/>
  <c r="B1198" i="34"/>
  <c r="B1199" i="34"/>
  <c r="B12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63" i="34"/>
  <c r="B864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976" i="34"/>
  <c r="B977" i="34"/>
  <c r="B978" i="34"/>
  <c r="B979" i="34"/>
  <c r="B980" i="34"/>
  <c r="B981" i="34"/>
  <c r="B982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785" i="34"/>
  <c r="B964" i="34"/>
  <c r="B8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Z391" i="60" l="1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691" i="34" l="1"/>
  <c r="B690" i="34"/>
  <c r="B689" i="34"/>
  <c r="B668" i="34"/>
  <c r="B693" i="34"/>
  <c r="B692" i="34"/>
  <c r="B694" i="34"/>
  <c r="B663" i="34"/>
  <c r="B662" i="34"/>
  <c r="B661" i="34"/>
  <c r="B660" i="34"/>
  <c r="B665" i="34"/>
  <c r="B664" i="34"/>
  <c r="B666" i="34"/>
  <c r="B626" i="34"/>
  <c r="B625" i="34"/>
  <c r="B624" i="34"/>
  <c r="B658" i="34"/>
  <c r="B627" i="34"/>
  <c r="B1586" i="34"/>
  <c r="B1175" i="34"/>
  <c r="B726" i="34"/>
  <c r="B487" i="34" l="1"/>
  <c r="B486" i="34"/>
  <c r="B485" i="34"/>
  <c r="B484" i="34"/>
  <c r="B483" i="34"/>
  <c r="B482" i="34"/>
  <c r="B481" i="34"/>
  <c r="B480" i="34"/>
  <c r="B479" i="34"/>
  <c r="B478" i="34"/>
  <c r="B477" i="34"/>
  <c r="B450" i="34"/>
  <c r="B449" i="34"/>
  <c r="B448" i="34"/>
  <c r="B447" i="34"/>
  <c r="B446" i="34"/>
  <c r="B445" i="34"/>
  <c r="B444" i="34"/>
  <c r="B443" i="34"/>
  <c r="B425" i="34"/>
  <c r="B424" i="34"/>
  <c r="B423" i="34"/>
  <c r="B422" i="34"/>
  <c r="B421" i="34"/>
  <c r="B420" i="34"/>
  <c r="B419" i="34"/>
  <c r="B418" i="34"/>
  <c r="B396" i="34"/>
  <c r="B395" i="34"/>
  <c r="B394" i="34"/>
  <c r="B393" i="34"/>
  <c r="B392" i="34"/>
  <c r="B391" i="34"/>
  <c r="B390" i="34"/>
  <c r="B389" i="34"/>
  <c r="B388" i="34"/>
  <c r="B365" i="34"/>
  <c r="B337" i="34"/>
  <c r="B336" i="34"/>
  <c r="B335" i="34"/>
  <c r="B334" i="34"/>
  <c r="B333" i="34"/>
  <c r="B332" i="34"/>
  <c r="B331" i="34"/>
  <c r="B330" i="34"/>
  <c r="B295" i="34"/>
  <c r="B263" i="34"/>
  <c r="B262" i="34"/>
  <c r="B261" i="34"/>
  <c r="B260" i="34"/>
  <c r="B259" i="34"/>
  <c r="B258" i="34"/>
  <c r="B257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194" i="34"/>
  <c r="B177" i="34"/>
  <c r="B176" i="34"/>
  <c r="B175" i="34"/>
  <c r="B174" i="34"/>
  <c r="B173" i="34"/>
  <c r="B172" i="34"/>
  <c r="B171" i="34"/>
  <c r="B170" i="34"/>
  <c r="B152" i="34"/>
  <c r="B151" i="34"/>
  <c r="B150" i="34"/>
  <c r="B149" i="34"/>
  <c r="B148" i="34"/>
  <c r="B147" i="34"/>
  <c r="B146" i="34"/>
  <c r="B145" i="34"/>
  <c r="B144" i="34"/>
  <c r="B98" i="34"/>
  <c r="B63" i="34"/>
  <c r="B59" i="34"/>
  <c r="B58" i="34"/>
  <c r="B57" i="34"/>
  <c r="B48" i="34"/>
  <c r="B47" i="34"/>
  <c r="B46" i="34"/>
  <c r="B45" i="34"/>
  <c r="B44" i="34"/>
  <c r="B640" i="34"/>
  <c r="B639" i="34"/>
  <c r="B638" i="34"/>
  <c r="B637" i="34"/>
  <c r="B636" i="34"/>
  <c r="B635" i="34"/>
  <c r="B634" i="34"/>
  <c r="B633" i="34"/>
  <c r="B632" i="34"/>
  <c r="B631" i="34"/>
  <c r="B63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45" i="34"/>
  <c r="B508" i="34"/>
  <c r="B629" i="34"/>
  <c r="B628" i="34"/>
  <c r="B554" i="34"/>
  <c r="B553" i="34"/>
  <c r="B552" i="34"/>
  <c r="B551" i="34"/>
  <c r="B550" i="34"/>
  <c r="B549" i="34"/>
  <c r="B548" i="34"/>
  <c r="B547" i="34"/>
  <c r="B577" i="34"/>
  <c r="B576" i="34"/>
  <c r="B575" i="34"/>
  <c r="B574" i="34"/>
  <c r="B573" i="34"/>
  <c r="B572" i="34"/>
  <c r="B571" i="34"/>
  <c r="B570" i="34"/>
  <c r="B569" i="34"/>
  <c r="B568" i="34"/>
  <c r="B544" i="34"/>
  <c r="B543" i="34"/>
  <c r="B542" i="34"/>
  <c r="B541" i="34"/>
  <c r="B540" i="34"/>
  <c r="B539" i="34"/>
  <c r="B538" i="34"/>
  <c r="B537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36" i="34"/>
  <c r="B535" i="34"/>
  <c r="B507" i="34"/>
  <c r="B506" i="34"/>
  <c r="B518" i="34"/>
  <c r="B517" i="34"/>
  <c r="B516" i="34"/>
  <c r="B502" i="34"/>
  <c r="B501" i="34"/>
  <c r="B716" i="34"/>
  <c r="B715" i="34"/>
  <c r="B714" i="34"/>
  <c r="B697" i="34"/>
  <c r="B696" i="34"/>
  <c r="B695" i="34"/>
  <c r="B667" i="34"/>
  <c r="B659" i="34"/>
  <c r="B623" i="34"/>
  <c r="B622" i="34"/>
  <c r="B621" i="34"/>
  <c r="B620" i="34"/>
  <c r="B619" i="34"/>
  <c r="B618" i="34"/>
  <c r="B617" i="34"/>
  <c r="B616" i="34"/>
  <c r="B615" i="34"/>
  <c r="B614" i="34"/>
  <c r="B613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730" i="34"/>
  <c r="B729" i="34"/>
  <c r="B728" i="34"/>
  <c r="B724" i="34"/>
  <c r="B723" i="34"/>
  <c r="B722" i="34"/>
  <c r="B721" i="34"/>
  <c r="B612" i="34"/>
  <c r="B611" i="34"/>
  <c r="B610" i="34"/>
  <c r="B609" i="34"/>
  <c r="B608" i="34"/>
  <c r="B606" i="34"/>
  <c r="B604" i="34"/>
  <c r="B603" i="34"/>
  <c r="B602" i="34"/>
  <c r="B534" i="34"/>
  <c r="B514" i="34"/>
  <c r="B513" i="34"/>
  <c r="B512" i="34"/>
  <c r="B511" i="34"/>
  <c r="B510" i="34"/>
  <c r="B505" i="34"/>
  <c r="B504" i="34"/>
  <c r="B503" i="34"/>
  <c r="B1587" i="34"/>
  <c r="B1585" i="34"/>
  <c r="B1176" i="34"/>
  <c r="B1174" i="34"/>
  <c r="B727" i="34"/>
  <c r="B725" i="34"/>
  <c r="B498" i="34"/>
  <c r="B497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3" i="34"/>
  <c r="B1172" i="34"/>
  <c r="B1171" i="34"/>
  <c r="B1170" i="34"/>
  <c r="B1169" i="34"/>
  <c r="B1168" i="34"/>
  <c r="B1162" i="34"/>
  <c r="B1161" i="34"/>
  <c r="B1160" i="34"/>
  <c r="B1159" i="34"/>
  <c r="B1158" i="34"/>
  <c r="B1157" i="34"/>
  <c r="B1156" i="34"/>
  <c r="B1155" i="34"/>
  <c r="B1154" i="34"/>
  <c r="B1131" i="34"/>
  <c r="B1130" i="34"/>
  <c r="B1129" i="34"/>
  <c r="B1128" i="34"/>
  <c r="B1126" i="34"/>
  <c r="B1124" i="34"/>
  <c r="B1123" i="34"/>
  <c r="B1122" i="34"/>
  <c r="B911" i="34"/>
  <c r="B883" i="34"/>
  <c r="B882" i="34"/>
  <c r="B881" i="34"/>
  <c r="B767" i="34"/>
  <c r="B766" i="34"/>
  <c r="B747" i="34"/>
  <c r="B746" i="34"/>
  <c r="B732" i="34"/>
  <c r="B720" i="34"/>
  <c r="B719" i="34"/>
  <c r="B713" i="34"/>
  <c r="B712" i="34"/>
  <c r="B711" i="34"/>
  <c r="B710" i="34"/>
  <c r="B709" i="34"/>
  <c r="B708" i="34"/>
  <c r="B707" i="34"/>
  <c r="B706" i="34"/>
  <c r="B688" i="34"/>
  <c r="B687" i="34"/>
  <c r="B686" i="34"/>
  <c r="B685" i="34"/>
  <c r="B684" i="34"/>
  <c r="B683" i="34"/>
  <c r="B682" i="34"/>
  <c r="B681" i="34"/>
  <c r="B680" i="34"/>
  <c r="B679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46" i="34"/>
  <c r="B509" i="34"/>
  <c r="B718" i="34"/>
  <c r="B717" i="34"/>
  <c r="B705" i="34"/>
  <c r="B704" i="34"/>
  <c r="B703" i="34"/>
  <c r="B702" i="34"/>
  <c r="B701" i="34"/>
  <c r="B700" i="34"/>
  <c r="B699" i="34"/>
  <c r="B698" i="34"/>
  <c r="B678" i="34"/>
  <c r="B677" i="34"/>
  <c r="B676" i="34"/>
  <c r="B675" i="34"/>
  <c r="B674" i="34"/>
  <c r="B673" i="34"/>
  <c r="B672" i="34"/>
  <c r="B671" i="34"/>
  <c r="B670" i="34"/>
  <c r="B669" i="34"/>
  <c r="B643" i="34"/>
  <c r="B642" i="34"/>
  <c r="B64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25" i="34"/>
  <c r="B824" i="34"/>
  <c r="B823" i="34"/>
  <c r="B822" i="34"/>
  <c r="B821" i="34"/>
  <c r="B820" i="34"/>
  <c r="B819" i="34"/>
  <c r="B818" i="34"/>
  <c r="B817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3" i="34"/>
  <c r="B742" i="34"/>
  <c r="B741" i="34"/>
  <c r="B740" i="34"/>
  <c r="B739" i="34"/>
  <c r="B738" i="34"/>
  <c r="B737" i="34"/>
  <c r="B1195" i="34"/>
  <c r="B1194" i="34"/>
  <c r="B1193" i="34"/>
  <c r="B1192" i="34"/>
  <c r="B1191" i="34"/>
  <c r="B1190" i="34"/>
  <c r="B1189" i="34"/>
  <c r="B1139" i="34"/>
  <c r="B1138" i="34"/>
  <c r="B1137" i="34"/>
  <c r="B1136" i="34"/>
  <c r="B1135" i="34"/>
  <c r="B1134" i="34"/>
  <c r="B1133" i="34"/>
  <c r="B1132" i="34"/>
  <c r="B734" i="34"/>
  <c r="B733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844" i="34"/>
  <c r="B843" i="34"/>
  <c r="B842" i="34"/>
  <c r="B841" i="34"/>
  <c r="B840" i="34"/>
  <c r="B839" i="34"/>
  <c r="B838" i="34"/>
  <c r="U317" i="60" l="1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34" i="34" l="1"/>
  <c r="B3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38" i="34"/>
  <c r="B69" i="34"/>
  <c r="B75" i="34"/>
  <c r="B76" i="34"/>
  <c r="B77" i="34"/>
  <c r="B78" i="34"/>
  <c r="B79" i="34"/>
  <c r="B80" i="34"/>
  <c r="B81" i="34"/>
  <c r="B82" i="34"/>
  <c r="B83" i="34"/>
  <c r="B86" i="34"/>
  <c r="B87" i="34"/>
  <c r="B88" i="34"/>
  <c r="B89" i="34"/>
  <c r="B90" i="34"/>
  <c r="B91" i="34"/>
  <c r="B92" i="34"/>
  <c r="B9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82" i="34"/>
  <c r="B183" i="34"/>
  <c r="B184" i="34"/>
  <c r="B185" i="34"/>
  <c r="B186" i="34"/>
  <c r="B187" i="34"/>
  <c r="B188" i="34"/>
  <c r="B267" i="34"/>
  <c r="B268" i="34"/>
  <c r="B269" i="34"/>
  <c r="B270" i="34"/>
  <c r="B271" i="34"/>
  <c r="B272" i="34"/>
  <c r="B273" i="34"/>
  <c r="B274" i="34"/>
  <c r="B275" i="34"/>
  <c r="B277" i="34"/>
  <c r="B278" i="34"/>
  <c r="B279" i="34"/>
  <c r="B280" i="34"/>
  <c r="B281" i="34"/>
  <c r="B282" i="34"/>
  <c r="B283" i="34"/>
  <c r="B284" i="34"/>
  <c r="B285" i="34"/>
  <c r="B286" i="34"/>
  <c r="B287" i="34"/>
  <c r="B305" i="34"/>
  <c r="B306" i="34"/>
  <c r="B307" i="34"/>
  <c r="B308" i="34"/>
  <c r="B309" i="34"/>
  <c r="B310" i="34"/>
  <c r="B311" i="34"/>
  <c r="B312" i="34"/>
  <c r="B342" i="34"/>
  <c r="B343" i="34"/>
  <c r="B344" i="34"/>
  <c r="B345" i="34"/>
  <c r="B346" i="34"/>
  <c r="B347" i="34"/>
  <c r="B348" i="34"/>
  <c r="B349" i="34"/>
  <c r="B357" i="34"/>
  <c r="B358" i="34"/>
  <c r="B359" i="34"/>
  <c r="B360" i="34"/>
  <c r="B361" i="34"/>
  <c r="B362" i="34"/>
  <c r="B363" i="34"/>
  <c r="B406" i="34"/>
  <c r="B407" i="34"/>
  <c r="B408" i="34"/>
  <c r="B409" i="34"/>
  <c r="B56" i="34"/>
  <c r="B55" i="34"/>
  <c r="B54" i="34"/>
  <c r="B43" i="34"/>
  <c r="B42" i="34"/>
  <c r="B41" i="34"/>
  <c r="B40" i="34"/>
  <c r="B39" i="34"/>
  <c r="B218" i="34"/>
  <c r="B217" i="34"/>
  <c r="B216" i="34"/>
  <c r="B215" i="34"/>
  <c r="B214" i="34"/>
  <c r="B213" i="34"/>
  <c r="B212" i="34"/>
  <c r="B193" i="34"/>
  <c r="B169" i="34"/>
  <c r="B168" i="34"/>
  <c r="B167" i="34"/>
  <c r="B166" i="34"/>
  <c r="B165" i="34"/>
  <c r="B164" i="34"/>
  <c r="B163" i="34"/>
  <c r="B162" i="34"/>
  <c r="B143" i="34"/>
  <c r="B142" i="34"/>
  <c r="B141" i="34"/>
  <c r="B140" i="34"/>
  <c r="B139" i="34"/>
  <c r="B138" i="34"/>
  <c r="B137" i="34"/>
  <c r="B136" i="34"/>
  <c r="B135" i="34"/>
  <c r="B97" i="34"/>
  <c r="B62" i="34"/>
  <c r="B380" i="34"/>
  <c r="B379" i="34"/>
  <c r="B364" i="34"/>
  <c r="B329" i="34"/>
  <c r="B328" i="34"/>
  <c r="B327" i="34"/>
  <c r="B326" i="34"/>
  <c r="B325" i="34"/>
  <c r="B324" i="34"/>
  <c r="B323" i="34"/>
  <c r="B322" i="34"/>
  <c r="B294" i="34"/>
  <c r="B256" i="34"/>
  <c r="B255" i="34"/>
  <c r="B254" i="34"/>
  <c r="B253" i="34"/>
  <c r="B252" i="34"/>
  <c r="B251" i="34"/>
  <c r="B250" i="34"/>
  <c r="B226" i="34"/>
  <c r="B225" i="34"/>
  <c r="B224" i="34"/>
  <c r="B223" i="34"/>
  <c r="B222" i="34"/>
  <c r="B221" i="34"/>
  <c r="B220" i="34"/>
  <c r="B219" i="34"/>
  <c r="B469" i="34"/>
  <c r="B468" i="34"/>
  <c r="B467" i="34"/>
  <c r="B466" i="34"/>
  <c r="B442" i="34"/>
  <c r="B441" i="34"/>
  <c r="B440" i="34"/>
  <c r="B439" i="34"/>
  <c r="B438" i="34"/>
  <c r="B437" i="34"/>
  <c r="B436" i="34"/>
  <c r="B435" i="34"/>
  <c r="B417" i="34"/>
  <c r="B416" i="34"/>
  <c r="B415" i="34"/>
  <c r="B414" i="34"/>
  <c r="B413" i="34"/>
  <c r="B412" i="34"/>
  <c r="B411" i="34"/>
  <c r="B410" i="34"/>
  <c r="B387" i="34"/>
  <c r="B386" i="34"/>
  <c r="B385" i="34"/>
  <c r="B384" i="34"/>
  <c r="B383" i="34"/>
  <c r="B382" i="34"/>
  <c r="B381" i="34"/>
  <c r="B1003" i="34"/>
  <c r="B948" i="34"/>
  <c r="B947" i="34"/>
  <c r="B946" i="34"/>
  <c r="B945" i="34"/>
  <c r="B944" i="34"/>
  <c r="B943" i="34"/>
  <c r="B942" i="34"/>
  <c r="B941" i="34"/>
  <c r="B940" i="34"/>
  <c r="B476" i="34"/>
  <c r="B475" i="34"/>
  <c r="B474" i="34"/>
  <c r="B473" i="34"/>
  <c r="B472" i="34"/>
  <c r="B471" i="34"/>
  <c r="B470" i="34"/>
  <c r="B1120" i="34"/>
  <c r="B1119" i="34"/>
  <c r="B1118" i="34"/>
  <c r="B1117" i="34"/>
  <c r="B1116" i="34"/>
  <c r="B1115" i="34"/>
  <c r="B736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147" i="34"/>
  <c r="B74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167" i="34"/>
  <c r="B1166" i="34"/>
  <c r="B1165" i="34"/>
  <c r="B1164" i="34"/>
  <c r="B1163" i="34"/>
  <c r="B1121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206" i="34"/>
  <c r="B1205" i="34"/>
  <c r="B1204" i="34"/>
  <c r="B1203" i="34"/>
  <c r="B1202" i="34"/>
  <c r="B1201" i="34"/>
  <c r="B1153" i="34"/>
  <c r="B1152" i="34"/>
  <c r="B1151" i="34"/>
  <c r="B1150" i="34"/>
  <c r="B1149" i="34"/>
  <c r="B1148" i="34"/>
  <c r="B500" i="34"/>
  <c r="B515" i="34"/>
  <c r="B731" i="34"/>
  <c r="B499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U286" i="60" l="1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I7" i="12" l="1"/>
  <c r="I8" i="12"/>
  <c r="I9" i="12"/>
  <c r="I10" i="12"/>
  <c r="I11" i="12"/>
  <c r="I12" i="12"/>
  <c r="I13" i="12"/>
  <c r="I16" i="12"/>
  <c r="I17" i="12"/>
  <c r="I6" i="12"/>
  <c r="O5" i="78" l="1"/>
  <c r="N5" i="78"/>
  <c r="B303" i="34" l="1"/>
  <c r="B301" i="34"/>
  <c r="B299" i="34"/>
  <c r="B298" i="34"/>
  <c r="B297" i="34"/>
  <c r="B296" i="34"/>
  <c r="B290" i="34"/>
  <c r="B289" i="34"/>
  <c r="B288" i="34"/>
  <c r="B276" i="34"/>
  <c r="B189" i="34"/>
  <c r="B181" i="34"/>
  <c r="B180" i="34"/>
  <c r="B179" i="34"/>
  <c r="B178" i="34"/>
  <c r="B121" i="34"/>
  <c r="B120" i="34"/>
  <c r="B122" i="34"/>
  <c r="B103" i="34"/>
  <c r="B101" i="34"/>
  <c r="B100" i="34"/>
  <c r="B99" i="34"/>
  <c r="B85" i="34"/>
  <c r="B84" i="34"/>
  <c r="B74" i="34"/>
  <c r="B73" i="34"/>
  <c r="B72" i="34"/>
  <c r="B71" i="34"/>
  <c r="B70" i="34"/>
  <c r="B66" i="34"/>
  <c r="B65" i="34"/>
  <c r="B49" i="34"/>
  <c r="B488" i="34"/>
  <c r="B493" i="34"/>
  <c r="B492" i="34"/>
  <c r="B264" i="34"/>
  <c r="B266" i="34"/>
  <c r="B265" i="34"/>
  <c r="B64" i="34"/>
  <c r="B68" i="34"/>
  <c r="B67" i="34"/>
  <c r="B123" i="34"/>
  <c r="B94" i="34"/>
  <c r="B491" i="34"/>
  <c r="B490" i="34"/>
  <c r="B495" i="34"/>
  <c r="B494" i="34"/>
  <c r="B489" i="34"/>
  <c r="B366" i="34"/>
  <c r="B351" i="34"/>
  <c r="B350" i="34"/>
  <c r="B353" i="34"/>
  <c r="B352" i="34"/>
  <c r="B341" i="34"/>
  <c r="B340" i="34"/>
  <c r="B339" i="34"/>
  <c r="B338" i="34"/>
  <c r="Z21" i="60" l="1"/>
  <c r="Z20" i="60"/>
  <c r="U105" i="60" l="1"/>
  <c r="C105" i="60" s="1"/>
  <c r="U104" i="60"/>
  <c r="C104" i="60" s="1"/>
  <c r="U103" i="60"/>
  <c r="C103" i="60" s="1"/>
  <c r="U102" i="60"/>
  <c r="C102" i="60" s="1"/>
  <c r="U19" i="60"/>
  <c r="C19" i="60" s="1"/>
  <c r="B190" i="34"/>
  <c r="B367" i="34"/>
  <c r="B354" i="34"/>
  <c r="B291" i="34"/>
  <c r="B451" i="34"/>
  <c r="U54" i="60" l="1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52" i="55"/>
  <c r="A52" i="55" s="1"/>
  <c r="A19" i="60" l="1"/>
  <c r="A20" i="60" s="1"/>
  <c r="A21" i="60" s="1"/>
  <c r="A22" i="60" s="1"/>
  <c r="I18" i="54" l="1"/>
  <c r="N11" i="34" l="1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U14" i="34" l="1"/>
  <c r="B14" i="55" l="1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E12" i="61"/>
  <c r="F12" i="61"/>
  <c r="C12" i="61"/>
  <c r="D12" i="61"/>
  <c r="G12" i="61"/>
  <c r="I12" i="61"/>
  <c r="H12" i="61"/>
  <c r="C599" i="60" l="1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P14" i="64" l="1"/>
  <c r="Q3" i="56"/>
  <c r="P3" i="56"/>
  <c r="W26" i="34" l="1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353" i="34"/>
  <c r="W357" i="34"/>
  <c r="W361" i="34"/>
  <c r="W328" i="34"/>
  <c r="W336" i="34"/>
  <c r="W343" i="34"/>
  <c r="W348" i="34"/>
  <c r="W354" i="34"/>
  <c r="W359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2" i="34"/>
  <c r="W536" i="34"/>
  <c r="W540" i="34"/>
  <c r="W544" i="34"/>
  <c r="W548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323" i="34"/>
  <c r="W331" i="34"/>
  <c r="W339" i="34"/>
  <c r="W344" i="34"/>
  <c r="W350" i="34"/>
  <c r="W355" i="34"/>
  <c r="W360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3" i="34"/>
  <c r="W537" i="34"/>
  <c r="W541" i="34"/>
  <c r="W545" i="34"/>
  <c r="W549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324" i="34"/>
  <c r="W332" i="34"/>
  <c r="W340" i="34"/>
  <c r="W346" i="34"/>
  <c r="W351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4" i="34"/>
  <c r="W538" i="34"/>
  <c r="W542" i="34"/>
  <c r="W546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327" i="34"/>
  <c r="W335" i="34"/>
  <c r="W342" i="34"/>
  <c r="W347" i="34"/>
  <c r="W352" i="34"/>
  <c r="W358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1" i="34"/>
  <c r="W535" i="34"/>
  <c r="W539" i="34"/>
  <c r="W543" i="34"/>
  <c r="W547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61" i="34"/>
  <c r="W670" i="34"/>
  <c r="W678" i="34"/>
  <c r="W684" i="34"/>
  <c r="W688" i="34"/>
  <c r="W692" i="34"/>
  <c r="W696" i="34"/>
  <c r="W700" i="34"/>
  <c r="W704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649" i="34"/>
  <c r="W665" i="34"/>
  <c r="W673" i="34"/>
  <c r="W680" i="34"/>
  <c r="W685" i="34"/>
  <c r="W689" i="34"/>
  <c r="W693" i="34"/>
  <c r="W697" i="34"/>
  <c r="W701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653" i="34"/>
  <c r="W666" i="34"/>
  <c r="W674" i="34"/>
  <c r="W681" i="34"/>
  <c r="W686" i="34"/>
  <c r="W690" i="34"/>
  <c r="W694" i="34"/>
  <c r="W698" i="34"/>
  <c r="W702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657" i="34"/>
  <c r="W669" i="34"/>
  <c r="W677" i="34"/>
  <c r="W682" i="34"/>
  <c r="W687" i="34"/>
  <c r="W691" i="34"/>
  <c r="W695" i="34"/>
  <c r="W699" i="34"/>
  <c r="W703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13" i="34"/>
  <c r="W1018" i="34"/>
  <c r="W1024" i="34"/>
  <c r="W1028" i="34"/>
  <c r="W1032" i="34"/>
  <c r="W1036" i="34"/>
  <c r="W1040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005" i="34"/>
  <c r="W1014" i="34"/>
  <c r="W1020" i="34"/>
  <c r="W1025" i="34"/>
  <c r="W1029" i="34"/>
  <c r="W1033" i="34"/>
  <c r="W1037" i="34"/>
  <c r="W1041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009" i="34"/>
  <c r="W1016" i="34"/>
  <c r="W1021" i="34"/>
  <c r="W1026" i="34"/>
  <c r="W1030" i="34"/>
  <c r="W1034" i="34"/>
  <c r="W1038" i="34"/>
  <c r="W1042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027" i="34"/>
  <c r="W1043" i="34"/>
  <c r="W1059" i="34"/>
  <c r="W1075" i="34"/>
  <c r="W1091" i="34"/>
  <c r="W1107" i="34"/>
  <c r="W1123" i="34"/>
  <c r="W1139" i="34"/>
  <c r="W1155" i="34"/>
  <c r="W1171" i="34"/>
  <c r="W1187" i="34"/>
  <c r="W1203" i="34"/>
  <c r="W1219" i="34"/>
  <c r="W1235" i="34"/>
  <c r="W1251" i="34"/>
  <c r="W1267" i="34"/>
  <c r="W1283" i="34"/>
  <c r="W1299" i="34"/>
  <c r="W1315" i="34"/>
  <c r="W1331" i="34"/>
  <c r="W1347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010" i="34"/>
  <c r="W1031" i="34"/>
  <c r="W1047" i="34"/>
  <c r="W1063" i="34"/>
  <c r="W1079" i="34"/>
  <c r="W1095" i="34"/>
  <c r="W1111" i="34"/>
  <c r="W1127" i="34"/>
  <c r="W1143" i="34"/>
  <c r="W1159" i="34"/>
  <c r="W1175" i="34"/>
  <c r="W1191" i="34"/>
  <c r="W1207" i="34"/>
  <c r="W1223" i="34"/>
  <c r="W1239" i="34"/>
  <c r="W1255" i="34"/>
  <c r="W1271" i="34"/>
  <c r="W1287" i="34"/>
  <c r="W1303" i="34"/>
  <c r="W1319" i="34"/>
  <c r="W1335" i="34"/>
  <c r="W1351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017" i="34"/>
  <c r="W1035" i="34"/>
  <c r="W1051" i="34"/>
  <c r="W1067" i="34"/>
  <c r="W1083" i="34"/>
  <c r="W1099" i="34"/>
  <c r="W1115" i="34"/>
  <c r="W1131" i="34"/>
  <c r="W1147" i="34"/>
  <c r="W1163" i="34"/>
  <c r="W1179" i="34"/>
  <c r="W1195" i="34"/>
  <c r="W1211" i="34"/>
  <c r="W1227" i="34"/>
  <c r="W1243" i="34"/>
  <c r="W1259" i="34"/>
  <c r="W1275" i="34"/>
  <c r="W1291" i="34"/>
  <c r="W1307" i="34"/>
  <c r="W1323" i="34"/>
  <c r="W133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022" i="34"/>
  <c r="W1039" i="34"/>
  <c r="W1055" i="34"/>
  <c r="W1071" i="34"/>
  <c r="W1087" i="34"/>
  <c r="W1103" i="34"/>
  <c r="W1119" i="34"/>
  <c r="W1135" i="34"/>
  <c r="W1151" i="34"/>
  <c r="W1167" i="34"/>
  <c r="W1183" i="34"/>
  <c r="W1199" i="34"/>
  <c r="W1215" i="34"/>
  <c r="W1231" i="34"/>
  <c r="W1247" i="34"/>
  <c r="W1263" i="34"/>
  <c r="W1279" i="34"/>
  <c r="W1295" i="34"/>
  <c r="W1311" i="34"/>
  <c r="W1327" i="34"/>
  <c r="W1343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32" i="55" l="1"/>
  <c r="A32" i="55" s="1"/>
  <c r="A33" i="55"/>
  <c r="S10" i="34"/>
  <c r="G38" i="55" l="1" a="1"/>
  <c r="G38" i="55" s="1"/>
  <c r="G45" i="55" a="1"/>
  <c r="G45" i="55" s="1"/>
  <c r="I39" i="55" a="1"/>
  <c r="I39" i="55" s="1"/>
  <c r="I40" i="55" a="1"/>
  <c r="I40" i="55" s="1"/>
  <c r="G44" i="55" a="1"/>
  <c r="G44" i="55" s="1"/>
  <c r="I43" i="55" a="1"/>
  <c r="I43" i="55" s="1"/>
  <c r="G39" i="55" a="1"/>
  <c r="G39" i="55" s="1"/>
  <c r="G40" i="55" a="1"/>
  <c r="G40" i="55" s="1"/>
  <c r="I36" i="55" a="1"/>
  <c r="I36" i="55" s="1"/>
  <c r="G43" i="55" a="1"/>
  <c r="G43" i="55" s="1"/>
  <c r="G36" i="55" a="1"/>
  <c r="G36" i="55" s="1"/>
  <c r="I35" i="55" a="1"/>
  <c r="I35" i="55" s="1"/>
  <c r="G35" i="55" a="1"/>
  <c r="G35" i="55" s="1"/>
  <c r="I38" i="55" a="1"/>
  <c r="I38" i="55" s="1"/>
  <c r="I45" i="55" a="1"/>
  <c r="I45" i="55" s="1"/>
  <c r="I44" i="55" a="1"/>
  <c r="I44" i="55" s="1"/>
  <c r="A3" i="15"/>
  <c r="A2" i="15"/>
  <c r="N8" i="73"/>
  <c r="M8" i="73"/>
  <c r="A2" i="73"/>
  <c r="A1" i="73"/>
  <c r="Z14" i="34" l="1"/>
  <c r="K39" i="55"/>
  <c r="K40" i="55"/>
  <c r="K36" i="55"/>
  <c r="K35" i="55"/>
  <c r="K43" i="55"/>
  <c r="K45" i="55"/>
  <c r="K38" i="55"/>
  <c r="K4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I13" i="71" l="1"/>
  <c r="O11" i="42"/>
  <c r="N11" i="42"/>
  <c r="O23" i="34" l="1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Q90" i="34"/>
  <c r="Q91" i="34"/>
  <c r="Q92" i="34"/>
  <c r="Q93" i="34"/>
  <c r="Q94" i="34"/>
  <c r="Q95" i="34"/>
  <c r="Q96" i="34"/>
  <c r="Q97" i="34"/>
  <c r="Q98" i="34"/>
  <c r="Q99" i="34"/>
  <c r="Q100" i="34"/>
  <c r="Q101" i="34"/>
  <c r="Q102" i="34"/>
  <c r="Q103" i="34"/>
  <c r="Q104" i="34"/>
  <c r="Q105" i="34"/>
  <c r="Q106" i="34"/>
  <c r="Q107" i="34"/>
  <c r="O99" i="34"/>
  <c r="P100" i="34"/>
  <c r="O103" i="34"/>
  <c r="P104" i="34"/>
  <c r="O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82" i="34"/>
  <c r="P84" i="34"/>
  <c r="P86" i="34"/>
  <c r="P88" i="34"/>
  <c r="P90" i="34"/>
  <c r="P92" i="34"/>
  <c r="P94" i="34"/>
  <c r="P96" i="34"/>
  <c r="O98" i="34"/>
  <c r="P99" i="34"/>
  <c r="O102" i="34"/>
  <c r="P103" i="34"/>
  <c r="O106" i="34"/>
  <c r="P107" i="34"/>
  <c r="Q108" i="34"/>
  <c r="Q109" i="34"/>
  <c r="Q110" i="34"/>
  <c r="Q111" i="34"/>
  <c r="Q112" i="34"/>
  <c r="Q113" i="34"/>
  <c r="Q114" i="34"/>
  <c r="Q115" i="34"/>
  <c r="Q116" i="34"/>
  <c r="Q117" i="34"/>
  <c r="Q118" i="34"/>
  <c r="Q119" i="34"/>
  <c r="Q120" i="34"/>
  <c r="Q121" i="34"/>
  <c r="Q122" i="34"/>
  <c r="Q123" i="34"/>
  <c r="Q124" i="34"/>
  <c r="Q125" i="34"/>
  <c r="Q126" i="34"/>
  <c r="Q127" i="34"/>
  <c r="Q128" i="34"/>
  <c r="Q129" i="34"/>
  <c r="Q130" i="34"/>
  <c r="Q131" i="34"/>
  <c r="Q132" i="34"/>
  <c r="Q133" i="34"/>
  <c r="Q134" i="34"/>
  <c r="Q135" i="34"/>
  <c r="Q136" i="34"/>
  <c r="Q137" i="34"/>
  <c r="Q138" i="34"/>
  <c r="Q139" i="34"/>
  <c r="Q140" i="34"/>
  <c r="Q141" i="34"/>
  <c r="Q142" i="34"/>
  <c r="Q143" i="34"/>
  <c r="Q144" i="34"/>
  <c r="Q145" i="34"/>
  <c r="Q146" i="34"/>
  <c r="Q147" i="34"/>
  <c r="Q148" i="34"/>
  <c r="Q149" i="34"/>
  <c r="Q150" i="34"/>
  <c r="Q151" i="34"/>
  <c r="Q152" i="34"/>
  <c r="Q153" i="34"/>
  <c r="Q154" i="34"/>
  <c r="Q155" i="34"/>
  <c r="Q156" i="34"/>
  <c r="Q157" i="34"/>
  <c r="Q158" i="34"/>
  <c r="Q159" i="34"/>
  <c r="Q160" i="34"/>
  <c r="Q161" i="34"/>
  <c r="Q162" i="34"/>
  <c r="Q163" i="34"/>
  <c r="Q164" i="34"/>
  <c r="Q165" i="34"/>
  <c r="Q166" i="34"/>
  <c r="Q167" i="34"/>
  <c r="Q168" i="34"/>
  <c r="Q169" i="34"/>
  <c r="Q170" i="34"/>
  <c r="Q171" i="34"/>
  <c r="Q172" i="34"/>
  <c r="Q173" i="34"/>
  <c r="Q174" i="34"/>
  <c r="Q175" i="34"/>
  <c r="Q176" i="34"/>
  <c r="Q177" i="34"/>
  <c r="Q178" i="34"/>
  <c r="P98" i="34"/>
  <c r="O101" i="34"/>
  <c r="P102" i="34"/>
  <c r="O105" i="34"/>
  <c r="P106" i="34"/>
  <c r="P81" i="34"/>
  <c r="P83" i="34"/>
  <c r="P85" i="34"/>
  <c r="P87" i="34"/>
  <c r="P89" i="34"/>
  <c r="P91" i="34"/>
  <c r="P93" i="34"/>
  <c r="P95" i="34"/>
  <c r="P97" i="34"/>
  <c r="O100" i="34"/>
  <c r="P101" i="34"/>
  <c r="O104" i="34"/>
  <c r="P105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P186" i="34"/>
  <c r="Q187" i="34"/>
  <c r="P190" i="34"/>
  <c r="Q191" i="34"/>
  <c r="P194" i="34"/>
  <c r="Q195" i="34"/>
  <c r="P198" i="34"/>
  <c r="Q199" i="34"/>
  <c r="P202" i="34"/>
  <c r="Q203" i="34"/>
  <c r="P206" i="34"/>
  <c r="Q207" i="34"/>
  <c r="P210" i="34"/>
  <c r="Q211" i="34"/>
  <c r="P214" i="34"/>
  <c r="Q215" i="34"/>
  <c r="P218" i="34"/>
  <c r="Q219" i="34"/>
  <c r="P222" i="34"/>
  <c r="Q223" i="34"/>
  <c r="P226" i="34"/>
  <c r="Q227" i="34"/>
  <c r="P230" i="34"/>
  <c r="Q231" i="34"/>
  <c r="P234" i="34"/>
  <c r="Q235" i="34"/>
  <c r="P238" i="34"/>
  <c r="Q239" i="34"/>
  <c r="P242" i="34"/>
  <c r="Q243" i="34"/>
  <c r="P246" i="34"/>
  <c r="Q247" i="34"/>
  <c r="P250" i="34"/>
  <c r="Q251" i="34"/>
  <c r="Q179" i="34"/>
  <c r="Q181" i="34"/>
  <c r="Q183" i="34"/>
  <c r="P185" i="34"/>
  <c r="Q186" i="34"/>
  <c r="P189" i="34"/>
  <c r="Q190" i="34"/>
  <c r="P193" i="34"/>
  <c r="Q194" i="34"/>
  <c r="P197" i="34"/>
  <c r="Q198" i="34"/>
  <c r="P201" i="34"/>
  <c r="Q202" i="34"/>
  <c r="P205" i="34"/>
  <c r="Q206" i="34"/>
  <c r="P209" i="34"/>
  <c r="Q210" i="34"/>
  <c r="P213" i="34"/>
  <c r="Q214" i="34"/>
  <c r="P217" i="34"/>
  <c r="Q218" i="34"/>
  <c r="P221" i="34"/>
  <c r="Q222" i="34"/>
  <c r="P225" i="34"/>
  <c r="Q226" i="34"/>
  <c r="P229" i="34"/>
  <c r="Q230" i="34"/>
  <c r="P233" i="34"/>
  <c r="Q234" i="34"/>
  <c r="P237" i="34"/>
  <c r="Q238" i="34"/>
  <c r="P241" i="34"/>
  <c r="Q242" i="34"/>
  <c r="P245" i="34"/>
  <c r="Q246" i="34"/>
  <c r="P249" i="34"/>
  <c r="Q250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Q185" i="34"/>
  <c r="P188" i="34"/>
  <c r="Q189" i="34"/>
  <c r="P192" i="34"/>
  <c r="Q193" i="34"/>
  <c r="P196" i="34"/>
  <c r="Q197" i="34"/>
  <c r="P200" i="34"/>
  <c r="Q201" i="34"/>
  <c r="P204" i="34"/>
  <c r="Q205" i="34"/>
  <c r="P208" i="34"/>
  <c r="Q209" i="34"/>
  <c r="P212" i="34"/>
  <c r="Q213" i="34"/>
  <c r="P216" i="34"/>
  <c r="Q217" i="34"/>
  <c r="P220" i="34"/>
  <c r="Q221" i="34"/>
  <c r="P224" i="34"/>
  <c r="Q225" i="34"/>
  <c r="P228" i="34"/>
  <c r="Q229" i="34"/>
  <c r="P232" i="34"/>
  <c r="Q233" i="34"/>
  <c r="P236" i="34"/>
  <c r="Q237" i="34"/>
  <c r="P240" i="34"/>
  <c r="Q241" i="34"/>
  <c r="P244" i="34"/>
  <c r="Q245" i="34"/>
  <c r="P248" i="34"/>
  <c r="Q249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Q180" i="34"/>
  <c r="Q182" i="34"/>
  <c r="Q184" i="34"/>
  <c r="P187" i="34"/>
  <c r="Q188" i="34"/>
  <c r="P191" i="34"/>
  <c r="Q192" i="34"/>
  <c r="P195" i="34"/>
  <c r="Q196" i="34"/>
  <c r="P199" i="34"/>
  <c r="Q200" i="34"/>
  <c r="P203" i="34"/>
  <c r="Q204" i="34"/>
  <c r="P207" i="34"/>
  <c r="Q208" i="34"/>
  <c r="P211" i="34"/>
  <c r="Q212" i="34"/>
  <c r="P215" i="34"/>
  <c r="Q216" i="34"/>
  <c r="P219" i="34"/>
  <c r="Q220" i="34"/>
  <c r="P223" i="34"/>
  <c r="Q224" i="34"/>
  <c r="P227" i="34"/>
  <c r="Q228" i="34"/>
  <c r="P231" i="34"/>
  <c r="Q232" i="34"/>
  <c r="P235" i="34"/>
  <c r="Q236" i="34"/>
  <c r="P239" i="34"/>
  <c r="Q240" i="34"/>
  <c r="P243" i="34"/>
  <c r="Q244" i="34"/>
  <c r="P247" i="34"/>
  <c r="Q248" i="34"/>
  <c r="P251" i="34"/>
  <c r="Q252" i="34"/>
  <c r="Q253" i="34"/>
  <c r="Q254" i="34"/>
  <c r="Q255" i="34"/>
  <c r="Q256" i="34"/>
  <c r="Q257" i="34"/>
  <c r="Q258" i="34"/>
  <c r="Q259" i="34"/>
  <c r="Q260" i="34"/>
  <c r="Q261" i="34"/>
  <c r="Q262" i="34"/>
  <c r="Q263" i="34"/>
  <c r="Q264" i="34"/>
  <c r="Q265" i="34"/>
  <c r="Q266" i="34"/>
  <c r="Q267" i="34"/>
  <c r="Q268" i="34"/>
  <c r="Q269" i="34"/>
  <c r="Q270" i="34"/>
  <c r="Q271" i="34"/>
  <c r="Q272" i="34"/>
  <c r="Q273" i="34"/>
  <c r="Q274" i="34"/>
  <c r="Q275" i="34"/>
  <c r="Q276" i="34"/>
  <c r="Q277" i="34"/>
  <c r="Q278" i="34"/>
  <c r="Q279" i="34"/>
  <c r="Q280" i="34"/>
  <c r="Q281" i="34"/>
  <c r="Q282" i="34"/>
  <c r="Q283" i="34"/>
  <c r="Q284" i="34"/>
  <c r="Q285" i="34"/>
  <c r="Q286" i="34"/>
  <c r="Q287" i="34"/>
  <c r="Q288" i="34"/>
  <c r="Q289" i="34"/>
  <c r="Q290" i="34"/>
  <c r="Q291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Q307" i="34"/>
  <c r="Q308" i="34"/>
  <c r="Q309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Q327" i="34"/>
  <c r="Q328" i="34"/>
  <c r="Q329" i="34"/>
  <c r="Q330" i="34"/>
  <c r="Q331" i="34"/>
  <c r="Q332" i="34"/>
  <c r="Q333" i="34"/>
  <c r="Q334" i="34"/>
  <c r="Q335" i="34"/>
  <c r="Q336" i="34"/>
  <c r="Q337" i="34"/>
  <c r="Q338" i="34"/>
  <c r="Q339" i="34"/>
  <c r="Q340" i="34"/>
  <c r="Q341" i="34"/>
  <c r="Q342" i="34"/>
  <c r="Q343" i="34"/>
  <c r="Q344" i="34"/>
  <c r="Q345" i="34"/>
  <c r="Q346" i="34"/>
  <c r="Q347" i="34"/>
  <c r="Q348" i="34"/>
  <c r="Q349" i="34"/>
  <c r="Q350" i="34"/>
  <c r="Q351" i="34"/>
  <c r="Q352" i="34"/>
  <c r="Q353" i="34"/>
  <c r="Q354" i="34"/>
  <c r="P305" i="34"/>
  <c r="P307" i="34"/>
  <c r="P309" i="34"/>
  <c r="P311" i="34"/>
  <c r="P313" i="34"/>
  <c r="P315" i="34"/>
  <c r="O317" i="34"/>
  <c r="P318" i="34"/>
  <c r="O321" i="34"/>
  <c r="P322" i="34"/>
  <c r="O325" i="34"/>
  <c r="P326" i="34"/>
  <c r="O329" i="34"/>
  <c r="P330" i="34"/>
  <c r="O333" i="34"/>
  <c r="P334" i="34"/>
  <c r="O337" i="34"/>
  <c r="P338" i="34"/>
  <c r="O341" i="34"/>
  <c r="P342" i="34"/>
  <c r="O345" i="34"/>
  <c r="P346" i="34"/>
  <c r="O349" i="34"/>
  <c r="P350" i="34"/>
  <c r="O353" i="34"/>
  <c r="P354" i="34"/>
  <c r="Q355" i="34"/>
  <c r="Q356" i="34"/>
  <c r="Q357" i="34"/>
  <c r="Q358" i="34"/>
  <c r="Q359" i="34"/>
  <c r="Q360" i="34"/>
  <c r="Q361" i="34"/>
  <c r="Q362" i="34"/>
  <c r="Q363" i="34"/>
  <c r="Q364" i="34"/>
  <c r="Q365" i="34"/>
  <c r="Q366" i="34"/>
  <c r="Q367" i="34"/>
  <c r="Q368" i="34"/>
  <c r="Q369" i="34"/>
  <c r="Q370" i="34"/>
  <c r="Q371" i="34"/>
  <c r="Q372" i="34"/>
  <c r="Q373" i="34"/>
  <c r="Q374" i="34"/>
  <c r="Q375" i="34"/>
  <c r="Q376" i="34"/>
  <c r="Q377" i="34"/>
  <c r="Q378" i="34"/>
  <c r="Q379" i="34"/>
  <c r="Q380" i="34"/>
  <c r="Q381" i="34"/>
  <c r="Q382" i="34"/>
  <c r="Q383" i="34"/>
  <c r="Q384" i="34"/>
  <c r="Q385" i="34"/>
  <c r="Q386" i="34"/>
  <c r="Q387" i="34"/>
  <c r="Q388" i="34"/>
  <c r="Q389" i="34"/>
  <c r="Q390" i="34"/>
  <c r="Q391" i="34"/>
  <c r="Q392" i="34"/>
  <c r="Q393" i="34"/>
  <c r="Q394" i="34"/>
  <c r="Q395" i="34"/>
  <c r="Q396" i="34"/>
  <c r="Q397" i="34"/>
  <c r="Q398" i="34"/>
  <c r="Q399" i="34"/>
  <c r="Q400" i="34"/>
  <c r="Q401" i="34"/>
  <c r="Q402" i="34"/>
  <c r="Q403" i="34"/>
  <c r="Q404" i="34"/>
  <c r="Q405" i="34"/>
  <c r="Q406" i="34"/>
  <c r="Q407" i="34"/>
  <c r="Q408" i="34"/>
  <c r="Q409" i="34"/>
  <c r="Q410" i="34"/>
  <c r="Q411" i="34"/>
  <c r="Q412" i="34"/>
  <c r="Q413" i="34"/>
  <c r="P317" i="34"/>
  <c r="O320" i="34"/>
  <c r="P321" i="34"/>
  <c r="O324" i="34"/>
  <c r="P325" i="34"/>
  <c r="O328" i="34"/>
  <c r="P329" i="34"/>
  <c r="O332" i="34"/>
  <c r="P333" i="34"/>
  <c r="O336" i="34"/>
  <c r="P337" i="34"/>
  <c r="O340" i="34"/>
  <c r="P341" i="34"/>
  <c r="O344" i="34"/>
  <c r="P345" i="34"/>
  <c r="O348" i="34"/>
  <c r="P349" i="34"/>
  <c r="O352" i="34"/>
  <c r="P353" i="34"/>
  <c r="P304" i="34"/>
  <c r="P306" i="34"/>
  <c r="P308" i="34"/>
  <c r="P310" i="34"/>
  <c r="P312" i="34"/>
  <c r="P314" i="34"/>
  <c r="P316" i="34"/>
  <c r="O319" i="34"/>
  <c r="P320" i="34"/>
  <c r="O323" i="34"/>
  <c r="P324" i="34"/>
  <c r="O327" i="34"/>
  <c r="P328" i="34"/>
  <c r="O331" i="34"/>
  <c r="P332" i="34"/>
  <c r="O335" i="34"/>
  <c r="P336" i="34"/>
  <c r="O339" i="34"/>
  <c r="P340" i="34"/>
  <c r="O343" i="34"/>
  <c r="P344" i="34"/>
  <c r="O347" i="34"/>
  <c r="P348" i="34"/>
  <c r="O351" i="34"/>
  <c r="P352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318" i="34"/>
  <c r="P319" i="34"/>
  <c r="O322" i="34"/>
  <c r="P323" i="34"/>
  <c r="O326" i="34"/>
  <c r="P327" i="34"/>
  <c r="O330" i="34"/>
  <c r="P331" i="34"/>
  <c r="O334" i="34"/>
  <c r="P335" i="34"/>
  <c r="O338" i="34"/>
  <c r="P339" i="34"/>
  <c r="O342" i="34"/>
  <c r="P343" i="34"/>
  <c r="O346" i="34"/>
  <c r="P347" i="34"/>
  <c r="O350" i="34"/>
  <c r="P351" i="34"/>
  <c r="O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P383" i="34"/>
  <c r="P384" i="34"/>
  <c r="P385" i="34"/>
  <c r="P386" i="34"/>
  <c r="P387" i="34"/>
  <c r="P388" i="34"/>
  <c r="P389" i="34"/>
  <c r="P390" i="34"/>
  <c r="P391" i="34"/>
  <c r="P392" i="34"/>
  <c r="P393" i="34"/>
  <c r="P394" i="34"/>
  <c r="P395" i="34"/>
  <c r="P396" i="34"/>
  <c r="P397" i="34"/>
  <c r="P398" i="34"/>
  <c r="P399" i="34"/>
  <c r="P400" i="34"/>
  <c r="P401" i="34"/>
  <c r="P402" i="34"/>
  <c r="P403" i="34"/>
  <c r="P404" i="34"/>
  <c r="P405" i="34"/>
  <c r="P406" i="34"/>
  <c r="P407" i="34"/>
  <c r="P408" i="34"/>
  <c r="P409" i="34"/>
  <c r="P410" i="34"/>
  <c r="P411" i="34"/>
  <c r="P412" i="34"/>
  <c r="P413" i="34"/>
  <c r="P414" i="34"/>
  <c r="P415" i="34"/>
  <c r="P416" i="34"/>
  <c r="P417" i="34"/>
  <c r="P418" i="34"/>
  <c r="P419" i="34"/>
  <c r="P420" i="34"/>
  <c r="P421" i="34"/>
  <c r="P422" i="34"/>
  <c r="P423" i="34"/>
  <c r="P424" i="34"/>
  <c r="P425" i="34"/>
  <c r="P426" i="34"/>
  <c r="P427" i="34"/>
  <c r="P428" i="34"/>
  <c r="P429" i="34"/>
  <c r="P430" i="34"/>
  <c r="P431" i="34"/>
  <c r="P432" i="34"/>
  <c r="P433" i="34"/>
  <c r="P434" i="34"/>
  <c r="P435" i="34"/>
  <c r="P436" i="34"/>
  <c r="P437" i="34"/>
  <c r="P438" i="34"/>
  <c r="P439" i="34"/>
  <c r="P440" i="34"/>
  <c r="P441" i="34"/>
  <c r="P442" i="34"/>
  <c r="P443" i="34"/>
  <c r="P444" i="34"/>
  <c r="P445" i="34"/>
  <c r="P446" i="34"/>
  <c r="P447" i="34"/>
  <c r="P448" i="34"/>
  <c r="P449" i="34"/>
  <c r="P450" i="34"/>
  <c r="P451" i="34"/>
  <c r="P452" i="34"/>
  <c r="P453" i="34"/>
  <c r="P454" i="34"/>
  <c r="P455" i="34"/>
  <c r="P456" i="34"/>
  <c r="P457" i="34"/>
  <c r="P458" i="34"/>
  <c r="P459" i="34"/>
  <c r="Q414" i="34"/>
  <c r="O417" i="34"/>
  <c r="Q418" i="34"/>
  <c r="O421" i="34"/>
  <c r="Q422" i="34"/>
  <c r="O425" i="34"/>
  <c r="Q426" i="34"/>
  <c r="O429" i="34"/>
  <c r="Q430" i="34"/>
  <c r="O433" i="34"/>
  <c r="Q434" i="34"/>
  <c r="O437" i="34"/>
  <c r="Q438" i="34"/>
  <c r="O441" i="34"/>
  <c r="Q442" i="34"/>
  <c r="O445" i="34"/>
  <c r="Q446" i="34"/>
  <c r="O449" i="34"/>
  <c r="Q450" i="34"/>
  <c r="O453" i="34"/>
  <c r="Q454" i="34"/>
  <c r="O457" i="34"/>
  <c r="Q458" i="34"/>
  <c r="O411" i="34"/>
  <c r="O413" i="34"/>
  <c r="O416" i="34"/>
  <c r="Q417" i="34"/>
  <c r="O420" i="34"/>
  <c r="Q421" i="34"/>
  <c r="O424" i="34"/>
  <c r="Q425" i="34"/>
  <c r="O428" i="34"/>
  <c r="Q429" i="34"/>
  <c r="O432" i="34"/>
  <c r="Q433" i="34"/>
  <c r="O436" i="34"/>
  <c r="Q437" i="34"/>
  <c r="O440" i="34"/>
  <c r="Q441" i="34"/>
  <c r="O444" i="34"/>
  <c r="Q445" i="34"/>
  <c r="O448" i="34"/>
  <c r="Q449" i="34"/>
  <c r="O452" i="34"/>
  <c r="Q453" i="34"/>
  <c r="O456" i="34"/>
  <c r="Q457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415" i="34"/>
  <c r="Q416" i="34"/>
  <c r="O419" i="34"/>
  <c r="Q420" i="34"/>
  <c r="O423" i="34"/>
  <c r="Q424" i="34"/>
  <c r="O427" i="34"/>
  <c r="Q428" i="34"/>
  <c r="O431" i="34"/>
  <c r="Q432" i="34"/>
  <c r="O435" i="34"/>
  <c r="Q436" i="34"/>
  <c r="O439" i="34"/>
  <c r="Q440" i="34"/>
  <c r="O443" i="34"/>
  <c r="Q444" i="34"/>
  <c r="O447" i="34"/>
  <c r="Q448" i="34"/>
  <c r="O451" i="34"/>
  <c r="Q452" i="34"/>
  <c r="O455" i="34"/>
  <c r="Q456" i="34"/>
  <c r="O459" i="34"/>
  <c r="P460" i="34"/>
  <c r="P461" i="34"/>
  <c r="P462" i="34"/>
  <c r="P463" i="34"/>
  <c r="P464" i="34"/>
  <c r="P465" i="34"/>
  <c r="P466" i="34"/>
  <c r="P467" i="34"/>
  <c r="P468" i="34"/>
  <c r="P469" i="34"/>
  <c r="P470" i="34"/>
  <c r="P471" i="34"/>
  <c r="P472" i="34"/>
  <c r="P473" i="34"/>
  <c r="P474" i="34"/>
  <c r="P475" i="34"/>
  <c r="P476" i="34"/>
  <c r="P477" i="34"/>
  <c r="P478" i="34"/>
  <c r="P479" i="34"/>
  <c r="P480" i="34"/>
  <c r="P481" i="34"/>
  <c r="P482" i="34"/>
  <c r="P483" i="34"/>
  <c r="P484" i="34"/>
  <c r="P485" i="34"/>
  <c r="P486" i="34"/>
  <c r="P487" i="34"/>
  <c r="P488" i="34"/>
  <c r="P489" i="34"/>
  <c r="P490" i="34"/>
  <c r="P491" i="34"/>
  <c r="P492" i="34"/>
  <c r="P493" i="34"/>
  <c r="P494" i="34"/>
  <c r="P495" i="34"/>
  <c r="P496" i="34"/>
  <c r="P497" i="34"/>
  <c r="P498" i="34"/>
  <c r="P499" i="34"/>
  <c r="P500" i="34"/>
  <c r="P501" i="34"/>
  <c r="P502" i="34"/>
  <c r="P503" i="34"/>
  <c r="P504" i="34"/>
  <c r="P505" i="34"/>
  <c r="P506" i="34"/>
  <c r="P507" i="34"/>
  <c r="P508" i="34"/>
  <c r="P509" i="34"/>
  <c r="P510" i="34"/>
  <c r="P511" i="34"/>
  <c r="P512" i="34"/>
  <c r="P513" i="34"/>
  <c r="P514" i="34"/>
  <c r="P515" i="34"/>
  <c r="P516" i="34"/>
  <c r="P517" i="34"/>
  <c r="P518" i="34"/>
  <c r="P519" i="34"/>
  <c r="P520" i="34"/>
  <c r="P521" i="34"/>
  <c r="P522" i="34"/>
  <c r="P523" i="34"/>
  <c r="P524" i="34"/>
  <c r="P525" i="34"/>
  <c r="P526" i="34"/>
  <c r="P527" i="34"/>
  <c r="P528" i="34"/>
  <c r="P529" i="34"/>
  <c r="P530" i="34"/>
  <c r="P531" i="34"/>
  <c r="P532" i="34"/>
  <c r="P533" i="34"/>
  <c r="P534" i="34"/>
  <c r="P535" i="34"/>
  <c r="P536" i="34"/>
  <c r="P537" i="34"/>
  <c r="P538" i="34"/>
  <c r="P539" i="34"/>
  <c r="P540" i="34"/>
  <c r="P541" i="34"/>
  <c r="P542" i="34"/>
  <c r="P543" i="34"/>
  <c r="P544" i="34"/>
  <c r="P545" i="34"/>
  <c r="P546" i="34"/>
  <c r="P547" i="34"/>
  <c r="P548" i="34"/>
  <c r="P549" i="34"/>
  <c r="P550" i="34"/>
  <c r="P551" i="34"/>
  <c r="P552" i="34"/>
  <c r="P553" i="34"/>
  <c r="P554" i="34"/>
  <c r="P555" i="34"/>
  <c r="P556" i="34"/>
  <c r="P557" i="34"/>
  <c r="P558" i="34"/>
  <c r="P559" i="34"/>
  <c r="P560" i="34"/>
  <c r="P561" i="34"/>
  <c r="P562" i="34"/>
  <c r="P563" i="34"/>
  <c r="P564" i="34"/>
  <c r="O412" i="34"/>
  <c r="O414" i="34"/>
  <c r="Q415" i="34"/>
  <c r="O418" i="34"/>
  <c r="Q419" i="34"/>
  <c r="O422" i="34"/>
  <c r="Q423" i="34"/>
  <c r="O426" i="34"/>
  <c r="Q427" i="34"/>
  <c r="O430" i="34"/>
  <c r="Q431" i="34"/>
  <c r="O434" i="34"/>
  <c r="Q435" i="34"/>
  <c r="O438" i="34"/>
  <c r="Q439" i="34"/>
  <c r="O442" i="34"/>
  <c r="Q443" i="34"/>
  <c r="O446" i="34"/>
  <c r="Q447" i="34"/>
  <c r="O450" i="34"/>
  <c r="Q451" i="34"/>
  <c r="O454" i="34"/>
  <c r="Q455" i="34"/>
  <c r="O458" i="34"/>
  <c r="Q459" i="34"/>
  <c r="Q460" i="34"/>
  <c r="Q461" i="34"/>
  <c r="Q462" i="34"/>
  <c r="Q463" i="34"/>
  <c r="Q464" i="34"/>
  <c r="Q465" i="34"/>
  <c r="Q466" i="34"/>
  <c r="Q467" i="34"/>
  <c r="Q468" i="34"/>
  <c r="Q469" i="34"/>
  <c r="Q470" i="34"/>
  <c r="Q471" i="34"/>
  <c r="Q472" i="34"/>
  <c r="Q473" i="34"/>
  <c r="Q474" i="34"/>
  <c r="Q475" i="34"/>
  <c r="Q476" i="34"/>
  <c r="Q477" i="34"/>
  <c r="Q478" i="34"/>
  <c r="Q479" i="34"/>
  <c r="Q480" i="34"/>
  <c r="Q481" i="34"/>
  <c r="Q482" i="34"/>
  <c r="Q483" i="34"/>
  <c r="Q484" i="34"/>
  <c r="Q485" i="34"/>
  <c r="Q486" i="34"/>
  <c r="Q487" i="34"/>
  <c r="Q488" i="34"/>
  <c r="Q489" i="34"/>
  <c r="Q490" i="34"/>
  <c r="Q491" i="34"/>
  <c r="Q492" i="34"/>
  <c r="Q493" i="34"/>
  <c r="Q494" i="34"/>
  <c r="Q495" i="34"/>
  <c r="Q496" i="34"/>
  <c r="Q497" i="34"/>
  <c r="Q498" i="34"/>
  <c r="Q499" i="34"/>
  <c r="Q500" i="34"/>
  <c r="Q501" i="34"/>
  <c r="Q502" i="34"/>
  <c r="Q503" i="34"/>
  <c r="Q504" i="34"/>
  <c r="Q505" i="34"/>
  <c r="Q506" i="34"/>
  <c r="Q507" i="34"/>
  <c r="Q508" i="34"/>
  <c r="Q509" i="34"/>
  <c r="Q510" i="34"/>
  <c r="Q511" i="34"/>
  <c r="Q512" i="34"/>
  <c r="Q513" i="34"/>
  <c r="Q514" i="34"/>
  <c r="Q515" i="34"/>
  <c r="Q516" i="34"/>
  <c r="Q517" i="34"/>
  <c r="Q518" i="34"/>
  <c r="Q519" i="34"/>
  <c r="Q520" i="34"/>
  <c r="Q521" i="34"/>
  <c r="Q522" i="34"/>
  <c r="Q523" i="34"/>
  <c r="Q524" i="34"/>
  <c r="Q525" i="34"/>
  <c r="Q526" i="34"/>
  <c r="Q527" i="34"/>
  <c r="Q528" i="34"/>
  <c r="Q529" i="34"/>
  <c r="Q530" i="34"/>
  <c r="Q531" i="34"/>
  <c r="Q532" i="34"/>
  <c r="Q533" i="34"/>
  <c r="Q534" i="34"/>
  <c r="Q535" i="34"/>
  <c r="Q536" i="34"/>
  <c r="Q537" i="34"/>
  <c r="Q538" i="34"/>
  <c r="Q539" i="34"/>
  <c r="Q540" i="34"/>
  <c r="Q541" i="34"/>
  <c r="Q542" i="34"/>
  <c r="Q543" i="34"/>
  <c r="Q544" i="34"/>
  <c r="Q545" i="34"/>
  <c r="Q546" i="34"/>
  <c r="Q547" i="34"/>
  <c r="Q548" i="34"/>
  <c r="Q549" i="34"/>
  <c r="Q550" i="34"/>
  <c r="Q551" i="34"/>
  <c r="Q552" i="34"/>
  <c r="Q553" i="34"/>
  <c r="Q554" i="34"/>
  <c r="Q555" i="34"/>
  <c r="Q556" i="34"/>
  <c r="Q557" i="34"/>
  <c r="Q558" i="34"/>
  <c r="Q559" i="34"/>
  <c r="Q560" i="34"/>
  <c r="Q561" i="34"/>
  <c r="Q562" i="34"/>
  <c r="Q563" i="34"/>
  <c r="Q564" i="34"/>
  <c r="Q565" i="34"/>
  <c r="Q566" i="34"/>
  <c r="Q567" i="34"/>
  <c r="Q568" i="34"/>
  <c r="Q569" i="34"/>
  <c r="Q570" i="34"/>
  <c r="Q571" i="34"/>
  <c r="Q572" i="34"/>
  <c r="Q573" i="34"/>
  <c r="Q574" i="34"/>
  <c r="Q575" i="34"/>
  <c r="Q576" i="34"/>
  <c r="Q577" i="34"/>
  <c r="Q578" i="34"/>
  <c r="Q579" i="34"/>
  <c r="Q580" i="34"/>
  <c r="Q581" i="34"/>
  <c r="Q582" i="34"/>
  <c r="Q583" i="34"/>
  <c r="Q584" i="34"/>
  <c r="Q585" i="34"/>
  <c r="Q586" i="34"/>
  <c r="Q587" i="34"/>
  <c r="Q588" i="34"/>
  <c r="Q589" i="34"/>
  <c r="Q590" i="34"/>
  <c r="Q591" i="34"/>
  <c r="Q592" i="34"/>
  <c r="Q593" i="34"/>
  <c r="Q594" i="34"/>
  <c r="Q595" i="34"/>
  <c r="Q596" i="34"/>
  <c r="Q597" i="34"/>
  <c r="Q598" i="34"/>
  <c r="Q599" i="34"/>
  <c r="Q600" i="34"/>
  <c r="Q601" i="34"/>
  <c r="Q602" i="34"/>
  <c r="Q603" i="34"/>
  <c r="Q604" i="34"/>
  <c r="O593" i="34"/>
  <c r="P594" i="34"/>
  <c r="O597" i="34"/>
  <c r="P598" i="34"/>
  <c r="O601" i="34"/>
  <c r="P602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P566" i="34"/>
  <c r="P568" i="34"/>
  <c r="P570" i="34"/>
  <c r="P572" i="34"/>
  <c r="P574" i="34"/>
  <c r="P576" i="34"/>
  <c r="P578" i="34"/>
  <c r="P580" i="34"/>
  <c r="P582" i="34"/>
  <c r="P584" i="34"/>
  <c r="P586" i="34"/>
  <c r="P588" i="34"/>
  <c r="P590" i="34"/>
  <c r="O592" i="34"/>
  <c r="P593" i="34"/>
  <c r="O596" i="34"/>
  <c r="P597" i="34"/>
  <c r="O600" i="34"/>
  <c r="P601" i="34"/>
  <c r="O604" i="34"/>
  <c r="P605" i="34"/>
  <c r="P606" i="34"/>
  <c r="P607" i="34"/>
  <c r="P608" i="34"/>
  <c r="P609" i="34"/>
  <c r="P610" i="34"/>
  <c r="P611" i="34"/>
  <c r="P612" i="34"/>
  <c r="P613" i="34"/>
  <c r="P614" i="34"/>
  <c r="P615" i="34"/>
  <c r="P616" i="34"/>
  <c r="P617" i="34"/>
  <c r="P618" i="34"/>
  <c r="P619" i="34"/>
  <c r="P620" i="34"/>
  <c r="P621" i="34"/>
  <c r="P622" i="34"/>
  <c r="P623" i="34"/>
  <c r="P624" i="34"/>
  <c r="P625" i="34"/>
  <c r="P626" i="34"/>
  <c r="P627" i="34"/>
  <c r="P628" i="34"/>
  <c r="P629" i="34"/>
  <c r="P630" i="34"/>
  <c r="P631" i="34"/>
  <c r="P632" i="34"/>
  <c r="P633" i="34"/>
  <c r="P634" i="34"/>
  <c r="P635" i="34"/>
  <c r="P636" i="34"/>
  <c r="P637" i="34"/>
  <c r="P638" i="34"/>
  <c r="P639" i="34"/>
  <c r="P640" i="34"/>
  <c r="P641" i="34"/>
  <c r="P642" i="34"/>
  <c r="P643" i="34"/>
  <c r="P644" i="34"/>
  <c r="P645" i="34"/>
  <c r="P646" i="34"/>
  <c r="P647" i="34"/>
  <c r="P648" i="34"/>
  <c r="P649" i="34"/>
  <c r="P650" i="34"/>
  <c r="P651" i="34"/>
  <c r="P652" i="34"/>
  <c r="P653" i="34"/>
  <c r="P654" i="34"/>
  <c r="P655" i="34"/>
  <c r="P656" i="34"/>
  <c r="P657" i="34"/>
  <c r="P658" i="34"/>
  <c r="P659" i="34"/>
  <c r="P660" i="34"/>
  <c r="P661" i="34"/>
  <c r="P662" i="34"/>
  <c r="P663" i="34"/>
  <c r="P664" i="34"/>
  <c r="P665" i="34"/>
  <c r="P666" i="34"/>
  <c r="P667" i="34"/>
  <c r="P668" i="34"/>
  <c r="P669" i="34"/>
  <c r="P670" i="34"/>
  <c r="P671" i="34"/>
  <c r="P672" i="34"/>
  <c r="P673" i="34"/>
  <c r="P674" i="34"/>
  <c r="P675" i="34"/>
  <c r="P676" i="34"/>
  <c r="P677" i="34"/>
  <c r="P678" i="34"/>
  <c r="P679" i="34"/>
  <c r="P680" i="34"/>
  <c r="P681" i="34"/>
  <c r="P682" i="34"/>
  <c r="P683" i="34"/>
  <c r="P684" i="34"/>
  <c r="P685" i="34"/>
  <c r="P686" i="34"/>
  <c r="P687" i="34"/>
  <c r="P688" i="34"/>
  <c r="P689" i="34"/>
  <c r="P690" i="34"/>
  <c r="P691" i="34"/>
  <c r="P692" i="34"/>
  <c r="P693" i="34"/>
  <c r="P694" i="34"/>
  <c r="P695" i="34"/>
  <c r="P696" i="34"/>
  <c r="P697" i="34"/>
  <c r="P698" i="34"/>
  <c r="P699" i="34"/>
  <c r="P700" i="34"/>
  <c r="P701" i="34"/>
  <c r="P702" i="34"/>
  <c r="P703" i="34"/>
  <c r="P704" i="34"/>
  <c r="P705" i="34"/>
  <c r="P706" i="34"/>
  <c r="P707" i="34"/>
  <c r="P708" i="34"/>
  <c r="P709" i="34"/>
  <c r="P710" i="34"/>
  <c r="P711" i="34"/>
  <c r="P712" i="34"/>
  <c r="P713" i="34"/>
  <c r="P714" i="34"/>
  <c r="P715" i="34"/>
  <c r="P716" i="34"/>
  <c r="P717" i="34"/>
  <c r="P592" i="34"/>
  <c r="O595" i="34"/>
  <c r="P596" i="34"/>
  <c r="O599" i="34"/>
  <c r="P600" i="34"/>
  <c r="O603" i="34"/>
  <c r="P604" i="34"/>
  <c r="Q605" i="34"/>
  <c r="Q606" i="34"/>
  <c r="Q607" i="34"/>
  <c r="Q608" i="34"/>
  <c r="Q609" i="34"/>
  <c r="Q610" i="34"/>
  <c r="Q611" i="34"/>
  <c r="Q612" i="34"/>
  <c r="Q613" i="34"/>
  <c r="Q614" i="34"/>
  <c r="Q615" i="34"/>
  <c r="Q616" i="34"/>
  <c r="Q617" i="34"/>
  <c r="Q618" i="34"/>
  <c r="Q619" i="34"/>
  <c r="Q620" i="34"/>
  <c r="Q621" i="34"/>
  <c r="Q622" i="34"/>
  <c r="Q623" i="34"/>
  <c r="Q624" i="34"/>
  <c r="Q625" i="34"/>
  <c r="Q626" i="34"/>
  <c r="Q627" i="34"/>
  <c r="Q628" i="34"/>
  <c r="Q629" i="34"/>
  <c r="Q630" i="34"/>
  <c r="Q631" i="34"/>
  <c r="Q632" i="34"/>
  <c r="Q633" i="34"/>
  <c r="Q634" i="34"/>
  <c r="Q635" i="34"/>
  <c r="Q636" i="34"/>
  <c r="Q637" i="34"/>
  <c r="Q638" i="34"/>
  <c r="Q639" i="34"/>
  <c r="Q640" i="34"/>
  <c r="Q641" i="34"/>
  <c r="Q642" i="34"/>
  <c r="Q643" i="34"/>
  <c r="Q644" i="34"/>
  <c r="Q645" i="34"/>
  <c r="Q646" i="34"/>
  <c r="Q647" i="34"/>
  <c r="Q648" i="34"/>
  <c r="Q649" i="34"/>
  <c r="Q650" i="34"/>
  <c r="Q651" i="34"/>
  <c r="Q652" i="34"/>
  <c r="Q653" i="34"/>
  <c r="Q654" i="34"/>
  <c r="Q655" i="34"/>
  <c r="Q656" i="34"/>
  <c r="Q657" i="34"/>
  <c r="Q658" i="34"/>
  <c r="Q659" i="34"/>
  <c r="Q660" i="34"/>
  <c r="Q661" i="34"/>
  <c r="Q662" i="34"/>
  <c r="Q663" i="34"/>
  <c r="Q664" i="34"/>
  <c r="Q665" i="34"/>
  <c r="Q666" i="34"/>
  <c r="Q667" i="34"/>
  <c r="Q668" i="34"/>
  <c r="Q669" i="34"/>
  <c r="Q670" i="34"/>
  <c r="Q671" i="34"/>
  <c r="Q672" i="34"/>
  <c r="Q673" i="34"/>
  <c r="Q674" i="34"/>
  <c r="Q675" i="34"/>
  <c r="Q676" i="34"/>
  <c r="Q677" i="34"/>
  <c r="Q678" i="34"/>
  <c r="Q679" i="34"/>
  <c r="Q680" i="34"/>
  <c r="Q681" i="34"/>
  <c r="Q682" i="34"/>
  <c r="Q683" i="34"/>
  <c r="Q684" i="34"/>
  <c r="Q685" i="34"/>
  <c r="Q686" i="34"/>
  <c r="Q687" i="34"/>
  <c r="Q688" i="34"/>
  <c r="Q689" i="34"/>
  <c r="Q690" i="34"/>
  <c r="Q691" i="34"/>
  <c r="Q692" i="34"/>
  <c r="Q693" i="34"/>
  <c r="Q694" i="34"/>
  <c r="Q695" i="34"/>
  <c r="Q696" i="34"/>
  <c r="Q697" i="34"/>
  <c r="Q698" i="34"/>
  <c r="Q699" i="34"/>
  <c r="Q700" i="34"/>
  <c r="Q701" i="34"/>
  <c r="Q702" i="34"/>
  <c r="Q703" i="34"/>
  <c r="Q704" i="34"/>
  <c r="Q705" i="34"/>
  <c r="Q706" i="34"/>
  <c r="Q707" i="34"/>
  <c r="Q708" i="34"/>
  <c r="Q709" i="34"/>
  <c r="Q710" i="34"/>
  <c r="Q711" i="34"/>
  <c r="Q712" i="34"/>
  <c r="Q713" i="34"/>
  <c r="Q714" i="34"/>
  <c r="Q715" i="34"/>
  <c r="Q716" i="34"/>
  <c r="Q717" i="34"/>
  <c r="Q718" i="34"/>
  <c r="Q719" i="34"/>
  <c r="Q720" i="34"/>
  <c r="Q721" i="34"/>
  <c r="Q722" i="34"/>
  <c r="Q723" i="34"/>
  <c r="Q724" i="34"/>
  <c r="P565" i="34"/>
  <c r="P567" i="34"/>
  <c r="P569" i="34"/>
  <c r="P571" i="34"/>
  <c r="P573" i="34"/>
  <c r="P575" i="34"/>
  <c r="P577" i="34"/>
  <c r="P579" i="34"/>
  <c r="P581" i="34"/>
  <c r="P583" i="34"/>
  <c r="P585" i="34"/>
  <c r="P587" i="34"/>
  <c r="P589" i="34"/>
  <c r="P591" i="34"/>
  <c r="O594" i="34"/>
  <c r="P595" i="34"/>
  <c r="O598" i="34"/>
  <c r="P599" i="34"/>
  <c r="O602" i="34"/>
  <c r="P603" i="34"/>
  <c r="P718" i="34"/>
  <c r="P720" i="34"/>
  <c r="P722" i="34"/>
  <c r="P724" i="34"/>
  <c r="P727" i="34"/>
  <c r="Q728" i="34"/>
  <c r="P731" i="34"/>
  <c r="Q732" i="34"/>
  <c r="P735" i="34"/>
  <c r="Q736" i="34"/>
  <c r="P739" i="34"/>
  <c r="Q740" i="34"/>
  <c r="P743" i="34"/>
  <c r="Q744" i="34"/>
  <c r="P747" i="34"/>
  <c r="Q748" i="34"/>
  <c r="P751" i="34"/>
  <c r="Q752" i="34"/>
  <c r="P755" i="34"/>
  <c r="Q756" i="34"/>
  <c r="P759" i="34"/>
  <c r="Q760" i="34"/>
  <c r="P763" i="34"/>
  <c r="Q764" i="34"/>
  <c r="P767" i="34"/>
  <c r="Q768" i="34"/>
  <c r="Q769" i="34"/>
  <c r="Q770" i="34"/>
  <c r="Q771" i="34"/>
  <c r="Q772" i="34"/>
  <c r="Q773" i="34"/>
  <c r="Q774" i="34"/>
  <c r="Q775" i="34"/>
  <c r="Q776" i="34"/>
  <c r="Q777" i="34"/>
  <c r="Q778" i="34"/>
  <c r="Q779" i="34"/>
  <c r="Q780" i="34"/>
  <c r="Q781" i="34"/>
  <c r="Q782" i="34"/>
  <c r="Q783" i="34"/>
  <c r="Q784" i="34"/>
  <c r="Q785" i="34"/>
  <c r="Q786" i="34"/>
  <c r="Q787" i="34"/>
  <c r="Q788" i="34"/>
  <c r="Q789" i="34"/>
  <c r="Q790" i="34"/>
  <c r="Q791" i="34"/>
  <c r="Q792" i="34"/>
  <c r="Q793" i="34"/>
  <c r="Q794" i="34"/>
  <c r="Q795" i="34"/>
  <c r="Q796" i="34"/>
  <c r="Q797" i="34"/>
  <c r="Q798" i="34"/>
  <c r="Q799" i="34"/>
  <c r="Q800" i="34"/>
  <c r="Q801" i="34"/>
  <c r="Q802" i="34"/>
  <c r="Q803" i="34"/>
  <c r="Q804" i="34"/>
  <c r="Q805" i="34"/>
  <c r="Q806" i="34"/>
  <c r="Q807" i="34"/>
  <c r="Q808" i="34"/>
  <c r="Q809" i="34"/>
  <c r="Q810" i="34"/>
  <c r="Q811" i="34"/>
  <c r="Q812" i="34"/>
  <c r="Q813" i="34"/>
  <c r="Q814" i="34"/>
  <c r="Q815" i="34"/>
  <c r="Q816" i="34"/>
  <c r="Q817" i="34"/>
  <c r="Q818" i="34"/>
  <c r="Q819" i="34"/>
  <c r="Q820" i="34"/>
  <c r="Q821" i="34"/>
  <c r="Q822" i="34"/>
  <c r="Q823" i="34"/>
  <c r="Q824" i="34"/>
  <c r="Q825" i="34"/>
  <c r="Q826" i="34"/>
  <c r="Q827" i="34"/>
  <c r="Q828" i="34"/>
  <c r="Q829" i="34"/>
  <c r="Q830" i="34"/>
  <c r="Q831" i="34"/>
  <c r="Q832" i="34"/>
  <c r="Q833" i="34"/>
  <c r="Q834" i="34"/>
  <c r="Q835" i="34"/>
  <c r="Q836" i="34"/>
  <c r="Q837" i="34"/>
  <c r="Q838" i="34"/>
  <c r="Q839" i="34"/>
  <c r="Q840" i="34"/>
  <c r="Q841" i="34"/>
  <c r="Q842" i="34"/>
  <c r="Q843" i="34"/>
  <c r="Q844" i="34"/>
  <c r="Q845" i="34"/>
  <c r="Q846" i="34"/>
  <c r="Q847" i="34"/>
  <c r="Q848" i="34"/>
  <c r="Q849" i="34"/>
  <c r="Q850" i="34"/>
  <c r="Q851" i="34"/>
  <c r="Q852" i="34"/>
  <c r="Q853" i="34"/>
  <c r="Q854" i="34"/>
  <c r="Q855" i="34"/>
  <c r="Q856" i="34"/>
  <c r="Q857" i="34"/>
  <c r="Q858" i="34"/>
  <c r="Q859" i="34"/>
  <c r="Q860" i="34"/>
  <c r="Q861" i="34"/>
  <c r="Q862" i="34"/>
  <c r="Q863" i="34"/>
  <c r="Q864" i="34"/>
  <c r="Q865" i="34"/>
  <c r="Q866" i="34"/>
  <c r="Q867" i="34"/>
  <c r="Q868" i="34"/>
  <c r="Q869" i="34"/>
  <c r="Q870" i="34"/>
  <c r="Q871" i="34"/>
  <c r="Q872" i="34"/>
  <c r="Q873" i="34"/>
  <c r="Q874" i="34"/>
  <c r="Q875" i="34"/>
  <c r="Q876" i="34"/>
  <c r="Q877" i="34"/>
  <c r="Q878" i="34"/>
  <c r="Q879" i="34"/>
  <c r="Q880" i="34"/>
  <c r="Q881" i="34"/>
  <c r="Q882" i="34"/>
  <c r="Q883" i="34"/>
  <c r="Q884" i="34"/>
  <c r="Q885" i="34"/>
  <c r="Q886" i="34"/>
  <c r="Q887" i="34"/>
  <c r="Q888" i="34"/>
  <c r="Q889" i="34"/>
  <c r="Q890" i="34"/>
  <c r="Q891" i="34"/>
  <c r="Q892" i="34"/>
  <c r="Q893" i="34"/>
  <c r="Q894" i="34"/>
  <c r="Q895" i="34"/>
  <c r="Q896" i="34"/>
  <c r="Q897" i="34"/>
  <c r="Q898" i="34"/>
  <c r="Q899" i="34"/>
  <c r="Q900" i="34"/>
  <c r="Q901" i="34"/>
  <c r="Q902" i="34"/>
  <c r="Q903" i="34"/>
  <c r="Q904" i="34"/>
  <c r="Q905" i="34"/>
  <c r="Q906" i="34"/>
  <c r="Q907" i="34"/>
  <c r="Q908" i="34"/>
  <c r="Q909" i="34"/>
  <c r="Q910" i="34"/>
  <c r="Q911" i="34"/>
  <c r="Q912" i="34"/>
  <c r="Q913" i="34"/>
  <c r="Q914" i="34"/>
  <c r="Q915" i="34"/>
  <c r="Q916" i="34"/>
  <c r="P726" i="34"/>
  <c r="Q727" i="34"/>
  <c r="P730" i="34"/>
  <c r="Q731" i="34"/>
  <c r="P734" i="34"/>
  <c r="Q735" i="34"/>
  <c r="P738" i="34"/>
  <c r="Q739" i="34"/>
  <c r="P742" i="34"/>
  <c r="Q743" i="34"/>
  <c r="P746" i="34"/>
  <c r="Q747" i="34"/>
  <c r="P750" i="34"/>
  <c r="Q751" i="34"/>
  <c r="P754" i="34"/>
  <c r="Q755" i="34"/>
  <c r="P758" i="34"/>
  <c r="Q759" i="34"/>
  <c r="P762" i="34"/>
  <c r="Q763" i="34"/>
  <c r="P766" i="34"/>
  <c r="Q767" i="34"/>
  <c r="P719" i="34"/>
  <c r="P721" i="34"/>
  <c r="P723" i="34"/>
  <c r="P725" i="34"/>
  <c r="Q726" i="34"/>
  <c r="P729" i="34"/>
  <c r="Q730" i="34"/>
  <c r="P733" i="34"/>
  <c r="Q734" i="34"/>
  <c r="P737" i="34"/>
  <c r="Q738" i="34"/>
  <c r="P741" i="34"/>
  <c r="Q742" i="34"/>
  <c r="P745" i="34"/>
  <c r="Q746" i="34"/>
  <c r="P749" i="34"/>
  <c r="Q750" i="34"/>
  <c r="P753" i="34"/>
  <c r="Q754" i="34"/>
  <c r="P757" i="34"/>
  <c r="Q758" i="34"/>
  <c r="P761" i="34"/>
  <c r="Q762" i="34"/>
  <c r="P765" i="34"/>
  <c r="Q766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Q725" i="34"/>
  <c r="P728" i="34"/>
  <c r="Q729" i="34"/>
  <c r="P732" i="34"/>
  <c r="Q733" i="34"/>
  <c r="P736" i="34"/>
  <c r="Q737" i="34"/>
  <c r="P740" i="34"/>
  <c r="Q741" i="34"/>
  <c r="P744" i="34"/>
  <c r="Q745" i="34"/>
  <c r="P748" i="34"/>
  <c r="Q749" i="34"/>
  <c r="P752" i="34"/>
  <c r="Q753" i="34"/>
  <c r="P756" i="34"/>
  <c r="Q757" i="34"/>
  <c r="P760" i="34"/>
  <c r="Q761" i="34"/>
  <c r="P764" i="34"/>
  <c r="Q765" i="34"/>
  <c r="P768" i="34"/>
  <c r="P769" i="34"/>
  <c r="P770" i="34"/>
  <c r="P771" i="34"/>
  <c r="P772" i="34"/>
  <c r="P773" i="34"/>
  <c r="P774" i="34"/>
  <c r="P775" i="34"/>
  <c r="P776" i="34"/>
  <c r="P777" i="34"/>
  <c r="P778" i="34"/>
  <c r="P779" i="34"/>
  <c r="P780" i="34"/>
  <c r="P781" i="34"/>
  <c r="P782" i="34"/>
  <c r="P783" i="34"/>
  <c r="P784" i="34"/>
  <c r="P785" i="34"/>
  <c r="P786" i="34"/>
  <c r="P787" i="34"/>
  <c r="P788" i="34"/>
  <c r="P789" i="34"/>
  <c r="P790" i="34"/>
  <c r="P791" i="34"/>
  <c r="P792" i="34"/>
  <c r="P793" i="34"/>
  <c r="P794" i="34"/>
  <c r="P795" i="34"/>
  <c r="P796" i="34"/>
  <c r="P797" i="34"/>
  <c r="P798" i="34"/>
  <c r="P799" i="34"/>
  <c r="P800" i="34"/>
  <c r="P801" i="34"/>
  <c r="P802" i="34"/>
  <c r="P803" i="34"/>
  <c r="P804" i="34"/>
  <c r="P805" i="34"/>
  <c r="P806" i="34"/>
  <c r="P807" i="34"/>
  <c r="P808" i="34"/>
  <c r="P809" i="34"/>
  <c r="P810" i="34"/>
  <c r="P811" i="34"/>
  <c r="P812" i="34"/>
  <c r="P813" i="34"/>
  <c r="P814" i="34"/>
  <c r="P815" i="34"/>
  <c r="P816" i="34"/>
  <c r="P817" i="34"/>
  <c r="P818" i="34"/>
  <c r="P819" i="34"/>
  <c r="P820" i="34"/>
  <c r="P821" i="34"/>
  <c r="P822" i="34"/>
  <c r="P823" i="34"/>
  <c r="P824" i="34"/>
  <c r="P825" i="34"/>
  <c r="P826" i="34"/>
  <c r="P827" i="34"/>
  <c r="P828" i="34"/>
  <c r="P829" i="34"/>
  <c r="P830" i="34"/>
  <c r="P831" i="34"/>
  <c r="P832" i="34"/>
  <c r="P833" i="34"/>
  <c r="P834" i="34"/>
  <c r="P835" i="34"/>
  <c r="P836" i="34"/>
  <c r="P837" i="34"/>
  <c r="P838" i="34"/>
  <c r="P839" i="34"/>
  <c r="P840" i="34"/>
  <c r="P841" i="34"/>
  <c r="P842" i="34"/>
  <c r="P843" i="34"/>
  <c r="P844" i="34"/>
  <c r="P845" i="34"/>
  <c r="P846" i="34"/>
  <c r="P847" i="34"/>
  <c r="P848" i="34"/>
  <c r="P849" i="34"/>
  <c r="P850" i="34"/>
  <c r="P851" i="34"/>
  <c r="P852" i="34"/>
  <c r="P853" i="34"/>
  <c r="P854" i="34"/>
  <c r="P855" i="34"/>
  <c r="P856" i="34"/>
  <c r="P857" i="34"/>
  <c r="P858" i="34"/>
  <c r="P859" i="34"/>
  <c r="P860" i="34"/>
  <c r="P861" i="34"/>
  <c r="P862" i="34"/>
  <c r="P863" i="34"/>
  <c r="P864" i="34"/>
  <c r="P865" i="34"/>
  <c r="P866" i="34"/>
  <c r="P867" i="34"/>
  <c r="P868" i="34"/>
  <c r="P869" i="34"/>
  <c r="P870" i="34"/>
  <c r="P871" i="34"/>
  <c r="P872" i="34"/>
  <c r="P873" i="34"/>
  <c r="P874" i="34"/>
  <c r="P875" i="34"/>
  <c r="P876" i="34"/>
  <c r="P877" i="34"/>
  <c r="P878" i="34"/>
  <c r="P879" i="34"/>
  <c r="P880" i="34"/>
  <c r="P881" i="34"/>
  <c r="P882" i="34"/>
  <c r="P883" i="34"/>
  <c r="P884" i="34"/>
  <c r="P885" i="34"/>
  <c r="P886" i="34"/>
  <c r="P887" i="34"/>
  <c r="P888" i="34"/>
  <c r="P889" i="34"/>
  <c r="P890" i="34"/>
  <c r="P891" i="34"/>
  <c r="P892" i="34"/>
  <c r="P893" i="34"/>
  <c r="P894" i="34"/>
  <c r="P895" i="34"/>
  <c r="P896" i="34"/>
  <c r="P897" i="34"/>
  <c r="P898" i="34"/>
  <c r="P899" i="34"/>
  <c r="P900" i="34"/>
  <c r="P901" i="34"/>
  <c r="P902" i="34"/>
  <c r="P903" i="34"/>
  <c r="P904" i="34"/>
  <c r="P905" i="34"/>
  <c r="P906" i="34"/>
  <c r="P907" i="34"/>
  <c r="P908" i="34"/>
  <c r="P909" i="34"/>
  <c r="P910" i="34"/>
  <c r="P911" i="34"/>
  <c r="P912" i="34"/>
  <c r="P913" i="34"/>
  <c r="P914" i="34"/>
  <c r="P915" i="34"/>
  <c r="P916" i="34"/>
  <c r="P917" i="34"/>
  <c r="P918" i="34"/>
  <c r="P919" i="34"/>
  <c r="P920" i="34"/>
  <c r="P921" i="34"/>
  <c r="P922" i="34"/>
  <c r="P923" i="34"/>
  <c r="P924" i="34"/>
  <c r="P925" i="34"/>
  <c r="P926" i="34"/>
  <c r="P927" i="34"/>
  <c r="P928" i="34"/>
  <c r="P929" i="34"/>
  <c r="O914" i="34"/>
  <c r="O916" i="34"/>
  <c r="O919" i="34"/>
  <c r="Q920" i="34"/>
  <c r="O923" i="34"/>
  <c r="Q924" i="34"/>
  <c r="O927" i="34"/>
  <c r="Q928" i="34"/>
  <c r="O918" i="34"/>
  <c r="Q919" i="34"/>
  <c r="O922" i="34"/>
  <c r="Q923" i="34"/>
  <c r="O926" i="34"/>
  <c r="Q927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915" i="34"/>
  <c r="O917" i="34"/>
  <c r="Q918" i="34"/>
  <c r="O921" i="34"/>
  <c r="Q922" i="34"/>
  <c r="O925" i="34"/>
  <c r="Q926" i="34"/>
  <c r="O929" i="34"/>
  <c r="P930" i="34"/>
  <c r="P931" i="34"/>
  <c r="P932" i="34"/>
  <c r="P933" i="34"/>
  <c r="P934" i="34"/>
  <c r="P935" i="34"/>
  <c r="P936" i="34"/>
  <c r="P937" i="34"/>
  <c r="P938" i="34"/>
  <c r="P939" i="34"/>
  <c r="P940" i="34"/>
  <c r="P941" i="34"/>
  <c r="P942" i="34"/>
  <c r="P943" i="34"/>
  <c r="P944" i="34"/>
  <c r="P945" i="34"/>
  <c r="P946" i="34"/>
  <c r="P947" i="34"/>
  <c r="P948" i="34"/>
  <c r="P949" i="34"/>
  <c r="P950" i="34"/>
  <c r="P951" i="34"/>
  <c r="P952" i="34"/>
  <c r="P953" i="34"/>
  <c r="P954" i="34"/>
  <c r="P955" i="34"/>
  <c r="P956" i="34"/>
  <c r="P957" i="34"/>
  <c r="P958" i="34"/>
  <c r="P959" i="34"/>
  <c r="P960" i="34"/>
  <c r="P961" i="34"/>
  <c r="P962" i="34"/>
  <c r="P963" i="34"/>
  <c r="P964" i="34"/>
  <c r="P965" i="34"/>
  <c r="P966" i="34"/>
  <c r="P967" i="34"/>
  <c r="P968" i="34"/>
  <c r="P969" i="34"/>
  <c r="P970" i="34"/>
  <c r="P971" i="34"/>
  <c r="P972" i="34"/>
  <c r="P973" i="34"/>
  <c r="P974" i="34"/>
  <c r="P975" i="34"/>
  <c r="P976" i="34"/>
  <c r="P977" i="34"/>
  <c r="P978" i="34"/>
  <c r="P979" i="34"/>
  <c r="P980" i="34"/>
  <c r="P981" i="34"/>
  <c r="P982" i="34"/>
  <c r="P983" i="34"/>
  <c r="P984" i="34"/>
  <c r="P985" i="34"/>
  <c r="P986" i="34"/>
  <c r="P987" i="34"/>
  <c r="P988" i="34"/>
  <c r="P989" i="34"/>
  <c r="P990" i="34"/>
  <c r="P991" i="34"/>
  <c r="P992" i="34"/>
  <c r="P993" i="34"/>
  <c r="P994" i="34"/>
  <c r="P995" i="34"/>
  <c r="P996" i="34"/>
  <c r="P997" i="34"/>
  <c r="P998" i="34"/>
  <c r="P999" i="34"/>
  <c r="P1000" i="34"/>
  <c r="P1001" i="34"/>
  <c r="P1002" i="34"/>
  <c r="P1003" i="34"/>
  <c r="P1004" i="34"/>
  <c r="P1005" i="34"/>
  <c r="P1006" i="34"/>
  <c r="P1007" i="34"/>
  <c r="P1008" i="34"/>
  <c r="P1009" i="34"/>
  <c r="P1010" i="34"/>
  <c r="P1011" i="34"/>
  <c r="P1012" i="34"/>
  <c r="P1013" i="34"/>
  <c r="P1014" i="34"/>
  <c r="P1015" i="34"/>
  <c r="P1016" i="34"/>
  <c r="P1017" i="34"/>
  <c r="P1018" i="34"/>
  <c r="P1019" i="34"/>
  <c r="P1020" i="34"/>
  <c r="P1021" i="34"/>
  <c r="P1022" i="34"/>
  <c r="P1023" i="34"/>
  <c r="P1024" i="34"/>
  <c r="P1025" i="34"/>
  <c r="P1026" i="34"/>
  <c r="P1027" i="34"/>
  <c r="P1028" i="34"/>
  <c r="P1029" i="34"/>
  <c r="P1030" i="34"/>
  <c r="P1031" i="34"/>
  <c r="P1032" i="34"/>
  <c r="P1033" i="34"/>
  <c r="P1034" i="34"/>
  <c r="P1035" i="34"/>
  <c r="P1036" i="34"/>
  <c r="P1037" i="34"/>
  <c r="P1038" i="34"/>
  <c r="P1039" i="34"/>
  <c r="P1040" i="34"/>
  <c r="P1041" i="34"/>
  <c r="P1042" i="34"/>
  <c r="P1043" i="34"/>
  <c r="P1044" i="34"/>
  <c r="P1045" i="34"/>
  <c r="P1046" i="34"/>
  <c r="P1047" i="34"/>
  <c r="P1048" i="34"/>
  <c r="P1049" i="34"/>
  <c r="P1050" i="34"/>
  <c r="P1051" i="34"/>
  <c r="P1052" i="34"/>
  <c r="Q917" i="34"/>
  <c r="O920" i="34"/>
  <c r="Q921" i="34"/>
  <c r="O924" i="34"/>
  <c r="Q925" i="34"/>
  <c r="O928" i="34"/>
  <c r="Q929" i="34"/>
  <c r="Q930" i="34"/>
  <c r="Q931" i="34"/>
  <c r="Q932" i="34"/>
  <c r="Q933" i="34"/>
  <c r="Q934" i="34"/>
  <c r="Q935" i="34"/>
  <c r="Q936" i="34"/>
  <c r="Q937" i="34"/>
  <c r="Q938" i="34"/>
  <c r="Q939" i="34"/>
  <c r="Q940" i="34"/>
  <c r="Q941" i="34"/>
  <c r="Q942" i="34"/>
  <c r="Q943" i="34"/>
  <c r="Q944" i="34"/>
  <c r="Q945" i="34"/>
  <c r="Q946" i="34"/>
  <c r="Q947" i="34"/>
  <c r="Q948" i="34"/>
  <c r="Q949" i="34"/>
  <c r="Q950" i="34"/>
  <c r="Q951" i="34"/>
  <c r="Q952" i="34"/>
  <c r="Q953" i="34"/>
  <c r="Q954" i="34"/>
  <c r="Q955" i="34"/>
  <c r="Q956" i="34"/>
  <c r="Q957" i="34"/>
  <c r="Q958" i="34"/>
  <c r="Q959" i="34"/>
  <c r="Q960" i="34"/>
  <c r="Q961" i="34"/>
  <c r="Q962" i="34"/>
  <c r="Q963" i="34"/>
  <c r="Q964" i="34"/>
  <c r="Q965" i="34"/>
  <c r="Q966" i="34"/>
  <c r="Q967" i="34"/>
  <c r="Q968" i="34"/>
  <c r="Q969" i="34"/>
  <c r="Q970" i="34"/>
  <c r="Q971" i="34"/>
  <c r="Q972" i="34"/>
  <c r="Q973" i="34"/>
  <c r="Q974" i="34"/>
  <c r="Q975" i="34"/>
  <c r="Q976" i="34"/>
  <c r="Q977" i="34"/>
  <c r="Q978" i="34"/>
  <c r="Q979" i="34"/>
  <c r="Q980" i="34"/>
  <c r="Q981" i="34"/>
  <c r="Q982" i="34"/>
  <c r="Q983" i="34"/>
  <c r="Q984" i="34"/>
  <c r="Q985" i="34"/>
  <c r="Q986" i="34"/>
  <c r="Q987" i="34"/>
  <c r="Q988" i="34"/>
  <c r="Q989" i="34"/>
  <c r="Q990" i="34"/>
  <c r="Q991" i="34"/>
  <c r="Q992" i="34"/>
  <c r="Q993" i="34"/>
  <c r="Q994" i="34"/>
  <c r="Q995" i="34"/>
  <c r="Q996" i="34"/>
  <c r="Q997" i="34"/>
  <c r="Q998" i="34"/>
  <c r="Q999" i="34"/>
  <c r="Q1000" i="34"/>
  <c r="Q1001" i="34"/>
  <c r="Q1002" i="34"/>
  <c r="Q1003" i="34"/>
  <c r="Q1004" i="34"/>
  <c r="Q1005" i="34"/>
  <c r="Q1006" i="34"/>
  <c r="Q1007" i="34"/>
  <c r="Q1008" i="34"/>
  <c r="Q1009" i="34"/>
  <c r="Q1010" i="34"/>
  <c r="Q1011" i="34"/>
  <c r="Q1012" i="34"/>
  <c r="Q1013" i="34"/>
  <c r="Q1014" i="34"/>
  <c r="Q1015" i="34"/>
  <c r="Q1016" i="34"/>
  <c r="Q1017" i="34"/>
  <c r="Q1018" i="34"/>
  <c r="Q1019" i="34"/>
  <c r="Q1020" i="34"/>
  <c r="Q1021" i="34"/>
  <c r="Q1022" i="34"/>
  <c r="Q1023" i="34"/>
  <c r="Q1024" i="34"/>
  <c r="Q1025" i="34"/>
  <c r="Q1026" i="34"/>
  <c r="Q1027" i="34"/>
  <c r="Q1028" i="34"/>
  <c r="Q1029" i="34"/>
  <c r="Q1030" i="34"/>
  <c r="Q1031" i="34"/>
  <c r="Q1032" i="34"/>
  <c r="Q1033" i="34"/>
  <c r="Q1034" i="34"/>
  <c r="Q1035" i="34"/>
  <c r="Q1036" i="34"/>
  <c r="Q1037" i="34"/>
  <c r="Q1038" i="34"/>
  <c r="Q1039" i="34"/>
  <c r="Q1040" i="34"/>
  <c r="Q1041" i="34"/>
  <c r="Q1042" i="34"/>
  <c r="Q1043" i="34"/>
  <c r="Q1044" i="34"/>
  <c r="Q1045" i="34"/>
  <c r="Q1046" i="34"/>
  <c r="Q1047" i="34"/>
  <c r="Q1048" i="34"/>
  <c r="Q1049" i="34"/>
  <c r="Q1050" i="34"/>
  <c r="Q1051" i="34"/>
  <c r="Q1052" i="34"/>
  <c r="Q1053" i="34"/>
  <c r="Q1054" i="34"/>
  <c r="Q1055" i="34"/>
  <c r="Q1056" i="34"/>
  <c r="Q1057" i="34"/>
  <c r="Q1058" i="34"/>
  <c r="Q1059" i="34"/>
  <c r="Q1060" i="34"/>
  <c r="Q1061" i="34"/>
  <c r="Q1062" i="34"/>
  <c r="Q1063" i="34"/>
  <c r="Q1064" i="34"/>
  <c r="Q1065" i="34"/>
  <c r="Q1066" i="34"/>
  <c r="Q1067" i="34"/>
  <c r="Q1068" i="34"/>
  <c r="Q1069" i="34"/>
  <c r="Q1070" i="34"/>
  <c r="Q1071" i="34"/>
  <c r="Q1072" i="34"/>
  <c r="Q1073" i="34"/>
  <c r="Q1074" i="34"/>
  <c r="Q1075" i="34"/>
  <c r="Q1076" i="34"/>
  <c r="Q1077" i="34"/>
  <c r="Q1078" i="34"/>
  <c r="Q1079" i="34"/>
  <c r="Q1080" i="34"/>
  <c r="Q1081" i="34"/>
  <c r="Q1082" i="34"/>
  <c r="Q1083" i="34"/>
  <c r="Q1084" i="34"/>
  <c r="Q1085" i="34"/>
  <c r="Q1086" i="34"/>
  <c r="Q1087" i="34"/>
  <c r="Q1088" i="34"/>
  <c r="Q1089" i="34"/>
  <c r="Q1090" i="34"/>
  <c r="Q1091" i="34"/>
  <c r="Q1092" i="34"/>
  <c r="Q1093" i="34"/>
  <c r="Q1094" i="34"/>
  <c r="Q1095" i="34"/>
  <c r="Q1096" i="34"/>
  <c r="Q1097" i="34"/>
  <c r="Q1098" i="34"/>
  <c r="Q1099" i="34"/>
  <c r="Q1100" i="34"/>
  <c r="Q1101" i="34"/>
  <c r="Q1102" i="34"/>
  <c r="Q1103" i="34"/>
  <c r="Q1104" i="34"/>
  <c r="Q1105" i="34"/>
  <c r="Q1106" i="34"/>
  <c r="Q1107" i="34"/>
  <c r="Q1108" i="34"/>
  <c r="Q1109" i="34"/>
  <c r="Q1110" i="34"/>
  <c r="Q1111" i="34"/>
  <c r="Q1112" i="34"/>
  <c r="Q1113" i="34"/>
  <c r="Q1114" i="34"/>
  <c r="Q1115" i="34"/>
  <c r="O1095" i="34"/>
  <c r="P1096" i="34"/>
  <c r="O1099" i="34"/>
  <c r="P1100" i="34"/>
  <c r="O1103" i="34"/>
  <c r="P1104" i="34"/>
  <c r="O1107" i="34"/>
  <c r="P1108" i="34"/>
  <c r="O1111" i="34"/>
  <c r="P1112" i="34"/>
  <c r="O1115" i="34"/>
  <c r="P1116" i="34"/>
  <c r="P1117" i="34"/>
  <c r="P1118" i="34"/>
  <c r="P1119" i="34"/>
  <c r="P1120" i="34"/>
  <c r="P1121" i="34"/>
  <c r="P1122" i="34"/>
  <c r="P1123" i="34"/>
  <c r="P1124" i="34"/>
  <c r="P1125" i="34"/>
  <c r="P1126" i="34"/>
  <c r="P1127" i="34"/>
  <c r="P1128" i="34"/>
  <c r="P1129" i="34"/>
  <c r="P1130" i="34"/>
  <c r="P1131" i="34"/>
  <c r="P1132" i="34"/>
  <c r="P1133" i="34"/>
  <c r="P1134" i="34"/>
  <c r="P1135" i="34"/>
  <c r="P1136" i="34"/>
  <c r="P1137" i="34"/>
  <c r="P1138" i="34"/>
  <c r="P1139" i="34"/>
  <c r="P1140" i="34"/>
  <c r="P1141" i="34"/>
  <c r="P1142" i="34"/>
  <c r="P1143" i="34"/>
  <c r="P1144" i="34"/>
  <c r="P1145" i="34"/>
  <c r="P1146" i="34"/>
  <c r="P1147" i="34"/>
  <c r="P1148" i="34"/>
  <c r="P1149" i="34"/>
  <c r="P1150" i="34"/>
  <c r="P1151" i="34"/>
  <c r="P1152" i="34"/>
  <c r="P1153" i="34"/>
  <c r="P1154" i="34"/>
  <c r="P1155" i="34"/>
  <c r="P1156" i="34"/>
  <c r="P1157" i="34"/>
  <c r="P1158" i="34"/>
  <c r="P1159" i="34"/>
  <c r="P1160" i="34"/>
  <c r="P1161" i="34"/>
  <c r="P1162" i="34"/>
  <c r="P1163" i="34"/>
  <c r="P1164" i="34"/>
  <c r="P1165" i="34"/>
  <c r="P1166" i="34"/>
  <c r="P1167" i="34"/>
  <c r="P1168" i="34"/>
  <c r="P1169" i="34"/>
  <c r="P1170" i="34"/>
  <c r="P1171" i="34"/>
  <c r="P1172" i="34"/>
  <c r="P1173" i="34"/>
  <c r="P1174" i="34"/>
  <c r="P1175" i="34"/>
  <c r="P1176" i="34"/>
  <c r="P1177" i="34"/>
  <c r="P1178" i="34"/>
  <c r="P1179" i="34"/>
  <c r="P1180" i="34"/>
  <c r="P1181" i="34"/>
  <c r="P1182" i="34"/>
  <c r="P1183" i="34"/>
  <c r="P1184" i="34"/>
  <c r="P1185" i="34"/>
  <c r="P1186" i="34"/>
  <c r="P1187" i="34"/>
  <c r="P1188" i="34"/>
  <c r="P1189" i="34"/>
  <c r="P1190" i="34"/>
  <c r="P1191" i="34"/>
  <c r="P1192" i="34"/>
  <c r="P1193" i="34"/>
  <c r="P1194" i="34"/>
  <c r="P1195" i="34"/>
  <c r="P1196" i="34"/>
  <c r="P1197" i="34"/>
  <c r="P1198" i="34"/>
  <c r="P1199" i="34"/>
  <c r="P1200" i="34"/>
  <c r="P1201" i="34"/>
  <c r="P1202" i="34"/>
  <c r="P1203" i="34"/>
  <c r="P1204" i="34"/>
  <c r="P1205" i="34"/>
  <c r="P1206" i="34"/>
  <c r="P1207" i="34"/>
  <c r="P1208" i="34"/>
  <c r="P1209" i="34"/>
  <c r="P1210" i="34"/>
  <c r="P1211" i="34"/>
  <c r="P1212" i="34"/>
  <c r="P1213" i="34"/>
  <c r="P1214" i="34"/>
  <c r="P1215" i="34"/>
  <c r="P1216" i="34"/>
  <c r="P1217" i="34"/>
  <c r="P1218" i="34"/>
  <c r="P1219" i="34"/>
  <c r="P1220" i="34"/>
  <c r="P1221" i="34"/>
  <c r="P1222" i="34"/>
  <c r="P1223" i="34"/>
  <c r="P1224" i="34"/>
  <c r="P1225" i="34"/>
  <c r="P1226" i="34"/>
  <c r="P1227" i="34"/>
  <c r="P1228" i="34"/>
  <c r="P1229" i="34"/>
  <c r="P1230" i="34"/>
  <c r="P1231" i="34"/>
  <c r="P1232" i="34"/>
  <c r="P1233" i="34"/>
  <c r="P1234" i="34"/>
  <c r="P1235" i="34"/>
  <c r="P1236" i="34"/>
  <c r="P1237" i="34"/>
  <c r="P1238" i="34"/>
  <c r="P1239" i="34"/>
  <c r="P1240" i="34"/>
  <c r="P1241" i="34"/>
  <c r="P1242" i="34"/>
  <c r="P1243" i="34"/>
  <c r="P1244" i="34"/>
  <c r="P1245" i="34"/>
  <c r="P1246" i="34"/>
  <c r="P1247" i="34"/>
  <c r="P1248" i="34"/>
  <c r="P1249" i="34"/>
  <c r="P1250" i="34"/>
  <c r="P1251" i="34"/>
  <c r="P1252" i="34"/>
  <c r="P1253" i="34"/>
  <c r="P1254" i="34"/>
  <c r="P1255" i="34"/>
  <c r="P1256" i="34"/>
  <c r="P1257" i="34"/>
  <c r="P1258" i="34"/>
  <c r="P1259" i="34"/>
  <c r="P1260" i="34"/>
  <c r="P1261" i="34"/>
  <c r="P1262" i="34"/>
  <c r="P1263" i="34"/>
  <c r="P1264" i="34"/>
  <c r="P1265" i="34"/>
  <c r="P1266" i="34"/>
  <c r="P1267" i="34"/>
  <c r="P1268" i="34"/>
  <c r="P1269" i="34"/>
  <c r="P1270" i="34"/>
  <c r="P1271" i="34"/>
  <c r="P1272" i="34"/>
  <c r="P1273" i="34"/>
  <c r="P1274" i="34"/>
  <c r="P1275" i="34"/>
  <c r="P1276" i="34"/>
  <c r="P1277" i="34"/>
  <c r="P1278" i="34"/>
  <c r="P1279" i="34"/>
  <c r="P1280" i="34"/>
  <c r="P1281" i="34"/>
  <c r="P1282" i="34"/>
  <c r="P1283" i="34"/>
  <c r="P1284" i="34"/>
  <c r="P1285" i="34"/>
  <c r="P1286" i="34"/>
  <c r="P1287" i="34"/>
  <c r="P1288" i="34"/>
  <c r="P1289" i="34"/>
  <c r="P1290" i="34"/>
  <c r="P1291" i="34"/>
  <c r="P1292" i="34"/>
  <c r="P1293" i="34"/>
  <c r="P1294" i="34"/>
  <c r="P1295" i="34"/>
  <c r="P1296" i="34"/>
  <c r="P1297" i="34"/>
  <c r="P1298" i="34"/>
  <c r="P1299" i="34"/>
  <c r="P1300" i="34"/>
  <c r="P1301" i="34"/>
  <c r="P1302" i="34"/>
  <c r="P1303" i="34"/>
  <c r="P1304" i="34"/>
  <c r="P1305" i="34"/>
  <c r="P1306" i="34"/>
  <c r="P1307" i="34"/>
  <c r="P1308" i="34"/>
  <c r="P1309" i="34"/>
  <c r="P1310" i="34"/>
  <c r="P1311" i="34"/>
  <c r="P1312" i="34"/>
  <c r="P1313" i="34"/>
  <c r="P1314" i="34"/>
  <c r="P1315" i="34"/>
  <c r="P1316" i="34"/>
  <c r="P1317" i="34"/>
  <c r="P1318" i="34"/>
  <c r="P1319" i="34"/>
  <c r="P1320" i="34"/>
  <c r="P1321" i="34"/>
  <c r="P1322" i="34"/>
  <c r="P1323" i="34"/>
  <c r="P1324" i="34"/>
  <c r="P1325" i="34"/>
  <c r="P1326" i="34"/>
  <c r="P1327" i="34"/>
  <c r="P1328" i="34"/>
  <c r="P1329" i="34"/>
  <c r="P1330" i="34"/>
  <c r="P1331" i="34"/>
  <c r="P1332" i="34"/>
  <c r="P1333" i="34"/>
  <c r="P1334" i="34"/>
  <c r="P1335" i="34"/>
  <c r="P1336" i="34"/>
  <c r="P1337" i="34"/>
  <c r="P1338" i="34"/>
  <c r="P1339" i="34"/>
  <c r="P1340" i="34"/>
  <c r="P1341" i="34"/>
  <c r="P1342" i="34"/>
  <c r="P1343" i="34"/>
  <c r="P1344" i="34"/>
  <c r="P1345" i="34"/>
  <c r="P1346" i="34"/>
  <c r="P1347" i="34"/>
  <c r="P1348" i="34"/>
  <c r="P1349" i="34"/>
  <c r="P1350" i="34"/>
  <c r="P1351" i="34"/>
  <c r="P1352" i="34"/>
  <c r="P1353" i="34"/>
  <c r="P1354" i="34"/>
  <c r="P1355" i="34"/>
  <c r="P1356" i="34"/>
  <c r="P1357" i="34"/>
  <c r="P1358" i="34"/>
  <c r="P1054" i="34"/>
  <c r="P1056" i="34"/>
  <c r="P1058" i="34"/>
  <c r="P1060" i="34"/>
  <c r="P1062" i="34"/>
  <c r="P1064" i="34"/>
  <c r="P1066" i="34"/>
  <c r="P1068" i="34"/>
  <c r="P1070" i="34"/>
  <c r="P1072" i="34"/>
  <c r="P1074" i="34"/>
  <c r="P1076" i="34"/>
  <c r="P1078" i="34"/>
  <c r="P1080" i="34"/>
  <c r="P1082" i="34"/>
  <c r="P1084" i="34"/>
  <c r="P1086" i="34"/>
  <c r="P1088" i="34"/>
  <c r="P1090" i="34"/>
  <c r="P1092" i="34"/>
  <c r="O1094" i="34"/>
  <c r="P1095" i="34"/>
  <c r="O1098" i="34"/>
  <c r="P1099" i="34"/>
  <c r="O1102" i="34"/>
  <c r="P1103" i="34"/>
  <c r="O1106" i="34"/>
  <c r="P1107" i="34"/>
  <c r="O1110" i="34"/>
  <c r="P1111" i="34"/>
  <c r="O1114" i="34"/>
  <c r="P1115" i="34"/>
  <c r="Q1116" i="34"/>
  <c r="Q1117" i="34"/>
  <c r="Q1118" i="34"/>
  <c r="Q1119" i="34"/>
  <c r="Q1120" i="34"/>
  <c r="Q1121" i="34"/>
  <c r="Q1122" i="34"/>
  <c r="Q1123" i="34"/>
  <c r="Q1124" i="34"/>
  <c r="Q1125" i="34"/>
  <c r="Q1126" i="34"/>
  <c r="Q1127" i="34"/>
  <c r="Q1128" i="34"/>
  <c r="Q1129" i="34"/>
  <c r="Q1130" i="34"/>
  <c r="Q1131" i="34"/>
  <c r="Q1132" i="34"/>
  <c r="Q1133" i="34"/>
  <c r="Q1134" i="34"/>
  <c r="Q1135" i="34"/>
  <c r="Q1136" i="34"/>
  <c r="Q1137" i="34"/>
  <c r="Q1138" i="34"/>
  <c r="Q1139" i="34"/>
  <c r="Q1140" i="34"/>
  <c r="Q1141" i="34"/>
  <c r="Q1142" i="34"/>
  <c r="Q1143" i="34"/>
  <c r="Q1144" i="34"/>
  <c r="Q1145" i="34"/>
  <c r="Q1146" i="34"/>
  <c r="Q1147" i="34"/>
  <c r="Q1148" i="34"/>
  <c r="Q1149" i="34"/>
  <c r="Q1150" i="34"/>
  <c r="Q1151" i="34"/>
  <c r="Q1152" i="34"/>
  <c r="Q1153" i="34"/>
  <c r="Q1154" i="34"/>
  <c r="Q1155" i="34"/>
  <c r="Q1156" i="34"/>
  <c r="Q1157" i="34"/>
  <c r="Q1158" i="34"/>
  <c r="Q1159" i="34"/>
  <c r="Q1160" i="34"/>
  <c r="Q1161" i="34"/>
  <c r="Q1162" i="34"/>
  <c r="Q1163" i="34"/>
  <c r="Q1164" i="34"/>
  <c r="Q1165" i="34"/>
  <c r="Q1166" i="34"/>
  <c r="Q1167" i="34"/>
  <c r="Q1168" i="34"/>
  <c r="Q1169" i="34"/>
  <c r="Q1170" i="34"/>
  <c r="Q1171" i="34"/>
  <c r="Q1172" i="34"/>
  <c r="Q1173" i="34"/>
  <c r="Q1174" i="34"/>
  <c r="Q1175" i="34"/>
  <c r="Q1176" i="34"/>
  <c r="Q1177" i="34"/>
  <c r="Q1178" i="34"/>
  <c r="Q1179" i="34"/>
  <c r="Q1180" i="34"/>
  <c r="Q1181" i="34"/>
  <c r="Q1182" i="34"/>
  <c r="Q1183" i="34"/>
  <c r="Q1184" i="34"/>
  <c r="Q1185" i="34"/>
  <c r="Q1186" i="34"/>
  <c r="Q1187" i="34"/>
  <c r="Q1188" i="34"/>
  <c r="Q1189" i="34"/>
  <c r="Q1190" i="34"/>
  <c r="Q1191" i="34"/>
  <c r="Q1192" i="34"/>
  <c r="Q1193" i="34"/>
  <c r="Q1194" i="34"/>
  <c r="Q1195" i="34"/>
  <c r="Q1196" i="34"/>
  <c r="Q1197" i="34"/>
  <c r="Q1198" i="34"/>
  <c r="Q1199" i="34"/>
  <c r="Q1200" i="34"/>
  <c r="Q1201" i="34"/>
  <c r="Q1202" i="34"/>
  <c r="Q1203" i="34"/>
  <c r="Q1204" i="34"/>
  <c r="Q1205" i="34"/>
  <c r="Q1206" i="34"/>
  <c r="Q1207" i="34"/>
  <c r="Q1208" i="34"/>
  <c r="Q1209" i="34"/>
  <c r="Q1210" i="34"/>
  <c r="Q1211" i="34"/>
  <c r="Q1212" i="34"/>
  <c r="Q1213" i="34"/>
  <c r="Q1214" i="34"/>
  <c r="Q1215" i="34"/>
  <c r="Q1216" i="34"/>
  <c r="Q1217" i="34"/>
  <c r="Q1218" i="34"/>
  <c r="Q1219" i="34"/>
  <c r="Q1220" i="34"/>
  <c r="Q1221" i="34"/>
  <c r="Q1222" i="34"/>
  <c r="Q1223" i="34"/>
  <c r="Q1224" i="34"/>
  <c r="Q1225" i="34"/>
  <c r="Q1226" i="34"/>
  <c r="Q1227" i="34"/>
  <c r="Q1228" i="34"/>
  <c r="Q1229" i="34"/>
  <c r="Q1230" i="34"/>
  <c r="Q1231" i="34"/>
  <c r="Q1232" i="34"/>
  <c r="Q1233" i="34"/>
  <c r="Q1234" i="34"/>
  <c r="Q1235" i="34"/>
  <c r="Q1236" i="34"/>
  <c r="Q1237" i="34"/>
  <c r="Q1238" i="34"/>
  <c r="Q1239" i="34"/>
  <c r="Q1240" i="34"/>
  <c r="Q1241" i="34"/>
  <c r="Q1242" i="34"/>
  <c r="Q1243" i="34"/>
  <c r="Q1244" i="34"/>
  <c r="Q1245" i="34"/>
  <c r="Q1246" i="34"/>
  <c r="Q1247" i="34"/>
  <c r="Q1248" i="34"/>
  <c r="Q1249" i="34"/>
  <c r="Q1250" i="34"/>
  <c r="Q1251" i="34"/>
  <c r="Q1252" i="34"/>
  <c r="Q1253" i="34"/>
  <c r="Q1254" i="34"/>
  <c r="Q1255" i="34"/>
  <c r="Q1256" i="34"/>
  <c r="Q1257" i="34"/>
  <c r="Q1258" i="34"/>
  <c r="Q1259" i="34"/>
  <c r="Q1260" i="34"/>
  <c r="Q1261" i="34"/>
  <c r="Q1262" i="34"/>
  <c r="Q1263" i="34"/>
  <c r="Q1264" i="34"/>
  <c r="Q1265" i="34"/>
  <c r="Q1266" i="34"/>
  <c r="Q1267" i="34"/>
  <c r="Q1268" i="34"/>
  <c r="Q1269" i="34"/>
  <c r="Q1270" i="34"/>
  <c r="Q1271" i="34"/>
  <c r="Q1272" i="34"/>
  <c r="Q1273" i="34"/>
  <c r="Q1274" i="34"/>
  <c r="Q1275" i="34"/>
  <c r="Q1276" i="34"/>
  <c r="Q1277" i="34"/>
  <c r="Q1278" i="34"/>
  <c r="Q1279" i="34"/>
  <c r="Q1280" i="34"/>
  <c r="Q1281" i="34"/>
  <c r="Q1282" i="34"/>
  <c r="Q1283" i="34"/>
  <c r="Q1284" i="34"/>
  <c r="Q1285" i="34"/>
  <c r="Q1286" i="34"/>
  <c r="Q1287" i="34"/>
  <c r="Q1288" i="34"/>
  <c r="Q1289" i="34"/>
  <c r="Q1290" i="34"/>
  <c r="Q1291" i="34"/>
  <c r="Q1292" i="34"/>
  <c r="Q1293" i="34"/>
  <c r="Q1294" i="34"/>
  <c r="Q1295" i="34"/>
  <c r="Q1296" i="34"/>
  <c r="Q1297" i="34"/>
  <c r="Q1298" i="34"/>
  <c r="Q1299" i="34"/>
  <c r="Q1300" i="34"/>
  <c r="Q1301" i="34"/>
  <c r="Q1302" i="34"/>
  <c r="Q1303" i="34"/>
  <c r="Q1304" i="34"/>
  <c r="Q1305" i="34"/>
  <c r="Q1306" i="34"/>
  <c r="Q1307" i="34"/>
  <c r="Q1308" i="34"/>
  <c r="Q1309" i="34"/>
  <c r="Q1310" i="34"/>
  <c r="Q1311" i="34"/>
  <c r="Q1312" i="34"/>
  <c r="Q1313" i="34"/>
  <c r="Q1314" i="34"/>
  <c r="Q1315" i="34"/>
  <c r="Q1316" i="34"/>
  <c r="Q1317" i="34"/>
  <c r="Q1318" i="34"/>
  <c r="Q1319" i="34"/>
  <c r="Q1320" i="34"/>
  <c r="Q1321" i="34"/>
  <c r="Q1322" i="34"/>
  <c r="Q1323" i="34"/>
  <c r="Q1324" i="34"/>
  <c r="Q1325" i="34"/>
  <c r="Q1326" i="34"/>
  <c r="Q1327" i="34"/>
  <c r="Q1328" i="34"/>
  <c r="Q1329" i="34"/>
  <c r="Q1330" i="34"/>
  <c r="Q1331" i="34"/>
  <c r="Q1332" i="34"/>
  <c r="Q1333" i="34"/>
  <c r="Q1334" i="34"/>
  <c r="Q1335" i="34"/>
  <c r="Q1336" i="34"/>
  <c r="Q1337" i="34"/>
  <c r="Q1338" i="34"/>
  <c r="Q1339" i="34"/>
  <c r="Q1340" i="34"/>
  <c r="Q1341" i="34"/>
  <c r="Q1342" i="34"/>
  <c r="Q1343" i="34"/>
  <c r="Q1344" i="34"/>
  <c r="Q1345" i="34"/>
  <c r="Q1346" i="34"/>
  <c r="Q1347" i="34"/>
  <c r="Q1348" i="34"/>
  <c r="Q1349" i="34"/>
  <c r="Q1350" i="34"/>
  <c r="Q1351" i="34"/>
  <c r="Q1352" i="34"/>
  <c r="Q1353" i="34"/>
  <c r="P1094" i="34"/>
  <c r="O1097" i="34"/>
  <c r="P1098" i="34"/>
  <c r="O1101" i="34"/>
  <c r="P1102" i="34"/>
  <c r="O1105" i="34"/>
  <c r="P1106" i="34"/>
  <c r="O1109" i="34"/>
  <c r="P1110" i="34"/>
  <c r="O1113" i="34"/>
  <c r="P1114" i="34"/>
  <c r="P1053" i="34"/>
  <c r="P1055" i="34"/>
  <c r="P1057" i="34"/>
  <c r="P1059" i="34"/>
  <c r="P1061" i="34"/>
  <c r="P1063" i="34"/>
  <c r="P1065" i="34"/>
  <c r="P1067" i="34"/>
  <c r="P1069" i="34"/>
  <c r="P1071" i="34"/>
  <c r="P1073" i="34"/>
  <c r="P1075" i="34"/>
  <c r="P1077" i="34"/>
  <c r="P1079" i="34"/>
  <c r="P1081" i="34"/>
  <c r="P1083" i="34"/>
  <c r="P1085" i="34"/>
  <c r="P1087" i="34"/>
  <c r="P1089" i="34"/>
  <c r="P1091" i="34"/>
  <c r="P1093" i="34"/>
  <c r="O1096" i="34"/>
  <c r="P1097" i="34"/>
  <c r="O1100" i="34"/>
  <c r="P1101" i="34"/>
  <c r="O1104" i="34"/>
  <c r="P1105" i="34"/>
  <c r="O1108" i="34"/>
  <c r="P1109" i="34"/>
  <c r="O1112" i="34"/>
  <c r="P1113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Q1354" i="34"/>
  <c r="Q1356" i="34"/>
  <c r="Q1358" i="34"/>
  <c r="P1361" i="34"/>
  <c r="Q1362" i="34"/>
  <c r="P1365" i="34"/>
  <c r="Q1366" i="34"/>
  <c r="P1369" i="34"/>
  <c r="Q1370" i="34"/>
  <c r="P1373" i="34"/>
  <c r="Q1374" i="34"/>
  <c r="P1377" i="34"/>
  <c r="Q1378" i="34"/>
  <c r="P1381" i="34"/>
  <c r="Q1382" i="34"/>
  <c r="P1385" i="34"/>
  <c r="Q1386" i="34"/>
  <c r="P1389" i="34"/>
  <c r="Q1390" i="34"/>
  <c r="P1393" i="34"/>
  <c r="Q1394" i="34"/>
  <c r="P1397" i="34"/>
  <c r="Q1398" i="34"/>
  <c r="P1401" i="34"/>
  <c r="Q1402" i="34"/>
  <c r="P1405" i="34"/>
  <c r="Q1406" i="34"/>
  <c r="P1409" i="34"/>
  <c r="Q1410" i="34"/>
  <c r="P1413" i="34"/>
  <c r="Q1414" i="34"/>
  <c r="P1417" i="34"/>
  <c r="Q1418" i="34"/>
  <c r="P1421" i="34"/>
  <c r="Q1422" i="34"/>
  <c r="P1425" i="34"/>
  <c r="P1426" i="34"/>
  <c r="P1427" i="34"/>
  <c r="P1428" i="34"/>
  <c r="P1429" i="34"/>
  <c r="P1430" i="34"/>
  <c r="P1431" i="34"/>
  <c r="P1432" i="34"/>
  <c r="P1433" i="34"/>
  <c r="P1434" i="34"/>
  <c r="P1435" i="34"/>
  <c r="P1436" i="34"/>
  <c r="P1437" i="34"/>
  <c r="P1438" i="34"/>
  <c r="P1439" i="34"/>
  <c r="P1440" i="34"/>
  <c r="P1441" i="34"/>
  <c r="P1442" i="34"/>
  <c r="P1443" i="34"/>
  <c r="P1444" i="34"/>
  <c r="P1445" i="34"/>
  <c r="P1446" i="34"/>
  <c r="P1447" i="34"/>
  <c r="P1448" i="34"/>
  <c r="P1449" i="34"/>
  <c r="P1450" i="34"/>
  <c r="P1451" i="34"/>
  <c r="P1452" i="34"/>
  <c r="P1453" i="34"/>
  <c r="P1454" i="34"/>
  <c r="P1455" i="34"/>
  <c r="P1456" i="34"/>
  <c r="P1457" i="34"/>
  <c r="P1458" i="34"/>
  <c r="P1459" i="34"/>
  <c r="P1460" i="34"/>
  <c r="P1461" i="34"/>
  <c r="P1462" i="34"/>
  <c r="P1463" i="34"/>
  <c r="P1464" i="34"/>
  <c r="P1465" i="34"/>
  <c r="P1466" i="34"/>
  <c r="P1467" i="34"/>
  <c r="P1468" i="34"/>
  <c r="P1469" i="34"/>
  <c r="P1470" i="34"/>
  <c r="P1471" i="34"/>
  <c r="P1472" i="34"/>
  <c r="P1473" i="34"/>
  <c r="P1474" i="34"/>
  <c r="P1475" i="34"/>
  <c r="P1476" i="34"/>
  <c r="P1477" i="34"/>
  <c r="P1478" i="34"/>
  <c r="P1479" i="34"/>
  <c r="P1480" i="34"/>
  <c r="P1481" i="34"/>
  <c r="P1482" i="34"/>
  <c r="P1483" i="34"/>
  <c r="P1484" i="34"/>
  <c r="P1485" i="34"/>
  <c r="P1486" i="34"/>
  <c r="P1487" i="34"/>
  <c r="P1488" i="34"/>
  <c r="P1489" i="34"/>
  <c r="P1490" i="34"/>
  <c r="P1491" i="34"/>
  <c r="P1492" i="34"/>
  <c r="P1493" i="34"/>
  <c r="P1494" i="34"/>
  <c r="P1495" i="34"/>
  <c r="P1496" i="34"/>
  <c r="P1497" i="34"/>
  <c r="P1498" i="34"/>
  <c r="P1499" i="34"/>
  <c r="P1500" i="34"/>
  <c r="P1501" i="34"/>
  <c r="P1502" i="34"/>
  <c r="P1503" i="34"/>
  <c r="P1504" i="34"/>
  <c r="P1505" i="34"/>
  <c r="P1506" i="34"/>
  <c r="P1507" i="34"/>
  <c r="P1508" i="34"/>
  <c r="P1509" i="34"/>
  <c r="P1510" i="34"/>
  <c r="P1511" i="34"/>
  <c r="P1512" i="34"/>
  <c r="P1513" i="34"/>
  <c r="P1514" i="34"/>
  <c r="P1515" i="34"/>
  <c r="P1516" i="34"/>
  <c r="P1517" i="34"/>
  <c r="P1518" i="34"/>
  <c r="P1519" i="34"/>
  <c r="P1520" i="34"/>
  <c r="P1521" i="34"/>
  <c r="P1522" i="34"/>
  <c r="P1523" i="34"/>
  <c r="P1524" i="34"/>
  <c r="P1525" i="34"/>
  <c r="P1526" i="34"/>
  <c r="P1527" i="34"/>
  <c r="P1528" i="34"/>
  <c r="P1529" i="34"/>
  <c r="P1530" i="34"/>
  <c r="P1531" i="34"/>
  <c r="P1532" i="34"/>
  <c r="P1533" i="34"/>
  <c r="P1534" i="34"/>
  <c r="P1535" i="34"/>
  <c r="P1536" i="34"/>
  <c r="P1537" i="34"/>
  <c r="P1538" i="34"/>
  <c r="P1539" i="34"/>
  <c r="P1540" i="34"/>
  <c r="P1541" i="34"/>
  <c r="P1542" i="34"/>
  <c r="P1543" i="34"/>
  <c r="P1544" i="34"/>
  <c r="P1545" i="34"/>
  <c r="P1546" i="34"/>
  <c r="P1547" i="34"/>
  <c r="P1548" i="34"/>
  <c r="P1549" i="34"/>
  <c r="P1550" i="34"/>
  <c r="P1551" i="34"/>
  <c r="P1552" i="34"/>
  <c r="P1553" i="34"/>
  <c r="P1554" i="34"/>
  <c r="P1555" i="34"/>
  <c r="P1556" i="34"/>
  <c r="P1557" i="34"/>
  <c r="P1558" i="34"/>
  <c r="P1559" i="34"/>
  <c r="P1560" i="34"/>
  <c r="P1561" i="34"/>
  <c r="P1562" i="34"/>
  <c r="P1563" i="34"/>
  <c r="P1564" i="34"/>
  <c r="P1565" i="34"/>
  <c r="P1566" i="34"/>
  <c r="P1567" i="34"/>
  <c r="P1568" i="34"/>
  <c r="P1569" i="34"/>
  <c r="P1570" i="34"/>
  <c r="P1571" i="34"/>
  <c r="P1572" i="34"/>
  <c r="P1573" i="34"/>
  <c r="P1574" i="34"/>
  <c r="P1575" i="34"/>
  <c r="P1576" i="34"/>
  <c r="P1577" i="34"/>
  <c r="P1578" i="34"/>
  <c r="P1579" i="34"/>
  <c r="P1580" i="34"/>
  <c r="P1581" i="34"/>
  <c r="P1582" i="34"/>
  <c r="P1583" i="34"/>
  <c r="P1584" i="34"/>
  <c r="P1585" i="34"/>
  <c r="P1586" i="34"/>
  <c r="P1587" i="34"/>
  <c r="P1588" i="34"/>
  <c r="P1589" i="34"/>
  <c r="P1590" i="34"/>
  <c r="P1591" i="34"/>
  <c r="P1592" i="34"/>
  <c r="P1593" i="34"/>
  <c r="P1594" i="34"/>
  <c r="P1595" i="34"/>
  <c r="P1596" i="34"/>
  <c r="P1360" i="34"/>
  <c r="Q1361" i="34"/>
  <c r="P1364" i="34"/>
  <c r="Q1365" i="34"/>
  <c r="P1368" i="34"/>
  <c r="Q1369" i="34"/>
  <c r="P1372" i="34"/>
  <c r="Q1373" i="34"/>
  <c r="P1376" i="34"/>
  <c r="Q1377" i="34"/>
  <c r="P1380" i="34"/>
  <c r="Q1381" i="34"/>
  <c r="P1384" i="34"/>
  <c r="Q1385" i="34"/>
  <c r="P1388" i="34"/>
  <c r="Q1389" i="34"/>
  <c r="P1392" i="34"/>
  <c r="Q1393" i="34"/>
  <c r="P1396" i="34"/>
  <c r="Q1397" i="34"/>
  <c r="P1400" i="34"/>
  <c r="Q1401" i="34"/>
  <c r="P1404" i="34"/>
  <c r="Q1405" i="34"/>
  <c r="P1408" i="34"/>
  <c r="Q1409" i="34"/>
  <c r="P1412" i="34"/>
  <c r="Q1413" i="34"/>
  <c r="P1416" i="34"/>
  <c r="Q1417" i="34"/>
  <c r="P1420" i="34"/>
  <c r="Q1421" i="34"/>
  <c r="P1424" i="34"/>
  <c r="Q1425" i="34"/>
  <c r="Q1426" i="34"/>
  <c r="Q1427" i="34"/>
  <c r="Q1428" i="34"/>
  <c r="Q1429" i="34"/>
  <c r="Q1430" i="34"/>
  <c r="Q1431" i="34"/>
  <c r="Q1432" i="34"/>
  <c r="Q1433" i="34"/>
  <c r="Q1434" i="34"/>
  <c r="Q1435" i="34"/>
  <c r="Q1436" i="34"/>
  <c r="Q1437" i="34"/>
  <c r="Q1438" i="34"/>
  <c r="Q1439" i="34"/>
  <c r="Q1440" i="34"/>
  <c r="Q1441" i="34"/>
  <c r="Q1442" i="34"/>
  <c r="Q1443" i="34"/>
  <c r="Q1444" i="34"/>
  <c r="Q1445" i="34"/>
  <c r="Q1446" i="34"/>
  <c r="Q1447" i="34"/>
  <c r="Q1448" i="34"/>
  <c r="Q1449" i="34"/>
  <c r="Q1450" i="34"/>
  <c r="Q1451" i="34"/>
  <c r="Q1452" i="34"/>
  <c r="Q1453" i="34"/>
  <c r="Q1454" i="34"/>
  <c r="Q1455" i="34"/>
  <c r="Q1456" i="34"/>
  <c r="Q1457" i="34"/>
  <c r="Q1458" i="34"/>
  <c r="Q1459" i="34"/>
  <c r="Q1460" i="34"/>
  <c r="Q1461" i="34"/>
  <c r="Q1462" i="34"/>
  <c r="Q1463" i="34"/>
  <c r="Q1464" i="34"/>
  <c r="Q1465" i="34"/>
  <c r="Q1466" i="34"/>
  <c r="Q1467" i="34"/>
  <c r="Q1468" i="34"/>
  <c r="Q1469" i="34"/>
  <c r="Q1470" i="34"/>
  <c r="Q1471" i="34"/>
  <c r="Q1472" i="34"/>
  <c r="Q1473" i="34"/>
  <c r="Q1474" i="34"/>
  <c r="Q1475" i="34"/>
  <c r="Q1476" i="34"/>
  <c r="Q1477" i="34"/>
  <c r="Q1478" i="34"/>
  <c r="Q1479" i="34"/>
  <c r="Q1480" i="34"/>
  <c r="Q1481" i="34"/>
  <c r="Q1482" i="34"/>
  <c r="Q1483" i="34"/>
  <c r="Q1484" i="34"/>
  <c r="Q1485" i="34"/>
  <c r="Q1486" i="34"/>
  <c r="Q1487" i="34"/>
  <c r="Q1488" i="34"/>
  <c r="Q1489" i="34"/>
  <c r="Q1490" i="34"/>
  <c r="Q1491" i="34"/>
  <c r="Q1492" i="34"/>
  <c r="Q1493" i="34"/>
  <c r="Q1494" i="34"/>
  <c r="Q1495" i="34"/>
  <c r="Q1496" i="34"/>
  <c r="Q1497" i="34"/>
  <c r="Q1498" i="34"/>
  <c r="Q1499" i="34"/>
  <c r="Q1500" i="34"/>
  <c r="Q1501" i="34"/>
  <c r="Q1502" i="34"/>
  <c r="Q1503" i="34"/>
  <c r="Q1504" i="34"/>
  <c r="Q1505" i="34"/>
  <c r="Q1506" i="34"/>
  <c r="Q1507" i="34"/>
  <c r="Q1508" i="34"/>
  <c r="Q1509" i="34"/>
  <c r="Q1510" i="34"/>
  <c r="Q1511" i="34"/>
  <c r="Q1512" i="34"/>
  <c r="Q1513" i="34"/>
  <c r="Q1514" i="34"/>
  <c r="Q1515" i="34"/>
  <c r="Q1516" i="34"/>
  <c r="Q1517" i="34"/>
  <c r="Q1518" i="34"/>
  <c r="Q1519" i="34"/>
  <c r="Q1520" i="34"/>
  <c r="Q1521" i="34"/>
  <c r="Q1522" i="34"/>
  <c r="Q1523" i="34"/>
  <c r="Q1524" i="34"/>
  <c r="Q1525" i="34"/>
  <c r="Q1526" i="34"/>
  <c r="Q1527" i="34"/>
  <c r="Q1528" i="34"/>
  <c r="Q1529" i="34"/>
  <c r="Q1530" i="34"/>
  <c r="Q1531" i="34"/>
  <c r="Q1532" i="34"/>
  <c r="Q1533" i="34"/>
  <c r="Q1534" i="34"/>
  <c r="Q1535" i="34"/>
  <c r="Q1536" i="34"/>
  <c r="Q1537" i="34"/>
  <c r="Q1538" i="34"/>
  <c r="Q1539" i="34"/>
  <c r="Q1540" i="34"/>
  <c r="Q1541" i="34"/>
  <c r="Q1542" i="34"/>
  <c r="Q1543" i="34"/>
  <c r="Q1544" i="34"/>
  <c r="Q1545" i="34"/>
  <c r="Q1546" i="34"/>
  <c r="Q1547" i="34"/>
  <c r="Q1548" i="34"/>
  <c r="Q1549" i="34"/>
  <c r="Q1550" i="34"/>
  <c r="Q1551" i="34"/>
  <c r="Q1552" i="34"/>
  <c r="Q1553" i="34"/>
  <c r="Q1554" i="34"/>
  <c r="Q1555" i="34"/>
  <c r="Q1556" i="34"/>
  <c r="Q1557" i="34"/>
  <c r="Q1558" i="34"/>
  <c r="Q1559" i="34"/>
  <c r="Q1560" i="34"/>
  <c r="Q1561" i="34"/>
  <c r="Q1562" i="34"/>
  <c r="Q1563" i="34"/>
  <c r="Q1564" i="34"/>
  <c r="Q1565" i="34"/>
  <c r="Q1566" i="34"/>
  <c r="Q1567" i="34"/>
  <c r="Q1568" i="34"/>
  <c r="Q1569" i="34"/>
  <c r="Q1570" i="34"/>
  <c r="Q1571" i="34"/>
  <c r="Q1572" i="34"/>
  <c r="Q1573" i="34"/>
  <c r="Q1574" i="34"/>
  <c r="Q1575" i="34"/>
  <c r="Q1576" i="34"/>
  <c r="Q1577" i="34"/>
  <c r="Q1578" i="34"/>
  <c r="Q1579" i="34"/>
  <c r="Q1580" i="34"/>
  <c r="Q1581" i="34"/>
  <c r="Q1582" i="34"/>
  <c r="Q1583" i="34"/>
  <c r="Q1584" i="34"/>
  <c r="Q1585" i="34"/>
  <c r="Q1586" i="34"/>
  <c r="Q1587" i="34"/>
  <c r="Q1588" i="34"/>
  <c r="Q1589" i="34"/>
  <c r="Q1590" i="34"/>
  <c r="Q1591" i="34"/>
  <c r="Q1592" i="34"/>
  <c r="Q1593" i="34"/>
  <c r="Q1594" i="34"/>
  <c r="Q1595" i="34"/>
  <c r="Q1596" i="34"/>
  <c r="Q1355" i="34"/>
  <c r="Q1357" i="34"/>
  <c r="P1359" i="34"/>
  <c r="Q1360" i="34"/>
  <c r="P1363" i="34"/>
  <c r="Q1364" i="34"/>
  <c r="P1367" i="34"/>
  <c r="Q1368" i="34"/>
  <c r="P1371" i="34"/>
  <c r="Q1372" i="34"/>
  <c r="P1375" i="34"/>
  <c r="Q1376" i="34"/>
  <c r="P1379" i="34"/>
  <c r="Q1380" i="34"/>
  <c r="P1383" i="34"/>
  <c r="Q1384" i="34"/>
  <c r="P1387" i="34"/>
  <c r="Q1388" i="34"/>
  <c r="P1391" i="34"/>
  <c r="Q1392" i="34"/>
  <c r="P1395" i="34"/>
  <c r="Q1396" i="34"/>
  <c r="P1399" i="34"/>
  <c r="Q1400" i="34"/>
  <c r="P1403" i="34"/>
  <c r="Q1404" i="34"/>
  <c r="P1407" i="34"/>
  <c r="Q1408" i="34"/>
  <c r="P1411" i="34"/>
  <c r="Q1412" i="34"/>
  <c r="P1415" i="34"/>
  <c r="Q1416" i="34"/>
  <c r="P1419" i="34"/>
  <c r="Q1420" i="34"/>
  <c r="P1423" i="34"/>
  <c r="Q1424" i="34"/>
  <c r="Q1359" i="34"/>
  <c r="P1362" i="34"/>
  <c r="Q1363" i="34"/>
  <c r="P1366" i="34"/>
  <c r="Q1367" i="34"/>
  <c r="P1370" i="34"/>
  <c r="Q1371" i="34"/>
  <c r="P1374" i="34"/>
  <c r="Q1375" i="34"/>
  <c r="P1378" i="34"/>
  <c r="Q1379" i="34"/>
  <c r="P1382" i="34"/>
  <c r="Q1383" i="34"/>
  <c r="P1386" i="34"/>
  <c r="Q1387" i="34"/>
  <c r="P1390" i="34"/>
  <c r="Q1391" i="34"/>
  <c r="P1394" i="34"/>
  <c r="Q1395" i="34"/>
  <c r="P1398" i="34"/>
  <c r="Q1399" i="34"/>
  <c r="P1402" i="34"/>
  <c r="Q1403" i="34"/>
  <c r="P1406" i="34"/>
  <c r="Q1407" i="34"/>
  <c r="P1410" i="34"/>
  <c r="Q1411" i="34"/>
  <c r="P1414" i="34"/>
  <c r="Q1415" i="34"/>
  <c r="P1418" i="34"/>
  <c r="Q1419" i="34"/>
  <c r="P1422" i="34"/>
  <c r="Q1423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A14" i="71" l="1"/>
  <c r="E37" i="71" s="1"/>
  <c r="A19" i="71"/>
  <c r="A20" i="71"/>
  <c r="A17" i="71"/>
  <c r="A18" i="71"/>
  <c r="A16" i="71"/>
  <c r="A15" i="71"/>
  <c r="T10" i="34"/>
  <c r="A36" i="71" l="1"/>
  <c r="H2" i="71"/>
  <c r="R10" i="34"/>
  <c r="E6" i="43" l="1"/>
  <c r="O8" i="43"/>
  <c r="N8" i="43"/>
  <c r="B24" i="34" l="1"/>
  <c r="B23" i="34"/>
  <c r="B22" i="34"/>
  <c r="U22" i="34" l="1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1591" i="34" l="1"/>
  <c r="B1592" i="34"/>
  <c r="B1593" i="34"/>
  <c r="B1594" i="34"/>
  <c r="B1595" i="34"/>
  <c r="B1596" i="34"/>
  <c r="I6" i="43" l="1"/>
  <c r="I49" i="55" l="1" a="1"/>
  <c r="I49" i="55" s="1"/>
  <c r="I47" i="55" a="1"/>
  <c r="I47" i="55" s="1"/>
  <c r="G42" i="55" a="1"/>
  <c r="G42" i="55" s="1"/>
  <c r="I51" i="55" a="1"/>
  <c r="I51" i="55" s="1"/>
  <c r="I48" i="55" a="1"/>
  <c r="I48" i="55" s="1"/>
  <c r="I42" i="55" a="1"/>
  <c r="I42" i="55" s="1"/>
  <c r="I50" i="55" a="1"/>
  <c r="I50" i="55" s="1"/>
  <c r="I46" i="55" a="1"/>
  <c r="I46" i="55" s="1"/>
  <c r="G50" i="55" a="1"/>
  <c r="G50" i="55" s="1"/>
  <c r="I14" i="55" a="1"/>
  <c r="I14" i="55" s="1"/>
  <c r="I41" i="55" a="1"/>
  <c r="I41" i="55" s="1"/>
  <c r="G49" i="55" a="1"/>
  <c r="G49" i="55" s="1"/>
  <c r="G48" i="55" a="1"/>
  <c r="G48" i="55" s="1"/>
  <c r="G46" i="55" a="1"/>
  <c r="G46" i="55" s="1"/>
  <c r="G41" i="55" a="1"/>
  <c r="G41" i="55" s="1"/>
  <c r="G37" i="55" a="1"/>
  <c r="G37" i="55" s="1"/>
  <c r="I37" i="55" a="1"/>
  <c r="I37" i="55" s="1"/>
  <c r="G51" i="55" a="1"/>
  <c r="G51" i="55" s="1"/>
  <c r="G47" i="55" a="1"/>
  <c r="G47" i="55" s="1"/>
  <c r="K47" i="55" s="1"/>
  <c r="G14" i="55" a="1"/>
  <c r="G14" i="55" s="1"/>
  <c r="K14" i="55" s="1"/>
  <c r="K41" i="55" l="1"/>
  <c r="A35" i="43"/>
  <c r="B37" i="43"/>
  <c r="D39" i="43"/>
  <c r="F41" i="43"/>
  <c r="A44" i="43"/>
  <c r="C46" i="43"/>
  <c r="E48" i="43"/>
  <c r="G50" i="43"/>
  <c r="B53" i="43"/>
  <c r="B36" i="43"/>
  <c r="D38" i="43"/>
  <c r="F40" i="43"/>
  <c r="A43" i="43"/>
  <c r="C45" i="43"/>
  <c r="E47" i="43"/>
  <c r="G49" i="43"/>
  <c r="B52" i="43"/>
  <c r="G35" i="43"/>
  <c r="A38" i="43"/>
  <c r="C40" i="43"/>
  <c r="E42" i="43"/>
  <c r="G44" i="43"/>
  <c r="B47" i="43"/>
  <c r="D49" i="43"/>
  <c r="F51" i="43"/>
  <c r="D35" i="43"/>
  <c r="B38" i="43"/>
  <c r="D40" i="43"/>
  <c r="F42" i="43"/>
  <c r="A45" i="43"/>
  <c r="C47" i="43"/>
  <c r="E49" i="43"/>
  <c r="G51" i="43"/>
  <c r="G53" i="43"/>
  <c r="E35" i="43"/>
  <c r="F37" i="43"/>
  <c r="A40" i="43"/>
  <c r="C42" i="43"/>
  <c r="E44" i="43"/>
  <c r="G46" i="43"/>
  <c r="B49" i="43"/>
  <c r="D51" i="43"/>
  <c r="F53" i="43"/>
  <c r="F36" i="43"/>
  <c r="A39" i="43"/>
  <c r="C41" i="43"/>
  <c r="E43" i="43"/>
  <c r="G45" i="43"/>
  <c r="B48" i="43"/>
  <c r="D50" i="43"/>
  <c r="F52" i="43"/>
  <c r="C36" i="43"/>
  <c r="E38" i="43"/>
  <c r="G40" i="43"/>
  <c r="B43" i="43"/>
  <c r="D45" i="43"/>
  <c r="F47" i="43"/>
  <c r="A50" i="43"/>
  <c r="C52" i="43"/>
  <c r="D36" i="43"/>
  <c r="F38" i="43"/>
  <c r="A41" i="43"/>
  <c r="C43" i="43"/>
  <c r="E45" i="43"/>
  <c r="G47" i="43"/>
  <c r="B50" i="43"/>
  <c r="D52" i="43"/>
  <c r="A36" i="43"/>
  <c r="C38" i="43"/>
  <c r="E40" i="43"/>
  <c r="G42" i="43"/>
  <c r="B45" i="43"/>
  <c r="D47" i="43"/>
  <c r="F49" i="43"/>
  <c r="A52" i="43"/>
  <c r="B35" i="43"/>
  <c r="C37" i="43"/>
  <c r="E39" i="43"/>
  <c r="G41" i="43"/>
  <c r="B44" i="43"/>
  <c r="D46" i="43"/>
  <c r="F48" i="43"/>
  <c r="A51" i="43"/>
  <c r="C53" i="43"/>
  <c r="G36" i="43"/>
  <c r="B39" i="43"/>
  <c r="D41" i="43"/>
  <c r="F43" i="43"/>
  <c r="A46" i="43"/>
  <c r="C48" i="43"/>
  <c r="E50" i="43"/>
  <c r="G52" i="43"/>
  <c r="A37" i="43"/>
  <c r="C39" i="43"/>
  <c r="E41" i="43"/>
  <c r="G43" i="43"/>
  <c r="B46" i="43"/>
  <c r="D48" i="43"/>
  <c r="F50" i="43"/>
  <c r="A53" i="43"/>
  <c r="E36" i="43"/>
  <c r="G38" i="43"/>
  <c r="B41" i="43"/>
  <c r="D43" i="43"/>
  <c r="F45" i="43"/>
  <c r="A48" i="43"/>
  <c r="C50" i="43"/>
  <c r="E52" i="43"/>
  <c r="F35" i="43"/>
  <c r="G37" i="43"/>
  <c r="B40" i="43"/>
  <c r="D42" i="43"/>
  <c r="F44" i="43"/>
  <c r="A47" i="43"/>
  <c r="C49" i="43"/>
  <c r="E51" i="43"/>
  <c r="C35" i="43"/>
  <c r="D37" i="43"/>
  <c r="F39" i="43"/>
  <c r="A42" i="43"/>
  <c r="C44" i="43"/>
  <c r="E46" i="43"/>
  <c r="G48" i="43"/>
  <c r="B51" i="43"/>
  <c r="D53" i="43"/>
  <c r="E37" i="43"/>
  <c r="G39" i="43"/>
  <c r="B42" i="43"/>
  <c r="D44" i="43"/>
  <c r="F46" i="43"/>
  <c r="A49" i="43"/>
  <c r="C51" i="43"/>
  <c r="E53" i="43"/>
  <c r="B54" i="43"/>
  <c r="D56" i="43"/>
  <c r="F58" i="43"/>
  <c r="A61" i="43"/>
  <c r="C63" i="43"/>
  <c r="E65" i="43"/>
  <c r="G67" i="43"/>
  <c r="B70" i="43"/>
  <c r="A56" i="43"/>
  <c r="C58" i="43"/>
  <c r="E60" i="43"/>
  <c r="G62" i="43"/>
  <c r="B65" i="43"/>
  <c r="D67" i="43"/>
  <c r="F69" i="43"/>
  <c r="E55" i="43"/>
  <c r="G57" i="43"/>
  <c r="B60" i="43"/>
  <c r="D62" i="43"/>
  <c r="F64" i="43"/>
  <c r="A67" i="43"/>
  <c r="C69" i="43"/>
  <c r="E71" i="43"/>
  <c r="G56" i="43"/>
  <c r="A66" i="43"/>
  <c r="A62" i="43"/>
  <c r="B71" i="43"/>
  <c r="F54" i="43"/>
  <c r="A57" i="43"/>
  <c r="C59" i="43"/>
  <c r="E61" i="43"/>
  <c r="G63" i="43"/>
  <c r="B66" i="43"/>
  <c r="D68" i="43"/>
  <c r="F70" i="43"/>
  <c r="C54" i="43"/>
  <c r="E56" i="43"/>
  <c r="G58" i="43"/>
  <c r="B61" i="43"/>
  <c r="D63" i="43"/>
  <c r="F65" i="43"/>
  <c r="A68" i="43"/>
  <c r="C70" i="43"/>
  <c r="B56" i="43"/>
  <c r="D58" i="43"/>
  <c r="F60" i="43"/>
  <c r="A63" i="43"/>
  <c r="C65" i="43"/>
  <c r="E67" i="43"/>
  <c r="G69" i="43"/>
  <c r="B59" i="43"/>
  <c r="C68" i="43"/>
  <c r="B55" i="43"/>
  <c r="C64" i="43"/>
  <c r="C55" i="43"/>
  <c r="E57" i="43"/>
  <c r="G59" i="43"/>
  <c r="B62" i="43"/>
  <c r="D64" i="43"/>
  <c r="F66" i="43"/>
  <c r="A69" i="43"/>
  <c r="C71" i="43"/>
  <c r="G54" i="43"/>
  <c r="B57" i="43"/>
  <c r="D59" i="43"/>
  <c r="F61" i="43"/>
  <c r="A64" i="43"/>
  <c r="C66" i="43"/>
  <c r="E68" i="43"/>
  <c r="G70" i="43"/>
  <c r="D54" i="43"/>
  <c r="F56" i="43"/>
  <c r="A59" i="43"/>
  <c r="C61" i="43"/>
  <c r="E63" i="43"/>
  <c r="G65" i="43"/>
  <c r="B68" i="43"/>
  <c r="D70" i="43"/>
  <c r="D61" i="43"/>
  <c r="E70" i="43"/>
  <c r="D57" i="43"/>
  <c r="E66" i="43"/>
  <c r="G55" i="43"/>
  <c r="B58" i="43"/>
  <c r="D60" i="43"/>
  <c r="F62" i="43"/>
  <c r="A65" i="43"/>
  <c r="C67" i="43"/>
  <c r="E69" i="43"/>
  <c r="G71" i="43"/>
  <c r="D55" i="43"/>
  <c r="F57" i="43"/>
  <c r="A60" i="43"/>
  <c r="C62" i="43"/>
  <c r="E64" i="43"/>
  <c r="G66" i="43"/>
  <c r="B69" i="43"/>
  <c r="D71" i="43"/>
  <c r="A55" i="43"/>
  <c r="C57" i="43"/>
  <c r="E59" i="43"/>
  <c r="G61" i="43"/>
  <c r="B64" i="43"/>
  <c r="D66" i="43"/>
  <c r="F68" i="43"/>
  <c r="A71" i="43"/>
  <c r="E54" i="43"/>
  <c r="F63" i="43"/>
  <c r="F59" i="43"/>
  <c r="G68" i="43"/>
  <c r="A58" i="43"/>
  <c r="F55" i="43"/>
  <c r="B67" i="43"/>
  <c r="G60" i="43"/>
  <c r="C60" i="43"/>
  <c r="D69" i="43"/>
  <c r="A54" i="43"/>
  <c r="B63" i="43"/>
  <c r="E62" i="43"/>
  <c r="F71" i="43"/>
  <c r="A70" i="43"/>
  <c r="C56" i="43"/>
  <c r="D65" i="43"/>
  <c r="G64" i="43"/>
  <c r="E58" i="43"/>
  <c r="F67" i="43"/>
  <c r="K51" i="55"/>
  <c r="K46" i="55"/>
  <c r="K49" i="55"/>
  <c r="K48" i="55"/>
  <c r="K50" i="55"/>
  <c r="K37" i="55"/>
  <c r="K42" i="55"/>
  <c r="A12" i="43"/>
  <c r="G77" i="43" s="1"/>
  <c r="F54" i="55"/>
  <c r="F34" i="55"/>
  <c r="A16" i="55"/>
  <c r="B15" i="55"/>
  <c r="A15" i="55" s="1"/>
  <c r="B13" i="55"/>
  <c r="B12" i="55"/>
  <c r="E16" i="55"/>
  <c r="F17" i="55"/>
  <c r="A7" i="60"/>
  <c r="A8" i="60" s="1"/>
  <c r="F2" i="43" l="1"/>
  <c r="A76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B17" i="34"/>
  <c r="A17" i="34" s="1"/>
  <c r="B18" i="34"/>
  <c r="A18" i="34" s="1"/>
  <c r="B19" i="34"/>
  <c r="A19" i="34" s="1"/>
  <c r="B20" i="34"/>
  <c r="B10" i="34"/>
  <c r="U10" i="34" l="1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I16" i="74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6" i="74" l="1"/>
  <c r="F37" i="74" s="1"/>
  <c r="G34" i="77"/>
  <c r="F33" i="77"/>
  <c r="F34" i="77" s="1"/>
  <c r="G28" i="78"/>
  <c r="G24" i="75"/>
  <c r="F23" i="75"/>
  <c r="F24" i="75" s="1"/>
  <c r="G37" i="74"/>
  <c r="D62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37" i="57"/>
  <c r="L13" i="57"/>
  <c r="K13" i="57"/>
  <c r="I7" i="57"/>
  <c r="D7" i="56"/>
  <c r="C7" i="56"/>
  <c r="D5" i="56"/>
  <c r="A54" i="55"/>
  <c r="F53" i="55"/>
  <c r="E54" i="55" s="1"/>
  <c r="E53" i="55"/>
  <c r="A53" i="55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6" i="34" l="1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23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32" i="34"/>
  <c r="V338" i="34"/>
  <c r="V343" i="34"/>
  <c r="V348" i="34"/>
  <c r="V354" i="34"/>
  <c r="V359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328" i="34"/>
  <c r="V334" i="34"/>
  <c r="V339" i="34"/>
  <c r="V344" i="34"/>
  <c r="V350" i="34"/>
  <c r="V355" i="34"/>
  <c r="V360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330" i="34"/>
  <c r="V335" i="34"/>
  <c r="V340" i="34"/>
  <c r="V346" i="34"/>
  <c r="V351" i="34"/>
  <c r="V356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331" i="34"/>
  <c r="V336" i="34"/>
  <c r="V342" i="34"/>
  <c r="V347" i="34"/>
  <c r="V352" i="34"/>
  <c r="V358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681" i="34"/>
  <c r="V686" i="34"/>
  <c r="V692" i="34"/>
  <c r="V697" i="34"/>
  <c r="V702" i="34"/>
  <c r="V708" i="34"/>
  <c r="V713" i="34"/>
  <c r="V718" i="34"/>
  <c r="V724" i="34"/>
  <c r="V729" i="34"/>
  <c r="V734" i="34"/>
  <c r="V740" i="34"/>
  <c r="V745" i="34"/>
  <c r="V750" i="34"/>
  <c r="V756" i="34"/>
  <c r="V761" i="34"/>
  <c r="V766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677" i="34"/>
  <c r="V682" i="34"/>
  <c r="V688" i="34"/>
  <c r="V693" i="34"/>
  <c r="V698" i="34"/>
  <c r="V704" i="34"/>
  <c r="V709" i="34"/>
  <c r="V714" i="34"/>
  <c r="V720" i="34"/>
  <c r="V725" i="34"/>
  <c r="V730" i="34"/>
  <c r="V736" i="34"/>
  <c r="V741" i="34"/>
  <c r="V746" i="34"/>
  <c r="V752" i="34"/>
  <c r="V757" i="34"/>
  <c r="V762" i="34"/>
  <c r="V768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678" i="34"/>
  <c r="V684" i="34"/>
  <c r="V689" i="34"/>
  <c r="V694" i="34"/>
  <c r="V700" i="34"/>
  <c r="V705" i="34"/>
  <c r="V710" i="34"/>
  <c r="V716" i="34"/>
  <c r="V721" i="34"/>
  <c r="V726" i="34"/>
  <c r="V732" i="34"/>
  <c r="V737" i="34"/>
  <c r="V742" i="34"/>
  <c r="V748" i="34"/>
  <c r="V753" i="34"/>
  <c r="V758" i="34"/>
  <c r="V764" i="34"/>
  <c r="V769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680" i="34"/>
  <c r="V685" i="34"/>
  <c r="V690" i="34"/>
  <c r="V696" i="34"/>
  <c r="V701" i="34"/>
  <c r="V706" i="34"/>
  <c r="V712" i="34"/>
  <c r="V717" i="34"/>
  <c r="V722" i="34"/>
  <c r="V728" i="34"/>
  <c r="V733" i="34"/>
  <c r="V738" i="34"/>
  <c r="V744" i="34"/>
  <c r="V749" i="34"/>
  <c r="V754" i="34"/>
  <c r="V760" i="34"/>
  <c r="V765" i="34"/>
  <c r="V770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038" i="34"/>
  <c r="V1046" i="34"/>
  <c r="V1052" i="34"/>
  <c r="V1057" i="34"/>
  <c r="V1062" i="34"/>
  <c r="V1068" i="34"/>
  <c r="V1073" i="34"/>
  <c r="V1078" i="34"/>
  <c r="V1084" i="34"/>
  <c r="V1089" i="34"/>
  <c r="V1094" i="34"/>
  <c r="V1100" i="34"/>
  <c r="V1105" i="34"/>
  <c r="V1110" i="34"/>
  <c r="V1116" i="34"/>
  <c r="V1121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026" i="34"/>
  <c r="V1042" i="34"/>
  <c r="V1048" i="34"/>
  <c r="V1053" i="34"/>
  <c r="V1058" i="34"/>
  <c r="V1064" i="34"/>
  <c r="V1069" i="34"/>
  <c r="V1074" i="34"/>
  <c r="V1080" i="34"/>
  <c r="V1085" i="34"/>
  <c r="V1090" i="34"/>
  <c r="V1096" i="34"/>
  <c r="V1101" i="34"/>
  <c r="V1106" i="34"/>
  <c r="V1112" i="34"/>
  <c r="V1117" i="34"/>
  <c r="V1122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030" i="34"/>
  <c r="V1044" i="34"/>
  <c r="V1049" i="34"/>
  <c r="V1054" i="34"/>
  <c r="V1060" i="34"/>
  <c r="V1065" i="34"/>
  <c r="V1070" i="34"/>
  <c r="V1076" i="34"/>
  <c r="V1081" i="34"/>
  <c r="V1086" i="34"/>
  <c r="V1092" i="34"/>
  <c r="V1097" i="34"/>
  <c r="V1102" i="34"/>
  <c r="V1108" i="34"/>
  <c r="V1113" i="34"/>
  <c r="V1118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034" i="34"/>
  <c r="V1045" i="34"/>
  <c r="V1050" i="34"/>
  <c r="V1056" i="34"/>
  <c r="V1061" i="34"/>
  <c r="V1066" i="34"/>
  <c r="V1072" i="34"/>
  <c r="V1077" i="34"/>
  <c r="V1082" i="34"/>
  <c r="V1088" i="34"/>
  <c r="V1093" i="34"/>
  <c r="V1098" i="34"/>
  <c r="V1104" i="34"/>
  <c r="V1109" i="34"/>
  <c r="V1114" i="34"/>
  <c r="V1120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04" i="34"/>
  <c r="V1410" i="34"/>
  <c r="V1415" i="34"/>
  <c r="V1420" i="34"/>
  <c r="V1426" i="34"/>
  <c r="V1431" i="34"/>
  <c r="V1436" i="34"/>
  <c r="V1442" i="34"/>
  <c r="V1447" i="34"/>
  <c r="V1452" i="34"/>
  <c r="V1458" i="34"/>
  <c r="V1463" i="34"/>
  <c r="V1468" i="34"/>
  <c r="V1474" i="34"/>
  <c r="V1479" i="34"/>
  <c r="V1484" i="34"/>
  <c r="V1490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400" i="34"/>
  <c r="V1406" i="34"/>
  <c r="V1411" i="34"/>
  <c r="V1416" i="34"/>
  <c r="V1422" i="34"/>
  <c r="V1427" i="34"/>
  <c r="V1432" i="34"/>
  <c r="V1438" i="34"/>
  <c r="V1443" i="34"/>
  <c r="V1448" i="34"/>
  <c r="V1454" i="34"/>
  <c r="V1459" i="34"/>
  <c r="V1464" i="34"/>
  <c r="V1470" i="34"/>
  <c r="V1475" i="34"/>
  <c r="V1480" i="34"/>
  <c r="V1486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402" i="34"/>
  <c r="V1407" i="34"/>
  <c r="V1412" i="34"/>
  <c r="V1418" i="34"/>
  <c r="V1423" i="34"/>
  <c r="V1428" i="34"/>
  <c r="V1434" i="34"/>
  <c r="V1439" i="34"/>
  <c r="V1444" i="34"/>
  <c r="V1450" i="34"/>
  <c r="V1455" i="34"/>
  <c r="V1460" i="34"/>
  <c r="V1466" i="34"/>
  <c r="V1471" i="34"/>
  <c r="V1476" i="34"/>
  <c r="V1482" i="34"/>
  <c r="V1487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403" i="34"/>
  <c r="V1408" i="34"/>
  <c r="V1414" i="34"/>
  <c r="V1419" i="34"/>
  <c r="V1424" i="34"/>
  <c r="V1430" i="34"/>
  <c r="V1435" i="34"/>
  <c r="V1440" i="34"/>
  <c r="V1446" i="34"/>
  <c r="V1451" i="34"/>
  <c r="V1456" i="34"/>
  <c r="V1462" i="34"/>
  <c r="V1467" i="34"/>
  <c r="V1472" i="34"/>
  <c r="V1478" i="34"/>
  <c r="V1483" i="34"/>
  <c r="V1488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W14" i="34"/>
  <c r="W10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W12" i="34"/>
  <c r="W15" i="34"/>
  <c r="W17" i="34"/>
  <c r="W19" i="34"/>
  <c r="W21" i="34"/>
  <c r="W11" i="34"/>
  <c r="W16" i="34"/>
  <c r="W20" i="34"/>
  <c r="W13" i="34"/>
  <c r="W18" i="34"/>
  <c r="W22" i="34"/>
  <c r="A10" i="56"/>
  <c r="A12" i="56"/>
  <c r="H33" i="56"/>
  <c r="F33" i="56"/>
  <c r="F32" i="56"/>
  <c r="H2" i="55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3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41" i="57" s="1"/>
  <c r="G20" i="57"/>
  <c r="F19" i="57"/>
  <c r="B19" i="57"/>
  <c r="I17" i="57"/>
  <c r="C16" i="57"/>
  <c r="F15" i="57"/>
  <c r="B15" i="57"/>
  <c r="I16" i="55"/>
  <c r="K13" i="55"/>
  <c r="G53" i="55"/>
  <c r="G16" i="55"/>
  <c r="K12" i="55"/>
  <c r="K18" i="55"/>
  <c r="K33" i="55" s="1"/>
  <c r="I13" i="61"/>
  <c r="I14" i="61" s="1"/>
  <c r="C13" i="61"/>
  <c r="C14" i="61" s="1"/>
  <c r="K496" i="60" l="1"/>
  <c r="K582" i="60"/>
  <c r="K453" i="60"/>
  <c r="K443" i="60"/>
  <c r="K427" i="60"/>
  <c r="K395" i="60"/>
  <c r="K368" i="60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B21" i="47"/>
  <c r="F21" i="47"/>
  <c r="C22" i="47"/>
  <c r="G22" i="47"/>
  <c r="D23" i="47"/>
  <c r="A24" i="47"/>
  <c r="E24" i="47"/>
  <c r="B25" i="47"/>
  <c r="F25" i="47"/>
  <c r="B26" i="47"/>
  <c r="F26" i="47"/>
  <c r="C21" i="47"/>
  <c r="G21" i="47"/>
  <c r="D22" i="47"/>
  <c r="A23" i="47"/>
  <c r="E23" i="47"/>
  <c r="B24" i="47"/>
  <c r="F24" i="47"/>
  <c r="C25" i="47"/>
  <c r="G25" i="47"/>
  <c r="C26" i="47"/>
  <c r="G26" i="47"/>
  <c r="D21" i="47"/>
  <c r="A22" i="47"/>
  <c r="E22" i="47"/>
  <c r="B23" i="47"/>
  <c r="F23" i="47"/>
  <c r="C24" i="47"/>
  <c r="G24" i="47"/>
  <c r="D25" i="47"/>
  <c r="D26" i="47"/>
  <c r="G2" i="61"/>
  <c r="F3" i="68"/>
  <c r="A35" i="58"/>
  <c r="F2" i="58"/>
  <c r="B40" i="57"/>
  <c r="A55" i="14"/>
  <c r="K357" i="60"/>
  <c r="K27" i="60"/>
  <c r="M27" i="60" s="1"/>
  <c r="K591" i="60"/>
  <c r="K577" i="60"/>
  <c r="K538" i="60"/>
  <c r="M538" i="60" s="1"/>
  <c r="K561" i="60"/>
  <c r="K524" i="60"/>
  <c r="M524" i="60" s="1"/>
  <c r="K522" i="60"/>
  <c r="M522" i="60" s="1"/>
  <c r="K493" i="60"/>
  <c r="M493" i="60" s="1"/>
  <c r="K465" i="60"/>
  <c r="M465" i="60" s="1"/>
  <c r="K552" i="60"/>
  <c r="M552" i="60" s="1"/>
  <c r="K550" i="60"/>
  <c r="K536" i="60"/>
  <c r="K534" i="60"/>
  <c r="M534" i="60" s="1"/>
  <c r="K520" i="60"/>
  <c r="M520" i="60" s="1"/>
  <c r="K518" i="60"/>
  <c r="K504" i="60"/>
  <c r="K489" i="60"/>
  <c r="M489" i="60" s="1"/>
  <c r="K455" i="60"/>
  <c r="M455" i="60" s="1"/>
  <c r="K578" i="60"/>
  <c r="M578" i="60" s="1"/>
  <c r="K564" i="60"/>
  <c r="M564" i="60" s="1"/>
  <c r="K562" i="60"/>
  <c r="K548" i="60"/>
  <c r="M548" i="60" s="1"/>
  <c r="K546" i="60"/>
  <c r="K532" i="60"/>
  <c r="M532" i="60" s="1"/>
  <c r="K530" i="60"/>
  <c r="M530" i="60" s="1"/>
  <c r="K516" i="60"/>
  <c r="K514" i="60"/>
  <c r="M514" i="60" s="1"/>
  <c r="K505" i="60"/>
  <c r="M505" i="60" s="1"/>
  <c r="K480" i="60"/>
  <c r="M480" i="60" s="1"/>
  <c r="K508" i="60"/>
  <c r="M508" i="60" s="1"/>
  <c r="K506" i="60"/>
  <c r="M506" i="60" s="1"/>
  <c r="K492" i="60"/>
  <c r="M492" i="60" s="1"/>
  <c r="K490" i="60"/>
  <c r="K476" i="60"/>
  <c r="M476" i="60" s="1"/>
  <c r="K474" i="60"/>
  <c r="M474" i="60" s="1"/>
  <c r="K460" i="60"/>
  <c r="K458" i="60"/>
  <c r="M458" i="60" s="1"/>
  <c r="K454" i="60"/>
  <c r="M454" i="60" s="1"/>
  <c r="K440" i="60"/>
  <c r="M440" i="60" s="1"/>
  <c r="K416" i="60"/>
  <c r="M416" i="60" s="1"/>
  <c r="K409" i="60"/>
  <c r="K432" i="60"/>
  <c r="K400" i="60"/>
  <c r="K436" i="60"/>
  <c r="K434" i="60"/>
  <c r="M434" i="60" s="1"/>
  <c r="K420" i="60"/>
  <c r="M420" i="60" s="1"/>
  <c r="K418" i="60"/>
  <c r="M418" i="60" s="1"/>
  <c r="K404" i="60"/>
  <c r="K402" i="60"/>
  <c r="M402" i="60" s="1"/>
  <c r="K388" i="60"/>
  <c r="M388" i="60" s="1"/>
  <c r="K386" i="60"/>
  <c r="M386" i="60" s="1"/>
  <c r="K381" i="60"/>
  <c r="M381" i="60" s="1"/>
  <c r="K366" i="60"/>
  <c r="K372" i="60"/>
  <c r="M372" i="60" s="1"/>
  <c r="K438" i="60"/>
  <c r="M438" i="60" s="1"/>
  <c r="K424" i="60"/>
  <c r="K422" i="60"/>
  <c r="M422" i="60" s="1"/>
  <c r="K408" i="60"/>
  <c r="M408" i="60" s="1"/>
  <c r="K406" i="60"/>
  <c r="M406" i="60" s="1"/>
  <c r="K392" i="60"/>
  <c r="M392" i="60" s="1"/>
  <c r="K390" i="60"/>
  <c r="K371" i="60"/>
  <c r="K369" i="60"/>
  <c r="M369" i="60" s="1"/>
  <c r="K596" i="60"/>
  <c r="K594" i="60"/>
  <c r="K580" i="60"/>
  <c r="M580" i="60" s="1"/>
  <c r="K597" i="60"/>
  <c r="K571" i="60"/>
  <c r="M571" i="60" s="1"/>
  <c r="K568" i="60"/>
  <c r="M568" i="60" s="1"/>
  <c r="K549" i="60"/>
  <c r="K585" i="60"/>
  <c r="K575" i="60"/>
  <c r="M575" i="60" s="1"/>
  <c r="K569" i="60"/>
  <c r="M569" i="60" s="1"/>
  <c r="K559" i="60"/>
  <c r="M559" i="60" s="1"/>
  <c r="K553" i="60"/>
  <c r="K543" i="60"/>
  <c r="K537" i="60"/>
  <c r="M537" i="60" s="1"/>
  <c r="K527" i="60"/>
  <c r="M527" i="60" s="1"/>
  <c r="K521" i="60"/>
  <c r="K511" i="60"/>
  <c r="M511" i="60" s="1"/>
  <c r="K483" i="60"/>
  <c r="M483" i="60" s="1"/>
  <c r="K486" i="60"/>
  <c r="M486" i="60" s="1"/>
  <c r="K479" i="60"/>
  <c r="K482" i="60"/>
  <c r="M482" i="60" s="1"/>
  <c r="K498" i="60"/>
  <c r="M498" i="60" s="1"/>
  <c r="K470" i="60"/>
  <c r="M470" i="60" s="1"/>
  <c r="K415" i="60"/>
  <c r="M415" i="60" s="1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M457" i="60" s="1"/>
  <c r="K447" i="60"/>
  <c r="M447" i="60" s="1"/>
  <c r="K431" i="60"/>
  <c r="K399" i="60"/>
  <c r="M399" i="60" s="1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M377" i="60" s="1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M535" i="60" s="1"/>
  <c r="K529" i="60"/>
  <c r="M529" i="60" s="1"/>
  <c r="K519" i="60"/>
  <c r="M519" i="60" s="1"/>
  <c r="K513" i="60"/>
  <c r="M513" i="60" s="1"/>
  <c r="K509" i="60"/>
  <c r="M509" i="60" s="1"/>
  <c r="K484" i="60"/>
  <c r="M484" i="60" s="1"/>
  <c r="K579" i="60"/>
  <c r="K573" i="60"/>
  <c r="M573" i="60" s="1"/>
  <c r="K563" i="60"/>
  <c r="M563" i="60" s="1"/>
  <c r="K557" i="60"/>
  <c r="M557" i="60" s="1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M481" i="60" s="1"/>
  <c r="K507" i="60"/>
  <c r="M507" i="60" s="1"/>
  <c r="K501" i="60"/>
  <c r="K491" i="60"/>
  <c r="K485" i="60"/>
  <c r="M485" i="60" s="1"/>
  <c r="K475" i="60"/>
  <c r="K469" i="60"/>
  <c r="M469" i="60" s="1"/>
  <c r="K459" i="60"/>
  <c r="K449" i="60"/>
  <c r="M449" i="60" s="1"/>
  <c r="K414" i="60"/>
  <c r="M414" i="60" s="1"/>
  <c r="K411" i="60"/>
  <c r="K430" i="60"/>
  <c r="M430" i="60" s="1"/>
  <c r="K398" i="60"/>
  <c r="K435" i="60"/>
  <c r="M435" i="60" s="1"/>
  <c r="K433" i="60"/>
  <c r="K419" i="60"/>
  <c r="M419" i="60" s="1"/>
  <c r="K417" i="60"/>
  <c r="M417" i="60" s="1"/>
  <c r="K403" i="60"/>
  <c r="M403" i="60" s="1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M437" i="60" s="1"/>
  <c r="K423" i="60"/>
  <c r="K421" i="60"/>
  <c r="K407" i="60"/>
  <c r="M407" i="60" s="1"/>
  <c r="K405" i="60"/>
  <c r="M405" i="60" s="1"/>
  <c r="K391" i="60"/>
  <c r="M391" i="60" s="1"/>
  <c r="K389" i="60"/>
  <c r="M389" i="60" s="1"/>
  <c r="K370" i="60"/>
  <c r="M370" i="60" s="1"/>
  <c r="K360" i="60"/>
  <c r="K595" i="60"/>
  <c r="K589" i="60"/>
  <c r="K584" i="60"/>
  <c r="M584" i="60" s="1"/>
  <c r="K592" i="60"/>
  <c r="K581" i="60"/>
  <c r="K556" i="60"/>
  <c r="M556" i="60" s="1"/>
  <c r="K540" i="60"/>
  <c r="M540" i="60" s="1"/>
  <c r="K586" i="60"/>
  <c r="K566" i="60"/>
  <c r="K576" i="60"/>
  <c r="M576" i="60" s="1"/>
  <c r="K574" i="60"/>
  <c r="K560" i="60"/>
  <c r="K558" i="60"/>
  <c r="K544" i="60"/>
  <c r="K542" i="60"/>
  <c r="M542" i="60" s="1"/>
  <c r="K528" i="60"/>
  <c r="M528" i="60" s="1"/>
  <c r="K526" i="60"/>
  <c r="K512" i="60"/>
  <c r="M512" i="60" s="1"/>
  <c r="K510" i="60"/>
  <c r="M510" i="60" s="1"/>
  <c r="K503" i="60"/>
  <c r="M503" i="60" s="1"/>
  <c r="K494" i="60"/>
  <c r="M494" i="60" s="1"/>
  <c r="K499" i="60"/>
  <c r="K502" i="60"/>
  <c r="M502" i="60" s="1"/>
  <c r="K495" i="60"/>
  <c r="M495" i="60" s="1"/>
  <c r="K487" i="60"/>
  <c r="K478" i="60"/>
  <c r="M478" i="60" s="1"/>
  <c r="K413" i="60"/>
  <c r="M413" i="60" s="1"/>
  <c r="K467" i="60"/>
  <c r="M467" i="60" s="1"/>
  <c r="K461" i="60"/>
  <c r="M461" i="60" s="1"/>
  <c r="K451" i="60"/>
  <c r="M451" i="60" s="1"/>
  <c r="K445" i="60"/>
  <c r="K410" i="60"/>
  <c r="M410" i="60" s="1"/>
  <c r="K464" i="60"/>
  <c r="M464" i="60" s="1"/>
  <c r="K462" i="60"/>
  <c r="K448" i="60"/>
  <c r="M448" i="60" s="1"/>
  <c r="K446" i="60"/>
  <c r="M446" i="60" s="1"/>
  <c r="K429" i="60"/>
  <c r="K397" i="60"/>
  <c r="M397" i="60" s="1"/>
  <c r="K359" i="60"/>
  <c r="M359" i="60" s="1"/>
  <c r="K375" i="60"/>
  <c r="M375" i="60" s="1"/>
  <c r="K373" i="60"/>
  <c r="K380" i="60"/>
  <c r="M380" i="60" s="1"/>
  <c r="K361" i="60"/>
  <c r="K378" i="60"/>
  <c r="M378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M561" i="60"/>
  <c r="M517" i="60"/>
  <c r="M477" i="60"/>
  <c r="M453" i="60"/>
  <c r="M404" i="60"/>
  <c r="M555" i="60"/>
  <c r="M433" i="60"/>
  <c r="M382" i="60"/>
  <c r="M549" i="60"/>
  <c r="M504" i="60"/>
  <c r="M496" i="60"/>
  <c r="M488" i="60"/>
  <c r="M472" i="60"/>
  <c r="M456" i="60"/>
  <c r="M432" i="60"/>
  <c r="M566" i="60"/>
  <c r="M445" i="60"/>
  <c r="M579" i="60"/>
  <c r="J33" i="57"/>
  <c r="J29" i="57"/>
  <c r="M521" i="60"/>
  <c r="M523" i="60"/>
  <c r="M539" i="60"/>
  <c r="M516" i="60"/>
  <c r="M518" i="60"/>
  <c r="M526" i="60"/>
  <c r="M536" i="60"/>
  <c r="K216" i="60"/>
  <c r="M216" i="60" s="1"/>
  <c r="J28" i="57"/>
  <c r="J32" i="57"/>
  <c r="J25" i="57"/>
  <c r="K228" i="60"/>
  <c r="M228" i="60" s="1"/>
  <c r="K232" i="60"/>
  <c r="M232" i="60" s="1"/>
  <c r="K236" i="60"/>
  <c r="M236" i="60" s="1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M268" i="60" s="1"/>
  <c r="K272" i="60"/>
  <c r="M272" i="60" s="1"/>
  <c r="K276" i="60"/>
  <c r="M276" i="60" s="1"/>
  <c r="K284" i="60"/>
  <c r="M284" i="60" s="1"/>
  <c r="H35" i="57"/>
  <c r="J35" i="57"/>
  <c r="J26" i="57"/>
  <c r="H33" i="57"/>
  <c r="J30" i="57"/>
  <c r="H28" i="57"/>
  <c r="H27" i="57"/>
  <c r="J36" i="57"/>
  <c r="H36" i="57"/>
  <c r="H34" i="57"/>
  <c r="J34" i="57"/>
  <c r="H32" i="57"/>
  <c r="J27" i="57"/>
  <c r="H25" i="57"/>
  <c r="H31" i="57"/>
  <c r="J31" i="57"/>
  <c r="H29" i="57"/>
  <c r="M424" i="60"/>
  <c r="M426" i="60"/>
  <c r="M428" i="60"/>
  <c r="M436" i="60"/>
  <c r="M442" i="60"/>
  <c r="M444" i="60"/>
  <c r="M421" i="60"/>
  <c r="M423" i="60"/>
  <c r="M425" i="60"/>
  <c r="M427" i="60"/>
  <c r="M429" i="60"/>
  <c r="M431" i="60"/>
  <c r="M441" i="60"/>
  <c r="M443" i="60"/>
  <c r="M450" i="60"/>
  <c r="M452" i="60"/>
  <c r="M460" i="60"/>
  <c r="M462" i="60"/>
  <c r="M459" i="60"/>
  <c r="M471" i="60"/>
  <c r="M475" i="60"/>
  <c r="M479" i="60"/>
  <c r="M497" i="60"/>
  <c r="M499" i="60"/>
  <c r="M501" i="60"/>
  <c r="M544" i="60"/>
  <c r="M546" i="60"/>
  <c r="M543" i="60"/>
  <c r="M550" i="60"/>
  <c r="M554" i="60"/>
  <c r="M558" i="60"/>
  <c r="M560" i="60"/>
  <c r="M562" i="60"/>
  <c r="M570" i="60"/>
  <c r="M553" i="60"/>
  <c r="M565" i="60"/>
  <c r="M567" i="60"/>
  <c r="M577" i="60"/>
  <c r="M366" i="60"/>
  <c r="M368" i="60"/>
  <c r="M384" i="60"/>
  <c r="M390" i="60"/>
  <c r="K94" i="60"/>
  <c r="M94" i="60" s="1"/>
  <c r="K86" i="60"/>
  <c r="M86" i="60" s="1"/>
  <c r="M363" i="60"/>
  <c r="M365" i="60"/>
  <c r="M371" i="60"/>
  <c r="M373" i="60"/>
  <c r="M383" i="60"/>
  <c r="M393" i="60"/>
  <c r="M395" i="60"/>
  <c r="M401" i="60"/>
  <c r="M409" i="60"/>
  <c r="M411" i="60"/>
  <c r="M487" i="60"/>
  <c r="M394" i="60"/>
  <c r="M396" i="60"/>
  <c r="M398" i="60"/>
  <c r="M400" i="60"/>
  <c r="K231" i="60"/>
  <c r="M231" i="60" s="1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K70" i="60"/>
  <c r="K62" i="60"/>
  <c r="M62" i="60" s="1"/>
  <c r="K114" i="60"/>
  <c r="M114" i="60" s="1"/>
  <c r="K144" i="60"/>
  <c r="M144" i="60" s="1"/>
  <c r="M491" i="60"/>
  <c r="M574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M104" i="60" s="1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M29" i="60" s="1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M142" i="60" s="1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34" i="60"/>
  <c r="M264" i="60"/>
  <c r="M247" i="60"/>
  <c r="M263" i="60"/>
  <c r="M274" i="60"/>
  <c r="M9" i="39"/>
  <c r="M48" i="60"/>
  <c r="M97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3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G38" i="57"/>
  <c r="J24" i="57"/>
  <c r="I38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H17" i="57"/>
  <c r="J23" i="57"/>
  <c r="H24" i="57"/>
  <c r="J20" i="57"/>
  <c r="J16" i="57"/>
  <c r="J21" i="57"/>
  <c r="K16" i="55"/>
  <c r="K53" i="55"/>
  <c r="J17" i="57"/>
  <c r="H23" i="57"/>
  <c r="H16" i="57"/>
  <c r="H18" i="57"/>
  <c r="B13" i="61"/>
  <c r="G3" i="47" l="1"/>
  <c r="C32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23" i="43"/>
  <c r="F33" i="43"/>
  <c r="F24" i="43"/>
  <c r="F29" i="43"/>
  <c r="F34" i="43"/>
  <c r="F30" i="43"/>
  <c r="G27" i="43"/>
  <c r="G28" i="43"/>
  <c r="G33" i="43"/>
  <c r="G23" i="43"/>
  <c r="F22" i="43"/>
  <c r="G34" i="43"/>
  <c r="F14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F20" i="43"/>
  <c r="F26" i="43"/>
  <c r="F31" i="43"/>
  <c r="F18" i="43"/>
  <c r="F32" i="43"/>
  <c r="J15" i="14"/>
  <c r="K10" i="60"/>
  <c r="B14" i="61"/>
  <c r="I15" i="14"/>
  <c r="I13" i="42"/>
  <c r="J52" i="14"/>
  <c r="I32" i="58"/>
  <c r="G28" i="47"/>
  <c r="B21" i="42"/>
  <c r="D34" i="43"/>
  <c r="B32" i="43"/>
  <c r="E27" i="43"/>
  <c r="C25" i="43"/>
  <c r="A23" i="43"/>
  <c r="D18" i="43"/>
  <c r="B16" i="43"/>
  <c r="E32" i="43"/>
  <c r="E29" i="43"/>
  <c r="E26" i="43"/>
  <c r="D23" i="43"/>
  <c r="D20" i="43"/>
  <c r="D17" i="43"/>
  <c r="C14" i="43"/>
  <c r="C32" i="43"/>
  <c r="B29" i="43"/>
  <c r="B26" i="43"/>
  <c r="B23" i="43"/>
  <c r="A20" i="43"/>
  <c r="A17" i="43"/>
  <c r="A14" i="43"/>
  <c r="C34" i="43"/>
  <c r="C31" i="43"/>
  <c r="C28" i="43"/>
  <c r="B25" i="43"/>
  <c r="B22" i="43"/>
  <c r="B19" i="43"/>
  <c r="A16" i="43"/>
  <c r="A13" i="43"/>
  <c r="A34" i="43"/>
  <c r="B27" i="43"/>
  <c r="D32" i="43"/>
  <c r="C20" i="43"/>
  <c r="E25" i="43"/>
  <c r="D13" i="43"/>
  <c r="E31" i="43"/>
  <c r="C29" i="43"/>
  <c r="A27" i="43"/>
  <c r="D22" i="43"/>
  <c r="B20" i="43"/>
  <c r="E15" i="43"/>
  <c r="C13" i="43"/>
  <c r="E16" i="43"/>
  <c r="E13" i="43"/>
  <c r="E34" i="43"/>
  <c r="D31" i="43"/>
  <c r="D28" i="43"/>
  <c r="D25" i="43"/>
  <c r="C22" i="43"/>
  <c r="C19" i="43"/>
  <c r="C16" i="43"/>
  <c r="B13" i="43"/>
  <c r="E33" i="43"/>
  <c r="E30" i="43"/>
  <c r="D27" i="43"/>
  <c r="D24" i="43"/>
  <c r="D21" i="43"/>
  <c r="C18" i="43"/>
  <c r="C15" i="43"/>
  <c r="C12" i="43"/>
  <c r="A24" i="43"/>
  <c r="D29" i="43"/>
  <c r="B17" i="43"/>
  <c r="E22" i="43"/>
  <c r="C33" i="43"/>
  <c r="A31" i="43"/>
  <c r="D26" i="43"/>
  <c r="B24" i="43"/>
  <c r="E19" i="43"/>
  <c r="C17" i="43"/>
  <c r="A15" i="43"/>
  <c r="D30" i="43"/>
  <c r="B28" i="43"/>
  <c r="E23" i="43"/>
  <c r="C21" i="43"/>
  <c r="A19" i="43"/>
  <c r="D14" i="43"/>
  <c r="B12" i="43"/>
  <c r="D33" i="43"/>
  <c r="C30" i="43"/>
  <c r="C27" i="43"/>
  <c r="C24" i="43"/>
  <c r="B21" i="43"/>
  <c r="B18" i="43"/>
  <c r="B15" i="43"/>
  <c r="A33" i="43"/>
  <c r="A30" i="43"/>
  <c r="A32" i="43"/>
  <c r="A29" i="43"/>
  <c r="A26" i="43"/>
  <c r="E12" i="43"/>
  <c r="B30" i="43"/>
  <c r="A18" i="43"/>
  <c r="C23" i="43"/>
  <c r="E28" i="43"/>
  <c r="D16" i="43"/>
  <c r="B31" i="43"/>
  <c r="E24" i="43"/>
  <c r="D12" i="43"/>
  <c r="E17" i="43"/>
  <c r="A21" i="43"/>
  <c r="A28" i="43"/>
  <c r="E21" i="43"/>
  <c r="E14" i="43"/>
  <c r="C26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38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A6" i="42" l="1"/>
  <c r="A68" i="42"/>
  <c r="I69" i="42"/>
  <c r="M357" i="60"/>
  <c r="H27" i="56"/>
  <c r="I16" i="71"/>
  <c r="J16" i="71"/>
  <c r="J16" i="14"/>
  <c r="G73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8" i="47"/>
  <c r="I29" i="47" s="1"/>
  <c r="H15" i="47"/>
  <c r="I15" i="47"/>
  <c r="J25" i="71" l="1"/>
  <c r="I25" i="71"/>
  <c r="I25" i="14"/>
  <c r="J25" i="14"/>
  <c r="H29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73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I22" i="47" l="1"/>
  <c r="H22" i="47"/>
  <c r="J31" i="14"/>
  <c r="J32" i="14" s="1"/>
  <c r="H54" i="43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3" i="43"/>
  <c r="H74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" i="55" l="1"/>
  <c r="B36" i="55" l="1"/>
  <c r="A35" i="55"/>
  <c r="A36" i="55" l="1"/>
  <c r="B37" i="55"/>
  <c r="B38" i="55" l="1"/>
  <c r="B39" i="55" s="1"/>
  <c r="B40" i="55" s="1"/>
  <c r="A37" i="55"/>
  <c r="A40" i="55" l="1"/>
  <c r="A39" i="55"/>
  <c r="B41" i="55"/>
  <c r="A38" i="55"/>
  <c r="B42" i="55" l="1"/>
  <c r="A41" i="55"/>
  <c r="A42" i="55" l="1"/>
  <c r="B43" i="55"/>
  <c r="B44" i="55" l="1"/>
  <c r="B45" i="55" s="1"/>
  <c r="A45" i="55" s="1"/>
  <c r="A43" i="55"/>
  <c r="A44" i="55" l="1"/>
  <c r="B46" i="55"/>
  <c r="B47" i="55" l="1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47" i="55" l="1"/>
  <c r="B48" i="55"/>
  <c r="M196" i="60"/>
  <c r="B49" i="55" l="1"/>
  <c r="A49" i="55" s="1"/>
  <c r="A48" i="55"/>
  <c r="B50" i="55" l="1"/>
  <c r="A50" i="55" l="1"/>
  <c r="B51" i="55"/>
  <c r="A51" i="55" l="1"/>
  <c r="J38" i="57" l="1"/>
  <c r="I24" i="73" l="1"/>
  <c r="H24" i="73"/>
  <c r="H10" i="73"/>
  <c r="I10" i="73"/>
  <c r="H38" i="57"/>
  <c r="L38" i="57" s="1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1606" i="34" l="1"/>
  <c r="F58" i="15" a="1"/>
  <c r="F58" i="15" s="1"/>
  <c r="J46" i="55" a="1"/>
  <c r="J46" i="55" s="1"/>
  <c r="D13" i="39"/>
  <c r="J47" i="55" a="1"/>
  <c r="J47" i="55" s="1"/>
  <c r="J51" i="55" a="1"/>
  <c r="J51" i="55" s="1"/>
  <c r="F59" i="15" a="1"/>
  <c r="F59" i="15" s="1"/>
  <c r="F61" i="15" a="1"/>
  <c r="F61" i="15" s="1"/>
  <c r="J13" i="55" a="1"/>
  <c r="J13" i="55" s="1"/>
  <c r="F56" i="15" a="1"/>
  <c r="F56" i="15" s="1"/>
  <c r="J48" i="55" a="1"/>
  <c r="J48" i="55" s="1"/>
  <c r="J14" i="55" a="1"/>
  <c r="J14" i="55" s="1"/>
  <c r="J36" i="55" a="1"/>
  <c r="J36" i="55" s="1"/>
  <c r="J42" i="55" a="1"/>
  <c r="J42" i="55" s="1"/>
  <c r="J38" i="55" a="1"/>
  <c r="J38" i="55" s="1"/>
  <c r="J50" i="55" a="1"/>
  <c r="J50" i="55" s="1"/>
  <c r="J43" i="55" a="1"/>
  <c r="J43" i="55" s="1"/>
  <c r="H49" i="55" a="1"/>
  <c r="H49" i="55" s="1"/>
  <c r="E58" i="15" a="1"/>
  <c r="E58" i="15" s="1"/>
  <c r="I58" i="15" s="1"/>
  <c r="F7" i="70" a="1"/>
  <c r="F7" i="70" s="1"/>
  <c r="E59" i="15" a="1"/>
  <c r="E59" i="15" s="1"/>
  <c r="I59" i="15" s="1"/>
  <c r="H45" i="55" a="1"/>
  <c r="H45" i="55" s="1"/>
  <c r="F51" i="15" a="1"/>
  <c r="F51" i="15" s="1"/>
  <c r="F52" i="15" s="1"/>
  <c r="E55" i="15" a="1"/>
  <c r="E55" i="15" s="1"/>
  <c r="E57" i="15" a="1"/>
  <c r="E57" i="15" s="1"/>
  <c r="H36" i="55" a="1"/>
  <c r="H36" i="55" s="1"/>
  <c r="H47" i="55" a="1"/>
  <c r="H47" i="55" s="1"/>
  <c r="L47" i="55" s="1"/>
  <c r="H46" i="55" a="1"/>
  <c r="H46" i="55" s="1"/>
  <c r="L46" i="55" s="1"/>
  <c r="H38" i="55" a="1"/>
  <c r="H38" i="55" s="1"/>
  <c r="H42" i="55" a="1"/>
  <c r="H42" i="55" s="1"/>
  <c r="H43" i="55" a="1"/>
  <c r="H43" i="55" s="1"/>
  <c r="F17" i="70" a="1"/>
  <c r="F17" i="70" s="1"/>
  <c r="H37" i="55" a="1"/>
  <c r="H37" i="55" s="1"/>
  <c r="H44" i="55" a="1"/>
  <c r="H44" i="55" s="1"/>
  <c r="H39" i="55" a="1"/>
  <c r="H39" i="55" s="1"/>
  <c r="E56" i="15" a="1"/>
  <c r="E56" i="15" s="1"/>
  <c r="I56" i="15" s="1"/>
  <c r="H51" i="55" a="1"/>
  <c r="H51" i="55" s="1"/>
  <c r="L51" i="55" s="1"/>
  <c r="H41" i="55" a="1"/>
  <c r="H41" i="55" s="1"/>
  <c r="H50" i="55" a="1"/>
  <c r="H50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E19" i="15" a="1"/>
  <c r="E19" i="15" s="1"/>
  <c r="F8" i="12" a="1"/>
  <c r="F8" i="12" s="1"/>
  <c r="F24" i="15" a="1"/>
  <c r="F24" i="15" s="1"/>
  <c r="E38" i="15" a="1"/>
  <c r="E38" i="15" s="1"/>
  <c r="F44" i="15" a="1"/>
  <c r="F44" i="15" s="1"/>
  <c r="E9" i="12" a="1"/>
  <c r="E9" i="12" s="1"/>
  <c r="F28" i="15" a="1"/>
  <c r="F28" i="15" s="1"/>
  <c r="E16" i="70" a="1"/>
  <c r="E16" i="70" s="1"/>
  <c r="E14" i="70" a="1"/>
  <c r="E14" i="70" s="1"/>
  <c r="H13" i="55" a="1"/>
  <c r="H13" i="55" s="1"/>
  <c r="L13" i="55" s="1"/>
  <c r="H14" i="55" a="1"/>
  <c r="H14" i="55" s="1"/>
  <c r="E54" i="15" a="1"/>
  <c r="E54" i="15" s="1"/>
  <c r="E60" i="15" a="1"/>
  <c r="E60" i="15" s="1"/>
  <c r="F35" i="15" a="1"/>
  <c r="F35" i="15" s="1"/>
  <c r="F19" i="12" s="1"/>
  <c r="E10" i="12" a="1"/>
  <c r="E10" i="12" s="1"/>
  <c r="F11" i="12" a="1"/>
  <c r="F11" i="12" s="1"/>
  <c r="E24" i="15" a="1"/>
  <c r="E24" i="15" s="1"/>
  <c r="F12" i="70" a="1"/>
  <c r="F12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48" i="55" a="1"/>
  <c r="H48" i="55" s="1"/>
  <c r="L48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F12" i="12" a="1"/>
  <c r="F12" i="12" s="1"/>
  <c r="F33" i="15" a="1"/>
  <c r="F33" i="15" s="1"/>
  <c r="E21" i="15" a="1"/>
  <c r="E21" i="15" s="1"/>
  <c r="F15" i="70" a="1"/>
  <c r="F15" i="70" s="1"/>
  <c r="E32" i="15" a="1"/>
  <c r="E32" i="15" s="1"/>
  <c r="J18" i="55" a="1"/>
  <c r="J18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F6" i="12" a="1"/>
  <c r="F6" i="12" s="1"/>
  <c r="F16" i="70" a="1"/>
  <c r="F16" i="70" s="1"/>
  <c r="E10" i="70" a="1"/>
  <c r="E10" i="70" s="1"/>
  <c r="F10" i="15" a="1"/>
  <c r="F10" i="15" s="1"/>
  <c r="E37" i="15" a="1"/>
  <c r="E37" i="15" s="1"/>
  <c r="E12" i="70" a="1"/>
  <c r="E12" i="70" s="1"/>
  <c r="F9" i="70" a="1"/>
  <c r="F9" i="70" s="1"/>
  <c r="E8" i="12" a="1"/>
  <c r="E8" i="12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F48" i="15" a="1"/>
  <c r="F48" i="15" s="1"/>
  <c r="E25" i="15" a="1"/>
  <c r="E25" i="15" s="1"/>
  <c r="F21" i="15" a="1"/>
  <c r="F21" i="15" s="1"/>
  <c r="E26" i="15" a="1"/>
  <c r="E26" i="15" s="1"/>
  <c r="F19" i="70" a="1"/>
  <c r="F19" i="70" s="1"/>
  <c r="E10" i="15" a="1"/>
  <c r="E10" i="15" s="1"/>
  <c r="F26" i="15" a="1"/>
  <c r="F26" i="15" s="1"/>
  <c r="F14" i="70" a="1"/>
  <c r="F14" i="70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F9" i="12" a="1"/>
  <c r="F9" i="12" s="1"/>
  <c r="F12" i="15" a="1"/>
  <c r="F12" i="15" s="1"/>
  <c r="F7" i="12" a="1"/>
  <c r="F7" i="12" s="1"/>
  <c r="E6" i="70" a="1"/>
  <c r="E6" i="70" s="1"/>
  <c r="E20" i="15" a="1"/>
  <c r="E20" i="15" s="1"/>
  <c r="E46" i="15" a="1"/>
  <c r="E46" i="15" s="1"/>
  <c r="E15" i="70" a="1"/>
  <c r="E15" i="70" s="1"/>
  <c r="F17" i="15" a="1"/>
  <c r="F17" i="1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18" i="55" a="1"/>
  <c r="H18" i="55" s="1"/>
  <c r="E6" i="12" a="1"/>
  <c r="E6" i="12" s="1"/>
  <c r="E49" i="15" a="1"/>
  <c r="E49" i="15" s="1"/>
  <c r="E23" i="15" a="1"/>
  <c r="E23" i="15" s="1"/>
  <c r="E61" i="15" a="1"/>
  <c r="E61" i="15" s="1"/>
  <c r="I61" i="15" s="1"/>
  <c r="H40" i="55" a="1"/>
  <c r="H40" i="55" s="1"/>
  <c r="F19" i="15" a="1"/>
  <c r="F19" i="15" s="1"/>
  <c r="F42" i="15" a="1"/>
  <c r="F42" i="15" s="1"/>
  <c r="F32" i="15" a="1"/>
  <c r="F32" i="15" s="1"/>
  <c r="F18" i="70" a="1"/>
  <c r="F18" i="70" s="1"/>
  <c r="E48" i="15" a="1"/>
  <c r="E48" i="15" s="1"/>
  <c r="E18" i="70" a="1"/>
  <c r="E18" i="70" s="1"/>
  <c r="F23" i="15" a="1"/>
  <c r="F23" i="15" s="1"/>
  <c r="F13" i="12" a="1"/>
  <c r="F13" i="12" s="1"/>
  <c r="C14" i="39"/>
  <c r="L38" i="55" l="1"/>
  <c r="E14" i="12" a="1"/>
  <c r="E14" i="12" s="1"/>
  <c r="F14" i="12" a="1"/>
  <c r="F14" i="12" s="1"/>
  <c r="E15" i="12" a="1"/>
  <c r="E15" i="12" s="1"/>
  <c r="F16" i="12" a="1"/>
  <c r="F16" i="12" s="1"/>
  <c r="E16" i="12" a="1"/>
  <c r="E16" i="12" s="1"/>
  <c r="F15" i="12" a="1"/>
  <c r="F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50" i="55"/>
  <c r="G17" i="70"/>
  <c r="L36" i="55"/>
  <c r="H11" i="12"/>
  <c r="L43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G15" i="70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49" i="55" a="1"/>
  <c r="J49" i="55" s="1"/>
  <c r="L49" i="55" s="1"/>
  <c r="F54" i="15" a="1"/>
  <c r="F54" i="15" s="1"/>
  <c r="I54" i="1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F55" i="15" a="1"/>
  <c r="F55" i="15" s="1"/>
  <c r="I55" i="1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34" i="55"/>
  <c r="F22" i="15"/>
  <c r="G14" i="70"/>
  <c r="H28" i="15"/>
  <c r="H8" i="12"/>
  <c r="G35" i="15"/>
  <c r="H17" i="70"/>
  <c r="F57" i="15" a="1"/>
  <c r="F57" i="15" s="1"/>
  <c r="I57" i="15" s="1"/>
  <c r="J37" i="55" a="1"/>
  <c r="J37" i="55" s="1"/>
  <c r="L37" i="55" s="1"/>
  <c r="F60" i="15" a="1"/>
  <c r="F60" i="15" s="1"/>
  <c r="I60" i="15" s="1"/>
  <c r="J44" i="55" a="1"/>
  <c r="J44" i="55" s="1"/>
  <c r="L44" i="55" s="1"/>
  <c r="F53" i="15" a="1"/>
  <c r="F53" i="15" s="1"/>
  <c r="I53" i="15" s="1"/>
  <c r="F34" i="15"/>
  <c r="H32" i="15"/>
  <c r="J54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54" i="55" s="1"/>
  <c r="H54" i="55"/>
  <c r="H8" i="70"/>
  <c r="G13" i="12"/>
  <c r="G37" i="15"/>
  <c r="H46" i="15"/>
  <c r="F47" i="15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J12" i="55" a="1"/>
  <c r="J12" i="55" s="1"/>
  <c r="J16" i="55" s="1"/>
  <c r="J35" i="55" a="1"/>
  <c r="J35" i="55" s="1"/>
  <c r="F6" i="70" a="1"/>
  <c r="F6" i="70" s="1"/>
  <c r="G6" i="70" s="1"/>
  <c r="E19" i="70" a="1"/>
  <c r="E19" i="70" s="1"/>
  <c r="G19" i="70" s="1"/>
  <c r="E13" i="70" a="1"/>
  <c r="E13" i="70" s="1"/>
  <c r="G13" i="70" s="1"/>
  <c r="J41" i="55" a="1"/>
  <c r="J41" i="55" s="1"/>
  <c r="L41" i="55" s="1"/>
  <c r="J45" i="55" a="1"/>
  <c r="J45" i="55" s="1"/>
  <c r="L45" i="55" s="1"/>
  <c r="J39" i="55" a="1"/>
  <c r="J39" i="55" s="1"/>
  <c r="L39" i="55" s="1"/>
  <c r="H47" i="15" l="1"/>
  <c r="G34" i="15"/>
  <c r="G24" i="70"/>
  <c r="G16" i="12"/>
  <c r="L30" i="55"/>
  <c r="H15" i="12"/>
  <c r="L20" i="55"/>
  <c r="H14" i="12"/>
  <c r="H34" i="15"/>
  <c r="E18" i="12"/>
  <c r="E20" i="12" s="1"/>
  <c r="F18" i="12"/>
  <c r="F20" i="12" s="1"/>
  <c r="H16" i="12"/>
  <c r="G15" i="12"/>
  <c r="L23" i="55"/>
  <c r="G14" i="12"/>
  <c r="L29" i="55"/>
  <c r="H33" i="55"/>
  <c r="G34" i="55" s="1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53" i="55"/>
  <c r="I54" i="55" s="1"/>
  <c r="H19" i="70"/>
  <c r="G22" i="15"/>
  <c r="F44" i="70"/>
  <c r="F46" i="70" s="1"/>
  <c r="H6" i="70"/>
  <c r="E44" i="70"/>
  <c r="E46" i="70" s="1"/>
  <c r="H13" i="70"/>
  <c r="H18" i="15"/>
  <c r="H29" i="15"/>
  <c r="G16" i="15"/>
  <c r="H53" i="55"/>
  <c r="G54" i="55" s="1"/>
  <c r="L35" i="55"/>
  <c r="L53" i="55" s="1"/>
  <c r="K54" i="55" s="1"/>
  <c r="G17" i="55"/>
  <c r="H41" i="15"/>
  <c r="G29" i="15"/>
  <c r="G47" i="15"/>
  <c r="G50" i="15"/>
  <c r="L12" i="55"/>
  <c r="L16" i="55" s="1"/>
  <c r="K17" i="55" s="1"/>
  <c r="H50" i="15"/>
  <c r="J49" i="15"/>
  <c r="G43" i="15"/>
  <c r="H18" i="12" l="1"/>
  <c r="G18" i="12"/>
  <c r="L33" i="55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<sst xmlns="http://schemas.openxmlformats.org/spreadsheetml/2006/main" count="2301" uniqueCount="1001">
  <si>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</si>
  <si>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</si>
  <si>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</si>
  <si>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</si>
  <si>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</si>
  <si>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</si>
  <si>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</si>
  <si>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</si>
  <si>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</si>
  <si>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</si>
  <si>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</si>
  <si>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</si>
  <si>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</si>
  <si>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</si>
  <si>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</si>
  <si>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</si>
  <si>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</si>
  <si>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</si>
  <si>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</si>
  <si>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</si>
  <si>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</si>
  <si>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</si>
  <si>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</si>
  <si>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</si>
  <si>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</si>
  <si>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</si>
  <si>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</si>
  <si>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</si>
  <si>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</si>
  <si>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</si>
  <si>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</si>
  <si>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</si>
  <si>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</si>
  <si>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</si>
  <si>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</si>
  <si>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</si>
  <si>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</si>
  <si>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</si>
  <si>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</si>
  <si>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</si>
  <si>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</si>
  <si>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</si>
  <si>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</si>
  <si>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</si>
  <si>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</si>
  <si>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</si>
  <si>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</si>
  <si>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</si>
  <si>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</si>
  <si>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</si>
  <si>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</si>
  <si>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</si>
  <si>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</si>
  <si>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</si>
  <si>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</si>
  <si>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</si>
  <si>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</si>
  <si>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</si>
  <si>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</si>
  <si>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</si>
  <si>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</si>
  <si>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</si>
  <si>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</si>
  <si>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</si>
  <si>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</si>
  <si>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</si>
  <si>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</si>
  <si>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</si>
  <si>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</si>
  <si>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</si>
  <si>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</si>
  <si>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</si>
  <si>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</si>
  <si>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</si>
  <si>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</si>
  <si>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</si>
  <si>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</si>
  <si>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</si>
  <si>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</si>
  <si>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</si>
  <si>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</si>
  <si>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</si>
  <si>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</si>
  <si>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</si>
  <si>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</si>
  <si>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</si>
  <si>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</si>
  <si>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</si>
  <si>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</si>
  <si>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</si>
  <si>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</si>
  <si>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</si>
  <si>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</si>
  <si>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</si>
  <si>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</si>
  <si>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</si>
  <si>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</si>
  <si>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</si>
  <si>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</si>
  <si>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</si>
  <si>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</si>
  <si>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</si>
  <si>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</si>
  <si>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</si>
  <si>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</si>
  <si>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</si>
  <si>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</si>
  <si>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</si>
  <si>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</si>
  <si>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</si>
  <si>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</si>
  <si>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</si>
  <si>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</si>
  <si>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</si>
  <si>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</si>
  <si>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</si>
  <si>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</si>
  <si>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</si>
  <si>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</si>
  <si>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</si>
  <si>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</si>
  <si>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</si>
  <si>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</si>
  <si>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</si>
  <si>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</si>
  <si>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</si>
  <si>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</si>
  <si>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</si>
  <si>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</si>
  <si>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</si>
  <si>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</si>
  <si>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</si>
  <si>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</si>
  <si>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</si>
  <si>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</si>
  <si>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</si>
  <si>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</si>
  <si>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</si>
  <si>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</si>
  <si>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</si>
  <si>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</si>
  <si>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</si>
  <si>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</si>
  <si>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</si>
  <si>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</si>
  <si>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</si>
  <si>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</si>
  <si>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</si>
  <si>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</si>
  <si>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</si>
  <si>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</si>
  <si>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</si>
  <si>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</si>
  <si>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</si>
  <si>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</si>
  <si>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</si>
  <si>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</si>
  <si>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</si>
  <si>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</si>
  <si>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</si>
  <si>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</si>
  <si>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</si>
  <si>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</si>
  <si>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</si>
  <si>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</si>
  <si>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</si>
  <si>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</si>
  <si>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</si>
  <si>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</si>
  <si>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</si>
  <si>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</si>
  <si>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</si>
  <si>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</si>
  <si>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</si>
  <si>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</si>
  <si>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</si>
  <si>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</si>
  <si>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</si>
  <si>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</si>
  <si>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</si>
  <si>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</si>
  <si>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</si>
  <si>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</si>
  <si>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</si>
  <si>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</si>
  <si>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</si>
  <si>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</si>
  <si>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</si>
  <si>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</si>
  <si>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</si>
  <si>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</si>
  <si>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</si>
  <si>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</si>
  <si>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</si>
  <si>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</si>
  <si>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</si>
  <si>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</si>
  <si>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</si>
  <si>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</si>
  <si>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</si>
  <si>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</si>
  <si>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</si>
  <si>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</si>
  <si>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</si>
  <si>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</si>
  <si>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</si>
  <si>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</si>
  <si>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</si>
  <si>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</si>
  <si>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</si>
  <si>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</si>
  <si>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</si>
  <si>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</si>
  <si>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</si>
  <si>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</si>
  <si>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</si>
  <si>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</si>
  <si>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</si>
  <si>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</si>
  <si>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</si>
  <si>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</si>
  <si>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</si>
  <si>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</si>
  <si>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</si>
  <si>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</si>
  <si>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</si>
  <si>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</si>
  <si>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</si>
  <si>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</si>
  <si>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</si>
  <si>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</si>
  <si>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</si>
  <si>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</si>
  <si>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</si>
  <si>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</si>
  <si>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</si>
  <si>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</si>
  <si>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</si>
  <si>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</si>
  <si>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</si>
  <si>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</si>
  <si>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</si>
  <si>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</si>
  <si>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</si>
  <si>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</si>
  <si>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</si>
  <si>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</si>
  <si>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</si>
  <si>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</si>
  <si>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</si>
  <si>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</si>
  <si>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</si>
  <si>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</si>
  <si>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</si>
  <si>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</si>
  <si>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</si>
  <si>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</si>
  <si>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</si>
  <si>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</si>
  <si>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</si>
  <si>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</si>
  <si>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</si>
  <si>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</si>
  <si>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</si>
  <si>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</si>
  <si>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</si>
  <si>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</si>
  <si>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</si>
  <si>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</si>
  <si>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</si>
  <si>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</si>
  <si>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</si>
  <si>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</si>
  <si>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</si>
  <si>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</si>
  <si>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</si>
  <si>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</si>
  <si>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</si>
  <si>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</si>
  <si>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</si>
  <si>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</si>
  <si>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</si>
  <si>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</si>
  <si>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</si>
  <si>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</si>
  <si>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</si>
  <si>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</si>
  <si>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</si>
  <si>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</si>
  <si>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</si>
  <si>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</si>
  <si>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</si>
  <si>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</si>
  <si>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</si>
  <si>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</si>
  <si>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</si>
  <si>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</si>
  <si>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</si>
  <si>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</si>
  <si>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</si>
  <si>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</si>
  <si>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</si>
  <si>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</si>
  <si>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</si>
  <si>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</si>
  <si>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</si>
  <si>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</si>
  <si>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</si>
  <si>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</si>
  <si>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</si>
  <si>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</si>
  <si>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</si>
  <si>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</si>
  <si>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</si>
  <si>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</si>
  <si>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</si>
  <si>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</si>
  <si>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</si>
  <si>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</si>
  <si>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</si>
  <si>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</si>
  <si>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</si>
  <si>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</si>
  <si>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</si>
  <si>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</si>
  <si>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</si>
  <si>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</si>
  <si>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</si>
  <si>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</si>
  <si>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</si>
  <si>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</si>
  <si>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</si>
  <si>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</si>
  <si>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</si>
  <si>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</si>
  <si>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</si>
  <si>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</si>
  <si>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</si>
  <si>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</si>
  <si>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</si>
  <si>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</si>
  <si>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</si>
  <si>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</si>
  <si>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</si>
  <si>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</si>
  <si>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</si>
  <si>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</si>
  <si>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</si>
  <si>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</si>
  <si>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</si>
  <si>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</si>
  <si>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</si>
  <si>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</si>
  <si>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</si>
  <si>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</si>
  <si>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</si>
  <si>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</si>
  <si>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</si>
  <si>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</si>
  <si>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</si>
  <si>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</si>
  <si>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</si>
  <si>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</si>
  <si>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</si>
  <si>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</si>
  <si>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</si>
  <si>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</si>
  <si>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</si>
  <si>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</si>
  <si>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</si>
  <si>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</si>
  <si>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</si>
  <si>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</si>
  <si>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</si>
  <si>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</si>
  <si>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</si>
  <si>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</si>
  <si>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</si>
  <si>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</si>
  <si>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</si>
  <si>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</si>
  <si>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</si>
  <si>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</si>
  <si>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</si>
  <si>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</si>
  <si>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</si>
  <si>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</si>
  <si>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</si>
  <si>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</si>
  <si>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</si>
  <si>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</si>
  <si>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</si>
  <si>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</si>
  <si>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</si>
  <si>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</si>
  <si>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</si>
  <si>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</si>
  <si>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</si>
  <si>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</si>
  <si>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</si>
  <si>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</si>
  <si>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</si>
  <si>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</si>
  <si>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</si>
  <si>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</si>
  <si>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</si>
  <si>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</si>
  <si>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</si>
  <si>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</si>
  <si>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</si>
  <si>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</si>
  <si>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</si>
  <si>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</si>
  <si>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</si>
  <si>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</si>
  <si>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</si>
  <si>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</si>
  <si>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</si>
  <si>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</si>
  <si>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</si>
  <si>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</si>
  <si>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</si>
  <si>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</si>
  <si>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</si>
  <si>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</si>
  <si>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</si>
  <si>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</si>
  <si>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</si>
  <si>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</si>
  <si>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</si>
  <si>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</si>
  <si>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</si>
  <si>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</si>
  <si>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</si>
  <si>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</si>
  <si>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</si>
  <si>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</si>
  <si>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</si>
  <si>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</si>
  <si>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</si>
  <si>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</si>
  <si>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</si>
  <si>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</si>
  <si>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</si>
  <si>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</si>
  <si>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</si>
  <si>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</si>
  <si>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</si>
  <si>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</si>
  <si>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</si>
  <si>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</si>
  <si>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</si>
  <si>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</si>
  <si>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</si>
  <si>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</si>
  <si>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</si>
  <si>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</si>
  <si>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</si>
  <si>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</si>
  <si>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</si>
  <si>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</si>
  <si>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</si>
  <si>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</si>
  <si>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</si>
  <si>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</si>
  <si>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</si>
  <si>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</si>
  <si>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</si>
  <si>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</si>
  <si>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</si>
  <si>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</si>
  <si>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</si>
  <si>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</si>
  <si>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</si>
  <si>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</si>
  <si>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</si>
  <si>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</si>
  <si>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</si>
  <si>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</si>
  <si>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</si>
  <si>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</si>
  <si>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</si>
  <si>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</si>
  <si>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</si>
  <si>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</si>
  <si>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</si>
  <si>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</si>
  <si>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</si>
  <si>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</si>
  <si>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</si>
  <si>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</si>
  <si>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</si>
  <si>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</si>
  <si>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</si>
  <si>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</si>
  <si>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</si>
  <si>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</si>
  <si>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</si>
  <si>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</si>
  <si>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</si>
  <si>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</si>
  <si>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</si>
  <si>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</si>
  <si>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</si>
  <si>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</si>
  <si>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</si>
  <si>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</si>
  <si>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</si>
  <si>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</si>
  <si>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</si>
  <si>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</si>
  <si>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</si>
  <si>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</si>
  <si>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</si>
  <si>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</si>
  <si>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</si>
  <si>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</si>
  <si>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</si>
  <si>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</si>
  <si>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</si>
  <si>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</si>
  <si>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</si>
  <si>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</si>
  <si>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</si>
  <si>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</si>
  <si>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</si>
  <si>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</si>
  <si>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</si>
  <si>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</si>
  <si>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</si>
  <si>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</si>
  <si>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</si>
  <si>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</si>
  <si>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</si>
  <si>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</si>
  <si>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</si>
  <si>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</si>
  <si>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</si>
  <si>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</si>
  <si>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</si>
  <si>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</si>
  <si>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</si>
  <si>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</si>
  <si>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</si>
  <si>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</si>
  <si>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</si>
  <si>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</si>
  <si>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</si>
  <si>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</si>
  <si>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</si>
  <si>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</si>
  <si>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</si>
  <si>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</si>
  <si>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</si>
  <si>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</si>
  <si>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</si>
  <si>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</si>
  <si>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</si>
  <si>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</si>
  <si>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</si>
  <si>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</si>
  <si>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</si>
  <si>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</si>
  <si>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</si>
  <si>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</si>
  <si>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</si>
  <si>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</si>
  <si>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</si>
  <si>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</si>
  <si>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</si>
  <si>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</si>
  <si>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</si>
  <si>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</si>
  <si>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</si>
  <si>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</si>
  <si>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</si>
  <si>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</si>
  <si>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</si>
  <si>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</si>
  <si>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</si>
  <si>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</si>
  <si>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</si>
  <si>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</si>
  <si>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</si>
  <si>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</si>
  <si>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</si>
  <si>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</si>
  <si>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</si>
  <si>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</si>
  <si>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</si>
  <si>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</si>
  <si>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</si>
  <si>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</si>
  <si>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</si>
  <si>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</si>
  <si>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</si>
  <si>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</si>
  <si>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</si>
  <si>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</si>
  <si>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</si>
  <si>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</si>
  <si>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</si>
  <si>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</si>
  <si>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</si>
  <si>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</si>
  <si>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</si>
  <si>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</si>
  <si>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</si>
  <si>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</si>
  <si>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</si>
  <si>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</si>
  <si>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</si>
  <si>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</si>
  <si>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</si>
  <si>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</si>
  <si>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</si>
  <si>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</si>
  <si>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</si>
  <si>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</si>
  <si>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</si>
  <si>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</si>
  <si>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</si>
  <si>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</si>
  <si>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</si>
  <si>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</si>
  <si>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</si>
  <si>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</si>
  <si>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</si>
  <si>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</si>
  <si>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</si>
  <si>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</si>
  <si>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</si>
  <si>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</si>
  <si>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</si>
  <si>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</si>
  <si>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</si>
  <si>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</si>
  <si>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</si>
  <si>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</si>
  <si>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</si>
  <si>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</si>
  <si>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</si>
  <si>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</si>
  <si>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</si>
  <si>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</si>
  <si>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</si>
  <si>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</si>
  <si>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</si>
  <si>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</si>
  <si>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</si>
  <si>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</si>
  <si>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</si>
  <si>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</si>
  <si>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</si>
  <si>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</si>
  <si>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</si>
  <si>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</si>
  <si>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</si>
  <si>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</si>
  <si>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</si>
  <si>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</si>
  <si>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</si>
  <si>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</si>
  <si>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</si>
  <si>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</si>
  <si>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</si>
  <si>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</si>
  <si>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</si>
  <si>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</si>
  <si>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</si>
  <si>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</si>
  <si>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</si>
  <si>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</si>
  <si>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</si>
  <si>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</si>
  <si>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</si>
  <si>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</si>
  <si>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</si>
  <si>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</si>
  <si>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</si>
  <si>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</si>
  <si>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</si>
  <si>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</si>
  <si>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</si>
  <si>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</si>
  <si>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</si>
  <si>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</si>
  <si>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</si>
  <si>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</si>
  <si>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</si>
  <si>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</si>
  <si>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</si>
  <si>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</si>
  <si>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</si>
  <si>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</si>
  <si>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</si>
  <si>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</si>
  <si>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</si>
  <si>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</si>
  <si>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</si>
  <si>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</si>
  <si>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</si>
  <si>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</si>
  <si>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</si>
  <si>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</si>
  <si>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</si>
  <si>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</si>
  <si>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</si>
  <si>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</si>
  <si>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</si>
  <si>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</si>
  <si>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</si>
  <si>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</si>
  <si>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</si>
  <si>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</si>
  <si>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</si>
  <si>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</si>
  <si>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</si>
  <si>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</si>
  <si>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</si>
  <si>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</si>
  <si>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</si>
  <si>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</si>
  <si>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</si>
  <si>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</si>
  <si>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</si>
  <si>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</si>
  <si>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</si>
  <si>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</si>
  <si>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</si>
  <si>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</si>
  <si>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</si>
  <si>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</si>
  <si>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</si>
  <si>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</si>
  <si>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</si>
  <si>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</si>
  <si>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</si>
  <si>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</si>
  <si>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</si>
  <si>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</si>
  <si>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</si>
  <si>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</si>
  <si>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</si>
  <si>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</si>
  <si>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</si>
  <si>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</si>
  <si>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</si>
  <si>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</si>
  <si>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</si>
  <si>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</si>
  <si>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</si>
  <si>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</si>
  <si>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</si>
  <si>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</si>
  <si>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</si>
  <si>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</si>
  <si>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</si>
  <si>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</si>
  <si>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</si>
  <si>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</si>
  <si>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</si>
  <si>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</si>
  <si>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</si>
  <si>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</si>
  <si>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</si>
  <si>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</si>
  <si>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</si>
  <si>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</si>
  <si>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</si>
  <si>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</si>
  <si>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</si>
  <si>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</si>
  <si>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</si>
  <si>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</si>
  <si>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</si>
  <si>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</si>
  <si>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</si>
  <si>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</si>
  <si>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</si>
  <si>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</si>
  <si>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</si>
  <si>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</si>
  <si>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</si>
  <si>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</si>
  <si>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</si>
  <si>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</si>
  <si>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</si>
  <si>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</si>
  <si>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</si>
  <si>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</si>
  <si>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</si>
  <si>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</si>
  <si>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</si>
  <si>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</si>
  <si>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</si>
  <si>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</si>
  <si>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</si>
  <si>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</si>
  <si>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</si>
  <si>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</si>
  <si>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</si>
  <si>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</si>
  <si>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</si>
  <si>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</si>
  <si>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</si>
  <si>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</si>
  <si>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</si>
  <si>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</si>
  <si>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</si>
  <si>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</si>
  <si>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</si>
  <si>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</si>
  <si>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</si>
  <si>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</si>
  <si>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</si>
  <si>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</si>
  <si>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</si>
  <si>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</si>
  <si>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</si>
  <si>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</si>
  <si>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</si>
  <si>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</si>
  <si>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</si>
  <si>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</si>
  <si>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</si>
  <si>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</si>
  <si>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</si>
  <si>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</si>
  <si>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</si>
  <si>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</si>
  <si>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</si>
  <si>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</si>
  <si>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</si>
  <si>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</si>
  <si>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</si>
  <si>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</si>
  <si>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</si>
  <si>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</si>
  <si>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</si>
  <si>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</si>
  <si>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</si>
  <si>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</si>
  <si>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</si>
  <si>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</si>
  <si>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</si>
  <si>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</si>
  <si>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</si>
  <si>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</si>
  <si>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</si>
  <si>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</si>
  <si>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</si>
  <si>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</si>
  <si>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</si>
  <si>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</si>
  <si>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</si>
  <si>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</si>
  <si>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</si>
  <si>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</si>
  <si>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</si>
  <si>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</si>
  <si>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</si>
  <si>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</si>
  <si>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</si>
  <si>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</si>
  <si>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</si>
  <si>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</si>
  <si>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</si>
  <si>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</si>
  <si>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</si>
  <si>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</si>
  <si>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</si>
  <si>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</si>
  <si>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</si>
  <si>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</si>
  <si>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</si>
  <si>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</si>
  <si>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</si>
  <si>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</si>
  <si>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</si>
  <si>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</si>
  <si>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</si>
  <si>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</si>
  <si>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</si>
  <si>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</si>
  <si>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</si>
  <si>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</si>
  <si>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</si>
  <si>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</si>
  <si>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</si>
  <si>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</si>
  <si>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</si>
  <si>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</si>
  <si>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</si>
  <si>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</si>
  <si>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</si>
  <si>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</si>
  <si>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</si>
  <si>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</si>
  <si>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</si>
  <si>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</si>
  <si>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</si>
  <si>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</si>
  <si>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</si>
  <si>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</si>
  <si>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</si>
  <si>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</si>
  <si>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</si>
  <si>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</si>
  <si>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</si>
  <si>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</si>
  <si>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Đơn vị: CÔNG TY TNHH SX TM KIM DUNG PHÁT</t>
  </si>
  <si>
    <t>Địa chỉ: 1A227/1 Ấp 1, Phạm Văn Hai, Bình Chánh, TPHCM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</si>
  <si>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</si>
  <si>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</si>
  <si>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</si>
  <si>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</si>
  <si>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</si>
  <si>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</si>
  <si>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</si>
  <si>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</si>
  <si>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</si>
  <si>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</si>
  <si>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</si>
  <si>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</si>
  <si>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</si>
  <si>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</si>
  <si>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</si>
  <si>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</si>
  <si>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</si>
  <si>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</si>
  <si>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</si>
  <si>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</si>
  <si>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</si>
  <si>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</si>
  <si>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</si>
  <si>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</si>
  <si>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Cty TNHH Thy Phát</t>
  </si>
  <si>
    <t>Cty TNHH Bao Bì Tiên Phong</t>
  </si>
  <si>
    <t>Cty TNHH Cao Nghệ Vina</t>
  </si>
  <si>
    <t>Cty TNHH Công Nghệ DDT</t>
  </si>
  <si>
    <t>Cty TNHH Bao Bì Uy Tín</t>
  </si>
  <si>
    <t>Cty TNHH SX TM DV XNK Hiệp Phát VN</t>
  </si>
  <si>
    <t>Cty CP SX TM Đông Phương</t>
  </si>
  <si>
    <t>Dây kẽm</t>
  </si>
  <si>
    <t>Cty TNHH Cơ Khí Bao Bì Huỳnh Hưng</t>
  </si>
  <si>
    <t>Cty TNHH Thiên Thành</t>
  </si>
  <si>
    <t>Cty TNHH TMDV Phi Nguyễn</t>
  </si>
  <si>
    <t>Cty TNHH SX TM Nhựa Đại Dương</t>
  </si>
  <si>
    <t>Cty TNHH SJ Globol</t>
  </si>
  <si>
    <t>Cty TNHH SX TM DV Tân Nam An</t>
  </si>
  <si>
    <t>Cty TNHH Lương Thực Tấn Vương</t>
  </si>
  <si>
    <t>Cty TNHH TM DV Phi Nguyễn</t>
  </si>
  <si>
    <t>Cty CP Đất Sắt</t>
  </si>
  <si>
    <t>Doanh Nghiệp TN SXTMDV Hưng Xuân Phát</t>
  </si>
  <si>
    <t>Cty TNHH TM DV và KT Tiến Phương</t>
  </si>
  <si>
    <t>Cty TNHH CN Cao su- nhựa Độc Lập</t>
  </si>
  <si>
    <t>Cty TNHH XNK CBTP Hoàng Thiên Hương</t>
  </si>
  <si>
    <t>Cty TNHH Giấy văn phòng phẩm Thành Công</t>
  </si>
  <si>
    <t>Cty TNHH MTV SX Bình Minh LA</t>
  </si>
  <si>
    <t>Cty TNHH Công Nghệ Bao Bì Taisho &amp; 7</t>
  </si>
  <si>
    <t>Cty TNHH SXTMDV Quà Việt</t>
  </si>
  <si>
    <t>Cty TNHH TMDV Tân An Khang</t>
  </si>
  <si>
    <t>Cty TNHH MSX Nhựa Khải Tường</t>
  </si>
  <si>
    <t>Cty TNHH thức ăn chăn nuôi Kyodo Sojitz</t>
  </si>
  <si>
    <t>Cty TNHH XM Vina</t>
  </si>
  <si>
    <t>Cty TNHH SXTM Dân Nghiệp Phát</t>
  </si>
  <si>
    <t>Cty TNHH SXTM Văn Phòng Phẩm Trần Vĩnh Phát</t>
  </si>
  <si>
    <t>Cty TNHH SXTM Tài Việt Hồng</t>
  </si>
  <si>
    <t>Cty TNHH MTV SXTM XNK Phước Thạnh</t>
  </si>
  <si>
    <t>Cty TNHH MUGEGAWA SEIKO VN</t>
  </si>
  <si>
    <t>Cty TNHH SX TM An Gia Phú</t>
  </si>
  <si>
    <t>Cty TNHH Bao Bì Nhựa Hoàng Thiên</t>
  </si>
  <si>
    <t>Cty TNHH Joosung Vina</t>
  </si>
  <si>
    <t>Cty TNHH SXTM Đặng Thanh Bình</t>
  </si>
  <si>
    <t>0000201</t>
  </si>
  <si>
    <t>0001740</t>
  </si>
  <si>
    <t>0001755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</si>
  <si>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</si>
  <si>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</si>
  <si>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</si>
  <si>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</si>
  <si>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</si>
  <si>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</si>
  <si>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</si>
  <si>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</si>
  <si>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Thiện Khang</t>
  </si>
  <si>
    <t>Giấy xeo</t>
  </si>
  <si>
    <t>Keo bồi giấy</t>
  </si>
  <si>
    <t>VAT Giấy xeo</t>
  </si>
  <si>
    <t>VAT Giấy màu vàng, xeo gia keo chống thấm</t>
  </si>
  <si>
    <t>Xeo gia keo chống thấm</t>
  </si>
  <si>
    <t>Giấy cuộn xeo</t>
  </si>
  <si>
    <t>Giấy nâu</t>
  </si>
  <si>
    <t>Cty Cổ Phần Bao Bì Thanh Bình PAC</t>
  </si>
  <si>
    <t>Cty TNHH XNK Vimex</t>
  </si>
  <si>
    <t>NL/N01</t>
  </si>
  <si>
    <t>NL/N02</t>
  </si>
  <si>
    <t>NL/N03</t>
  </si>
  <si>
    <t>NNL</t>
  </si>
  <si>
    <t>VCB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</si>
</sst>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3" fillId="0" borderId="0" xfId="29" applyNumberFormat="1" applyFont="1" applyFill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64" fontId="34" fillId="0" borderId="24" xfId="29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164" fontId="41" fillId="0" borderId="0" xfId="29" applyNumberFormat="1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164" fontId="36" fillId="0" borderId="0" xfId="29" applyNumberFormat="1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  <cell r="D30">
            <v>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C49">
            <v>0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C53">
            <v>0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C54">
            <v>0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  <cell r="C56">
            <v>0</v>
          </cell>
          <cell r="D56">
            <v>0</v>
          </cell>
        </row>
        <row r="57">
          <cell r="A57" t="str">
            <v>5112X</v>
          </cell>
          <cell r="B57" t="str">
            <v xml:space="preserve"> Doanh Thu Bán Thành Phẩm hàng XK </v>
          </cell>
          <cell r="C57">
            <v>0</v>
          </cell>
          <cell r="D57">
            <v>0</v>
          </cell>
        </row>
        <row r="58">
          <cell r="A58" t="str">
            <v>5112</v>
          </cell>
          <cell r="B58" t="str">
            <v xml:space="preserve"> Doanh Thu Bán Các Thành Phẩm </v>
          </cell>
          <cell r="C58">
            <v>0</v>
          </cell>
          <cell r="D58">
            <v>0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  <cell r="C59">
            <v>0</v>
          </cell>
          <cell r="D59">
            <v>0</v>
          </cell>
        </row>
        <row r="60">
          <cell r="A60" t="str">
            <v>515</v>
          </cell>
          <cell r="B60" t="str">
            <v xml:space="preserve"> Doanh thu hoạt động tài chính </v>
          </cell>
          <cell r="C60">
            <v>0</v>
          </cell>
          <cell r="D60">
            <v>0</v>
          </cell>
        </row>
        <row r="61">
          <cell r="A61" t="str">
            <v>632</v>
          </cell>
          <cell r="B61" t="str">
            <v xml:space="preserve"> Giá vốn hàng bán </v>
          </cell>
          <cell r="C61">
            <v>0</v>
          </cell>
          <cell r="D61">
            <v>0</v>
          </cell>
        </row>
        <row r="62">
          <cell r="A62" t="str">
            <v>635</v>
          </cell>
          <cell r="B62" t="str">
            <v xml:space="preserve"> Chi phí tài chính </v>
          </cell>
          <cell r="C62">
            <v>0</v>
          </cell>
          <cell r="D62">
            <v>0</v>
          </cell>
        </row>
        <row r="63">
          <cell r="A63" t="str">
            <v>641</v>
          </cell>
          <cell r="B63" t="str">
            <v xml:space="preserve"> Chi Phí bán hàng </v>
          </cell>
          <cell r="C63">
            <v>0</v>
          </cell>
          <cell r="D63">
            <v>0</v>
          </cell>
        </row>
        <row r="64">
          <cell r="A64" t="str">
            <v>642</v>
          </cell>
          <cell r="B64" t="str">
            <v xml:space="preserve"> Chi phí quản lý doanh nghiệp </v>
          </cell>
          <cell r="C64">
            <v>0</v>
          </cell>
          <cell r="D64">
            <v>0</v>
          </cell>
        </row>
        <row r="65">
          <cell r="A65" t="str">
            <v>711</v>
          </cell>
          <cell r="B65" t="str">
            <v xml:space="preserve"> Thu Nhập Khác </v>
          </cell>
          <cell r="C65">
            <v>0</v>
          </cell>
          <cell r="D65">
            <v>0</v>
          </cell>
        </row>
        <row r="66">
          <cell r="A66" t="str">
            <v>811</v>
          </cell>
          <cell r="B66" t="str">
            <v xml:space="preserve"> Chi phí khác </v>
          </cell>
          <cell r="C66">
            <v>0</v>
          </cell>
          <cell r="D66">
            <v>0</v>
          </cell>
        </row>
        <row r="67">
          <cell r="A67" t="str">
            <v>821</v>
          </cell>
          <cell r="B67" t="str">
            <v xml:space="preserve"> Chi phí thuế thu nhập doanh nghiệp </v>
          </cell>
          <cell r="C67">
            <v>0</v>
          </cell>
          <cell r="D67">
            <v>0</v>
          </cell>
        </row>
        <row r="68">
          <cell r="A68" t="str">
            <v>911</v>
          </cell>
          <cell r="B68" t="str">
            <v xml:space="preserve"> Xác định kết quả kinh doanh </v>
          </cell>
          <cell r="C68">
            <v>0</v>
          </cell>
          <cell r="D68">
            <v>0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25" activePane="bottomLeft" state="frozen"/>
      <selection activeCell="A6" sqref="A6"/>
      <selection pane="bottomLeft" activeCell="J29" sqref="J29"/>
    </sheetView>
  </sheetViews>
  <sheetFormatPr defaultColWidth="8" defaultRowHeight="12.75"/>
  <cols>
    <col min="1" max="1" width="5.7109375" style="642" customWidth="1"/>
    <col min="2" max="2" width="36.85546875" style="642" customWidth="1"/>
    <col min="3" max="4" width="11.28515625" style="162" customWidth="1"/>
    <col min="5" max="6" width="14.7109375" style="642" customWidth="1"/>
    <col min="7" max="8" width="13.85546875" style="642" customWidth="1"/>
    <col min="9" max="9" width="2.42578125" style="642" customWidth="1"/>
    <col min="10" max="10" width="11" style="642" customWidth="1"/>
    <col min="11" max="11" width="2.85546875" style="642" customWidth="1"/>
    <col min="12" max="12" width="11.85546875" style="642" customWidth="1"/>
    <col min="13" max="16384" width="8" style="642"/>
  </cols>
  <sheetData>
    <row r="1" spans="1:16">
      <c r="A1" s="641"/>
      <c r="B1" s="641"/>
    </row>
    <row r="2" spans="1:16">
      <c r="A2" s="641" t="str">
        <f>TH!A1</f>
        <v>Đơn vị: CÔNG TY TNHH SX TM KIM DUNG PHÁT</v>
      </c>
      <c r="B2" s="641"/>
    </row>
    <row r="3" spans="1:16">
      <c r="A3" s="642" t="str">
        <f>TH!A2</f>
        <v>Địa chỉ: 1A227/1 Ấp 1, Phạm Văn Hai, Bình Chánh, TPHCM</v>
      </c>
      <c r="B3" s="641"/>
    </row>
    <row r="5" spans="1:16" ht="36" customHeight="1">
      <c r="A5" s="643"/>
      <c r="B5" s="643"/>
      <c r="C5" s="644"/>
      <c r="D5" s="645" t="s">
        <v>374</v>
      </c>
      <c r="E5" s="643"/>
      <c r="F5" s="643"/>
      <c r="G5" s="643"/>
      <c r="H5" s="643"/>
    </row>
    <row r="6" spans="1:16" ht="15.75">
      <c r="A6" s="643"/>
      <c r="B6" s="643"/>
      <c r="C6" s="644"/>
      <c r="D6" s="669" t="s">
        <v>936</v>
      </c>
      <c r="E6" s="643"/>
      <c r="F6" s="643"/>
      <c r="G6" s="643"/>
      <c r="H6" s="643"/>
    </row>
    <row r="7" spans="1:16" ht="6.75" customHeight="1"/>
    <row r="8" spans="1:16" ht="21.75" customHeight="1">
      <c r="A8" s="897" t="s">
        <v>918</v>
      </c>
      <c r="B8" s="897" t="s">
        <v>372</v>
      </c>
      <c r="C8" s="893" t="s">
        <v>37</v>
      </c>
      <c r="D8" s="894"/>
      <c r="E8" s="893" t="s">
        <v>38</v>
      </c>
      <c r="F8" s="894"/>
      <c r="G8" s="893" t="s">
        <v>373</v>
      </c>
      <c r="H8" s="894"/>
    </row>
    <row r="9" spans="1:16" ht="21.75" customHeight="1">
      <c r="A9" s="898"/>
      <c r="B9" s="898"/>
      <c r="C9" s="640" t="s">
        <v>42</v>
      </c>
      <c r="D9" s="640" t="s">
        <v>43</v>
      </c>
      <c r="E9" s="640" t="s">
        <v>42</v>
      </c>
      <c r="F9" s="640" t="s">
        <v>43</v>
      </c>
      <c r="G9" s="640" t="s">
        <v>42</v>
      </c>
      <c r="H9" s="640" t="s">
        <v>43</v>
      </c>
    </row>
    <row r="10" spans="1:16" s="162" customFormat="1" ht="17.25" customHeight="1">
      <c r="A10" s="646" t="s">
        <v>47</v>
      </c>
      <c r="B10" s="647" t="s">
        <v>48</v>
      </c>
      <c r="C10" s="648"/>
      <c r="D10" s="648"/>
      <c r="E10" s="648">
        <f t="array" ref="E10">SUM(IF(A10=KHN,TH))</f>
        <v>0</v>
      </c>
      <c r="F10" s="648">
        <f t="array" ref="F10">SUM(IF(A10=KHC,TH))</f>
        <v>0</v>
      </c>
      <c r="G10" s="649">
        <f>MAX(C10+E10-D10-F10,0)</f>
        <v>0</v>
      </c>
      <c r="H10" s="649">
        <f>MAX(D10+F10-E10-C10,0)</f>
        <v>0</v>
      </c>
      <c r="J10" s="642"/>
      <c r="K10" s="642"/>
      <c r="L10" s="642"/>
      <c r="M10" s="642"/>
      <c r="N10" s="642"/>
      <c r="O10" s="642"/>
      <c r="P10" s="642"/>
    </row>
    <row r="11" spans="1:16" s="162" customFormat="1" ht="17.25" customHeight="1">
      <c r="A11" s="651" t="s">
        <v>16</v>
      </c>
      <c r="B11" s="651" t="s">
        <v>49</v>
      </c>
      <c r="C11" s="652"/>
      <c r="D11" s="652"/>
      <c r="E11" s="652">
        <f t="shared" ref="E11:H11" si="0">E10</f>
        <v>0</v>
      </c>
      <c r="F11" s="652">
        <f t="shared" si="0"/>
        <v>0</v>
      </c>
      <c r="G11" s="652">
        <f t="shared" si="0"/>
        <v>0</v>
      </c>
      <c r="H11" s="652">
        <f t="shared" si="0"/>
        <v>0</v>
      </c>
      <c r="J11" s="642"/>
      <c r="K11" s="642"/>
      <c r="L11" s="642"/>
      <c r="M11" s="642"/>
      <c r="N11" s="642"/>
      <c r="O11" s="642"/>
      <c r="P11" s="642"/>
    </row>
    <row r="12" spans="1:16" s="162" customFormat="1" ht="17.25" customHeight="1">
      <c r="A12" s="647" t="s">
        <v>24</v>
      </c>
      <c r="B12" s="647" t="s">
        <v>50</v>
      </c>
      <c r="C12" s="648"/>
      <c r="D12" s="648"/>
      <c r="E12" s="648">
        <f t="array" ref="E12">SUM(IF(A12=KHN,TH))</f>
        <v>0</v>
      </c>
      <c r="F12" s="648">
        <f t="array" ref="F12">SUM(IF(A12=KHC,TH))</f>
        <v>0</v>
      </c>
      <c r="G12" s="649">
        <f>MAX(C12+E12-D12-F12,0)</f>
        <v>0</v>
      </c>
      <c r="H12" s="649">
        <f>MAX(D12+F12-E12-C12,0)</f>
        <v>0</v>
      </c>
      <c r="K12" s="650"/>
      <c r="L12" s="650"/>
      <c r="M12" s="650"/>
    </row>
    <row r="13" spans="1:16" s="162" customFormat="1" ht="17.25" customHeight="1">
      <c r="A13" s="651" t="s">
        <v>51</v>
      </c>
      <c r="B13" s="651" t="s">
        <v>52</v>
      </c>
      <c r="C13" s="652"/>
      <c r="D13" s="652"/>
      <c r="E13" s="652">
        <f t="shared" ref="E13:H13" si="1">E12</f>
        <v>0</v>
      </c>
      <c r="F13" s="652">
        <f t="shared" si="1"/>
        <v>0</v>
      </c>
      <c r="G13" s="652">
        <f t="shared" si="1"/>
        <v>0</v>
      </c>
      <c r="H13" s="652">
        <f t="shared" si="1"/>
        <v>0</v>
      </c>
    </row>
    <row r="14" spans="1:16" s="162" customFormat="1" ht="17.25" customHeight="1">
      <c r="A14" s="651" t="s">
        <v>274</v>
      </c>
      <c r="B14" s="651" t="s">
        <v>292</v>
      </c>
      <c r="C14" s="652"/>
      <c r="D14" s="652"/>
      <c r="E14" s="653">
        <f t="array" ref="E14">SUM(IF(A14=KHN,TH))</f>
        <v>0</v>
      </c>
      <c r="F14" s="653">
        <f t="array" ref="F14">SUM(IF(A14=KHC,TH))</f>
        <v>0</v>
      </c>
      <c r="G14" s="652">
        <f>MAX(C14+E14-D14-F14,0)</f>
        <v>0</v>
      </c>
      <c r="H14" s="652">
        <f>MAX(D14+F14-E14-C14,0)</f>
        <v>0</v>
      </c>
    </row>
    <row r="15" spans="1:16" s="162" customFormat="1" ht="17.25" customHeight="1">
      <c r="A15" s="647" t="s">
        <v>9</v>
      </c>
      <c r="B15" s="647" t="s">
        <v>53</v>
      </c>
      <c r="C15" s="648"/>
      <c r="D15" s="648"/>
      <c r="E15" s="648">
        <f t="array" ref="E15">SUM(IF(A15=KHN,TH))</f>
        <v>36023800</v>
      </c>
      <c r="F15" s="648">
        <f t="array" ref="F15">SUM(IF(A15=KHC,TH))</f>
        <v>0</v>
      </c>
      <c r="G15" s="649">
        <f>MAX(C15+E15-D15-F15,0)</f>
        <v>36023800</v>
      </c>
      <c r="H15" s="649">
        <f>MAX(D15+F15-E15-C15,0)</f>
        <v>0</v>
      </c>
    </row>
    <row r="16" spans="1:16" s="162" customFormat="1" ht="17.25" customHeight="1">
      <c r="A16" s="651" t="s">
        <v>54</v>
      </c>
      <c r="B16" s="651" t="s">
        <v>55</v>
      </c>
      <c r="C16" s="652"/>
      <c r="D16" s="652"/>
      <c r="E16" s="652">
        <f t="shared" ref="E16:H16" si="2">E15</f>
        <v>36023800</v>
      </c>
      <c r="F16" s="652">
        <f t="shared" si="2"/>
        <v>0</v>
      </c>
      <c r="G16" s="652">
        <f t="shared" si="2"/>
        <v>36023800</v>
      </c>
      <c r="H16" s="652">
        <f t="shared" si="2"/>
        <v>0</v>
      </c>
    </row>
    <row r="17" spans="1:8" s="162" customFormat="1" ht="17.25" hidden="1" customHeight="1">
      <c r="A17" s="647" t="s">
        <v>56</v>
      </c>
      <c r="B17" s="647" t="s">
        <v>57</v>
      </c>
      <c r="C17" s="648"/>
      <c r="D17" s="648"/>
      <c r="E17" s="648">
        <f t="array" ref="E17">SUM(IF(A17=KHN,TH))</f>
        <v>0</v>
      </c>
      <c r="F17" s="648">
        <f t="array" ref="F17">SUM(IF(A17=KHC,TH))</f>
        <v>0</v>
      </c>
      <c r="G17" s="649">
        <f t="shared" ref="G17:G39" si="3">MAX(C17+E17-D17-F17,0)</f>
        <v>0</v>
      </c>
      <c r="H17" s="649">
        <f t="shared" ref="H17:H39" si="4">MAX(D17+F17-E17-C17,0)</f>
        <v>0</v>
      </c>
    </row>
    <row r="18" spans="1:8" s="162" customFormat="1" ht="17.25" hidden="1" customHeight="1">
      <c r="A18" s="651" t="s">
        <v>58</v>
      </c>
      <c r="B18" s="651" t="s">
        <v>59</v>
      </c>
      <c r="C18" s="652"/>
      <c r="D18" s="652"/>
      <c r="E18" s="652">
        <f>E17</f>
        <v>0</v>
      </c>
      <c r="F18" s="652">
        <f>F17</f>
        <v>0</v>
      </c>
      <c r="G18" s="652">
        <f t="shared" si="3"/>
        <v>0</v>
      </c>
      <c r="H18" s="652">
        <f t="shared" si="4"/>
        <v>0</v>
      </c>
    </row>
    <row r="19" spans="1:8" s="162" customFormat="1" ht="17.25" customHeight="1">
      <c r="A19" s="660" t="s">
        <v>545</v>
      </c>
      <c r="B19" s="651" t="s">
        <v>546</v>
      </c>
      <c r="C19" s="652"/>
      <c r="D19" s="652"/>
      <c r="E19" s="653">
        <f t="array" ref="E19">SUM(IF(A19=KHN,TH))</f>
        <v>0</v>
      </c>
      <c r="F19" s="653">
        <f t="array" ref="F19">SUM(IF(A19=KHC,TH))</f>
        <v>0</v>
      </c>
      <c r="G19" s="652">
        <f t="shared" si="3"/>
        <v>0</v>
      </c>
      <c r="H19" s="652">
        <f t="shared" si="4"/>
        <v>0</v>
      </c>
    </row>
    <row r="20" spans="1:8" s="162" customFormat="1" ht="17.25" customHeight="1">
      <c r="A20" s="647" t="s">
        <v>159</v>
      </c>
      <c r="B20" s="647" t="s">
        <v>160</v>
      </c>
      <c r="C20" s="648"/>
      <c r="D20" s="648"/>
      <c r="E20" s="648">
        <f t="array" ref="E20">SUM(IF(A20=KHN,TH))</f>
        <v>360238000</v>
      </c>
      <c r="F20" s="648">
        <f t="array" ref="F20">SUM(IF(A20=KHC,TH))</f>
        <v>0</v>
      </c>
      <c r="G20" s="649">
        <f t="shared" si="3"/>
        <v>360238000</v>
      </c>
      <c r="H20" s="649">
        <f t="shared" si="4"/>
        <v>0</v>
      </c>
    </row>
    <row r="21" spans="1:8" s="162" customFormat="1" ht="17.25" customHeight="1">
      <c r="A21" s="647" t="s">
        <v>161</v>
      </c>
      <c r="B21" s="647" t="s">
        <v>162</v>
      </c>
      <c r="C21" s="648"/>
      <c r="D21" s="648"/>
      <c r="E21" s="648">
        <f t="array" ref="E21">SUM(IF(A21=KHN,TH))</f>
        <v>0</v>
      </c>
      <c r="F21" s="648">
        <f t="array" ref="F21">SUM(IF(A21=KHC,TH))</f>
        <v>0</v>
      </c>
      <c r="G21" s="648">
        <f t="shared" si="3"/>
        <v>0</v>
      </c>
      <c r="H21" s="648">
        <f t="shared" si="4"/>
        <v>0</v>
      </c>
    </row>
    <row r="22" spans="1:8" s="162" customFormat="1" ht="17.25" customHeight="1">
      <c r="A22" s="651" t="s">
        <v>163</v>
      </c>
      <c r="B22" s="651" t="s">
        <v>164</v>
      </c>
      <c r="C22" s="652"/>
      <c r="D22" s="652"/>
      <c r="E22" s="652">
        <f>E20+E21</f>
        <v>360238000</v>
      </c>
      <c r="F22" s="652">
        <f>F20+F21</f>
        <v>0</v>
      </c>
      <c r="G22" s="652">
        <f t="shared" si="3"/>
        <v>360238000</v>
      </c>
      <c r="H22" s="652">
        <f t="shared" si="4"/>
        <v>0</v>
      </c>
    </row>
    <row r="23" spans="1:8" s="162" customFormat="1" ht="17.25" hidden="1" customHeight="1">
      <c r="A23" s="651" t="s">
        <v>165</v>
      </c>
      <c r="B23" s="651" t="s">
        <v>166</v>
      </c>
      <c r="C23" s="652"/>
      <c r="D23" s="652"/>
      <c r="E23" s="653">
        <f t="array" ref="E23">SUM(IF(A23=KHN,TH))</f>
        <v>0</v>
      </c>
      <c r="F23" s="653">
        <f t="array" ref="F23">SUM(IF(A23=KHC,TH))</f>
        <v>0</v>
      </c>
      <c r="G23" s="652">
        <f t="shared" si="3"/>
        <v>0</v>
      </c>
      <c r="H23" s="652">
        <f t="shared" si="4"/>
        <v>0</v>
      </c>
    </row>
    <row r="24" spans="1:8" s="162" customFormat="1" ht="17.25" customHeight="1">
      <c r="A24" s="651" t="s">
        <v>167</v>
      </c>
      <c r="B24" s="651" t="s">
        <v>168</v>
      </c>
      <c r="C24" s="652"/>
      <c r="D24" s="652"/>
      <c r="E24" s="653">
        <f t="array" ref="E24">SUM(IF(A24=KHN,TH))</f>
        <v>0</v>
      </c>
      <c r="F24" s="653">
        <f t="array" ref="F24">SUM(IF(A24=KHC,TH))</f>
        <v>0</v>
      </c>
      <c r="G24" s="652">
        <f t="shared" si="3"/>
        <v>0</v>
      </c>
      <c r="H24" s="652">
        <f t="shared" si="4"/>
        <v>0</v>
      </c>
    </row>
    <row r="25" spans="1:8" s="162" customFormat="1" ht="17.25" customHeight="1">
      <c r="A25" s="651" t="s">
        <v>169</v>
      </c>
      <c r="B25" s="651" t="s">
        <v>170</v>
      </c>
      <c r="C25" s="652"/>
      <c r="D25" s="652"/>
      <c r="E25" s="653">
        <f t="array" ref="E25">SUM(IF(A25=KHN,TH))</f>
        <v>0</v>
      </c>
      <c r="F25" s="653">
        <f t="array" ref="F25">SUM(IF(A25=KHC,TH))</f>
        <v>0</v>
      </c>
      <c r="G25" s="652">
        <f t="shared" si="3"/>
        <v>0</v>
      </c>
      <c r="H25" s="652">
        <f t="shared" si="4"/>
        <v>0</v>
      </c>
    </row>
    <row r="26" spans="1:8" s="162" customFormat="1" ht="17.25" hidden="1" customHeight="1">
      <c r="A26" s="654" t="s">
        <v>171</v>
      </c>
      <c r="B26" s="655" t="s">
        <v>172</v>
      </c>
      <c r="C26" s="656"/>
      <c r="D26" s="656"/>
      <c r="E26" s="648">
        <f t="array" ref="E26">SUM(IF(A26=KHN,TH))</f>
        <v>0</v>
      </c>
      <c r="F26" s="648">
        <f t="array" ref="F26">SUM(IF(A26=KHC,TH))</f>
        <v>0</v>
      </c>
      <c r="G26" s="656">
        <f t="shared" si="3"/>
        <v>0</v>
      </c>
      <c r="H26" s="656">
        <f t="shared" si="4"/>
        <v>0</v>
      </c>
    </row>
    <row r="27" spans="1:8" s="162" customFormat="1" ht="17.25" customHeight="1">
      <c r="A27" s="657" t="s">
        <v>173</v>
      </c>
      <c r="B27" s="658" t="s">
        <v>174</v>
      </c>
      <c r="C27" s="659"/>
      <c r="D27" s="659"/>
      <c r="E27" s="648">
        <f t="array" ref="E27">SUM(IF(A27=KHN,TH))</f>
        <v>0</v>
      </c>
      <c r="F27" s="648">
        <f t="array" ref="F27">SUM(IF(A27=KHC,TH))</f>
        <v>0</v>
      </c>
      <c r="G27" s="659">
        <f t="shared" si="3"/>
        <v>0</v>
      </c>
      <c r="H27" s="659">
        <f t="shared" si="4"/>
        <v>0</v>
      </c>
    </row>
    <row r="28" spans="1:8" s="162" customFormat="1" ht="17.25" hidden="1" customHeight="1">
      <c r="A28" s="657" t="s">
        <v>175</v>
      </c>
      <c r="B28" s="658" t="s">
        <v>176</v>
      </c>
      <c r="C28" s="659"/>
      <c r="D28" s="659"/>
      <c r="E28" s="648">
        <f t="array" ref="E28">SUM(IF(A28=KHN,TH))</f>
        <v>0</v>
      </c>
      <c r="F28" s="648">
        <f t="array" ref="F28">SUM(IF(A28=KHC,TH))</f>
        <v>0</v>
      </c>
      <c r="G28" s="659">
        <f t="shared" si="3"/>
        <v>0</v>
      </c>
      <c r="H28" s="659">
        <f t="shared" si="4"/>
        <v>0</v>
      </c>
    </row>
    <row r="29" spans="1:8" s="162" customFormat="1" ht="17.25" customHeight="1">
      <c r="A29" s="651" t="s">
        <v>177</v>
      </c>
      <c r="B29" s="651" t="s">
        <v>178</v>
      </c>
      <c r="C29" s="652"/>
      <c r="D29" s="652"/>
      <c r="E29" s="652">
        <f t="shared" ref="E29:H29" si="5">SUM(E26:E28)</f>
        <v>0</v>
      </c>
      <c r="F29" s="652">
        <f t="shared" si="5"/>
        <v>0</v>
      </c>
      <c r="G29" s="652">
        <f t="shared" si="5"/>
        <v>0</v>
      </c>
      <c r="H29" s="652">
        <f t="shared" si="5"/>
        <v>0</v>
      </c>
    </row>
    <row r="30" spans="1:8" s="162" customFormat="1" ht="17.25" hidden="1" customHeight="1">
      <c r="A30" s="657" t="s">
        <v>284</v>
      </c>
      <c r="B30" s="658" t="s">
        <v>285</v>
      </c>
      <c r="C30" s="659"/>
      <c r="D30" s="659"/>
      <c r="E30" s="648">
        <f t="array" ref="E30">SUM(IF(A30=KHN,TH))</f>
        <v>0</v>
      </c>
      <c r="F30" s="648">
        <f t="array" ref="F30">SUM(IF(A30=KHC,TH))</f>
        <v>0</v>
      </c>
      <c r="G30" s="659">
        <f>MAX(C30+E30-D30-F30,0)</f>
        <v>0</v>
      </c>
      <c r="H30" s="659">
        <f>MAX(D30+F30-E30-C30,0)</f>
        <v>0</v>
      </c>
    </row>
    <row r="31" spans="1:8" s="162" customFormat="1" ht="17.25" hidden="1" customHeight="1">
      <c r="A31" s="660" t="s">
        <v>286</v>
      </c>
      <c r="B31" s="651" t="s">
        <v>287</v>
      </c>
      <c r="C31" s="652"/>
      <c r="D31" s="652"/>
      <c r="E31" s="652">
        <f t="shared" ref="E31:H31" si="6">E30</f>
        <v>0</v>
      </c>
      <c r="F31" s="652">
        <f t="shared" si="6"/>
        <v>0</v>
      </c>
      <c r="G31" s="652">
        <f t="shared" si="6"/>
        <v>0</v>
      </c>
      <c r="H31" s="652">
        <f t="shared" si="6"/>
        <v>0</v>
      </c>
    </row>
    <row r="32" spans="1:8" s="162" customFormat="1" ht="17.25" customHeight="1">
      <c r="A32" s="647" t="s">
        <v>276</v>
      </c>
      <c r="B32" s="647" t="s">
        <v>288</v>
      </c>
      <c r="C32" s="648"/>
      <c r="D32" s="648"/>
      <c r="E32" s="648">
        <f t="array" ref="E32">SUM(IF(A32=KHN,TH))</f>
        <v>0</v>
      </c>
      <c r="F32" s="648">
        <f t="array" ref="F32">SUM(IF(A32=KHC,TH))</f>
        <v>0</v>
      </c>
      <c r="G32" s="648">
        <f>MAX(C32+E32-D32-F32,0)</f>
        <v>0</v>
      </c>
      <c r="H32" s="648">
        <f>MAX(D32+F32-E32-C32,0)</f>
        <v>0</v>
      </c>
    </row>
    <row r="33" spans="1:8" s="162" customFormat="1" ht="17.25" hidden="1" customHeight="1">
      <c r="A33" s="646" t="s">
        <v>275</v>
      </c>
      <c r="B33" s="647" t="s">
        <v>289</v>
      </c>
      <c r="C33" s="648"/>
      <c r="D33" s="648"/>
      <c r="E33" s="648">
        <f t="array" ref="E33">SUM(IF(A33=KHN,TH))</f>
        <v>0</v>
      </c>
      <c r="F33" s="648">
        <f t="array" ref="F33">SUM(IF(A33=KHC,TH))</f>
        <v>0</v>
      </c>
      <c r="G33" s="648">
        <f>MAX(C33+E33-D33-F33,0)</f>
        <v>0</v>
      </c>
      <c r="H33" s="648">
        <f>MAX(D33+F33-E33-C33,0)</f>
        <v>0</v>
      </c>
    </row>
    <row r="34" spans="1:8" s="162" customFormat="1" ht="17.25" customHeight="1">
      <c r="A34" s="651" t="s">
        <v>290</v>
      </c>
      <c r="B34" s="651" t="s">
        <v>291</v>
      </c>
      <c r="C34" s="652"/>
      <c r="D34" s="652"/>
      <c r="E34" s="652">
        <f t="shared" ref="E34:H34" si="7">E32+E33</f>
        <v>0</v>
      </c>
      <c r="F34" s="652">
        <f t="shared" si="7"/>
        <v>0</v>
      </c>
      <c r="G34" s="652">
        <f t="shared" si="7"/>
        <v>0</v>
      </c>
      <c r="H34" s="652">
        <f t="shared" si="7"/>
        <v>0</v>
      </c>
    </row>
    <row r="35" spans="1:8" s="162" customFormat="1" ht="17.25" customHeight="1">
      <c r="A35" s="651" t="s">
        <v>8</v>
      </c>
      <c r="B35" s="651" t="s">
        <v>60</v>
      </c>
      <c r="C35" s="652"/>
      <c r="D35" s="652"/>
      <c r="E35" s="653">
        <f t="array" ref="E35">SUM(IF(A35=KHN,TH))</f>
        <v>0</v>
      </c>
      <c r="F35" s="653">
        <f t="array" ref="F35">SUM(IF(A35=KHC,TH))</f>
        <v>396261800</v>
      </c>
      <c r="G35" s="652">
        <f t="shared" si="3"/>
        <v>0</v>
      </c>
      <c r="H35" s="652">
        <f t="shared" si="4"/>
        <v>396261800</v>
      </c>
    </row>
    <row r="36" spans="1:8" s="162" customFormat="1" ht="17.25" customHeight="1">
      <c r="A36" s="661" t="s">
        <v>522</v>
      </c>
      <c r="B36" s="647" t="s">
        <v>521</v>
      </c>
      <c r="C36" s="648"/>
      <c r="D36" s="648"/>
      <c r="E36" s="648">
        <f t="array" ref="E36">SUM(IF(A36=KHN,TH))</f>
        <v>0</v>
      </c>
      <c r="F36" s="648">
        <f t="array" ref="F36">SUM(IF(A36=KHC,TH))</f>
        <v>0</v>
      </c>
      <c r="G36" s="648">
        <f t="shared" ref="G36" si="8">MAX(C36+E36-D36-F36,0)</f>
        <v>0</v>
      </c>
      <c r="H36" s="648">
        <f t="shared" ref="H36" si="9">MAX(D36+F36-E36-C36,0)</f>
        <v>0</v>
      </c>
    </row>
    <row r="37" spans="1:8" s="162" customFormat="1" ht="17.25" customHeight="1">
      <c r="A37" s="647" t="s">
        <v>61</v>
      </c>
      <c r="B37" s="647" t="s">
        <v>62</v>
      </c>
      <c r="C37" s="648"/>
      <c r="D37" s="648"/>
      <c r="E37" s="648">
        <f t="array" ref="E37">SUM(IF(A37=KHN,TH))</f>
        <v>0</v>
      </c>
      <c r="F37" s="648">
        <f t="array" ref="F37">SUM(IF(A37=KHC,TH))</f>
        <v>0</v>
      </c>
      <c r="G37" s="648">
        <f t="shared" si="3"/>
        <v>0</v>
      </c>
      <c r="H37" s="648">
        <f t="shared" si="4"/>
        <v>0</v>
      </c>
    </row>
    <row r="38" spans="1:8" s="162" customFormat="1" ht="17.25" hidden="1" customHeight="1">
      <c r="A38" s="647" t="s">
        <v>282</v>
      </c>
      <c r="B38" s="647" t="s">
        <v>283</v>
      </c>
      <c r="C38" s="648"/>
      <c r="D38" s="648"/>
      <c r="E38" s="648">
        <f t="array" ref="E38">SUM(IF(A38=KHN,TH))</f>
        <v>0</v>
      </c>
      <c r="F38" s="648">
        <f t="array" ref="F38">SUM(IF(A38=KHC,TH))</f>
        <v>0</v>
      </c>
      <c r="G38" s="648">
        <f t="shared" si="3"/>
        <v>0</v>
      </c>
      <c r="H38" s="648">
        <f t="shared" si="4"/>
        <v>0</v>
      </c>
    </row>
    <row r="39" spans="1:8" s="162" customFormat="1" ht="17.25" customHeight="1">
      <c r="A39" s="661" t="s">
        <v>63</v>
      </c>
      <c r="B39" s="662" t="s">
        <v>64</v>
      </c>
      <c r="C39" s="663"/>
      <c r="D39" s="663"/>
      <c r="E39" s="663">
        <f t="array" ref="E39">SUM(IF(A39=KHN,TH))</f>
        <v>0</v>
      </c>
      <c r="F39" s="663">
        <f t="array" ref="F39">SUM(IF(A39=KHC,TH))</f>
        <v>0</v>
      </c>
      <c r="G39" s="663">
        <f t="shared" si="3"/>
        <v>0</v>
      </c>
      <c r="H39" s="663">
        <f t="shared" si="4"/>
        <v>0</v>
      </c>
    </row>
    <row r="40" spans="1:8" s="162" customFormat="1" ht="17.25" customHeight="1">
      <c r="A40" s="647" t="s">
        <v>18</v>
      </c>
      <c r="B40" s="647" t="s">
        <v>65</v>
      </c>
      <c r="C40" s="648"/>
      <c r="D40" s="648"/>
      <c r="E40" s="648">
        <f t="shared" ref="E40:H40" si="10">E39</f>
        <v>0</v>
      </c>
      <c r="F40" s="648">
        <f t="shared" si="10"/>
        <v>0</v>
      </c>
      <c r="G40" s="648">
        <f t="shared" si="10"/>
        <v>0</v>
      </c>
      <c r="H40" s="648">
        <f t="shared" si="10"/>
        <v>0</v>
      </c>
    </row>
    <row r="41" spans="1:8" s="162" customFormat="1" ht="17.25" customHeight="1">
      <c r="A41" s="651" t="s">
        <v>66</v>
      </c>
      <c r="B41" s="651" t="s">
        <v>67</v>
      </c>
      <c r="C41" s="652"/>
      <c r="D41" s="652"/>
      <c r="E41" s="652">
        <f t="shared" ref="E41:H41" si="11">E37+E40+E38+E36</f>
        <v>0</v>
      </c>
      <c r="F41" s="652">
        <f t="shared" si="11"/>
        <v>0</v>
      </c>
      <c r="G41" s="652">
        <f t="shared" si="11"/>
        <v>0</v>
      </c>
      <c r="H41" s="652">
        <f t="shared" si="11"/>
        <v>0</v>
      </c>
    </row>
    <row r="42" spans="1:8" s="162" customFormat="1" ht="17.25" customHeight="1">
      <c r="A42" s="647" t="s">
        <v>278</v>
      </c>
      <c r="B42" s="647" t="s">
        <v>279</v>
      </c>
      <c r="C42" s="648"/>
      <c r="D42" s="648"/>
      <c r="E42" s="648">
        <f t="array" ref="E42">SUM(IF(A42=KHN,TH))</f>
        <v>0</v>
      </c>
      <c r="F42" s="648">
        <f t="array" ref="F42">SUM(IF(A42=KHC,TH))</f>
        <v>0</v>
      </c>
      <c r="G42" s="648">
        <f t="shared" ref="G42:G44" si="12">MAX(C42+E42-D42-F42,0)</f>
        <v>0</v>
      </c>
      <c r="H42" s="648">
        <f t="shared" ref="H42:H44" si="13">MAX(D42+F42-E42-C42,0)</f>
        <v>0</v>
      </c>
    </row>
    <row r="43" spans="1:8" s="162" customFormat="1" ht="17.25" customHeight="1">
      <c r="A43" s="651" t="s">
        <v>280</v>
      </c>
      <c r="B43" s="651" t="s">
        <v>281</v>
      </c>
      <c r="C43" s="652"/>
      <c r="D43" s="652"/>
      <c r="E43" s="652">
        <f>E42</f>
        <v>0</v>
      </c>
      <c r="F43" s="652">
        <f>F42</f>
        <v>0</v>
      </c>
      <c r="G43" s="652">
        <f t="shared" si="12"/>
        <v>0</v>
      </c>
      <c r="H43" s="652">
        <f t="shared" si="13"/>
        <v>0</v>
      </c>
    </row>
    <row r="44" spans="1:8" s="162" customFormat="1" ht="17.25" hidden="1" customHeight="1">
      <c r="A44" s="647" t="s">
        <v>17</v>
      </c>
      <c r="B44" s="647" t="s">
        <v>68</v>
      </c>
      <c r="C44" s="648"/>
      <c r="D44" s="648"/>
      <c r="E44" s="648">
        <f t="array" ref="E44">SUM(IF(A44=KHN,TH))</f>
        <v>0</v>
      </c>
      <c r="F44" s="648">
        <f t="array" ref="F44">SUM(IF(A44=KHC,TH))</f>
        <v>0</v>
      </c>
      <c r="G44" s="648">
        <f t="shared" si="12"/>
        <v>0</v>
      </c>
      <c r="H44" s="648">
        <f t="shared" si="13"/>
        <v>0</v>
      </c>
    </row>
    <row r="45" spans="1:8" s="162" customFormat="1" ht="17.25" hidden="1" customHeight="1">
      <c r="A45" s="651" t="s">
        <v>69</v>
      </c>
      <c r="B45" s="651" t="s">
        <v>70</v>
      </c>
      <c r="C45" s="652"/>
      <c r="D45" s="652"/>
      <c r="E45" s="652">
        <f t="shared" ref="E45:H45" si="14">SUM(E44:E44)</f>
        <v>0</v>
      </c>
      <c r="F45" s="652">
        <f t="shared" si="14"/>
        <v>0</v>
      </c>
      <c r="G45" s="652">
        <f t="shared" si="14"/>
        <v>0</v>
      </c>
      <c r="H45" s="652">
        <f t="shared" si="14"/>
        <v>0</v>
      </c>
    </row>
    <row r="46" spans="1:8" s="162" customFormat="1" ht="17.25" customHeight="1">
      <c r="A46" s="647" t="s">
        <v>25</v>
      </c>
      <c r="B46" s="647" t="s">
        <v>71</v>
      </c>
      <c r="C46" s="648"/>
      <c r="D46" s="648"/>
      <c r="E46" s="648">
        <f t="array" ref="E46">SUM(IF(A46=KHN,TH))</f>
        <v>0</v>
      </c>
      <c r="F46" s="648">
        <f t="array" ref="F46">SUM(IF(A46=KHC,TH))</f>
        <v>0</v>
      </c>
      <c r="G46" s="649">
        <f>MAX(C46+E46-D46-F46,0)</f>
        <v>0</v>
      </c>
      <c r="H46" s="649">
        <f>MAX(D46+F46-E46-C46,0)</f>
        <v>0</v>
      </c>
    </row>
    <row r="47" spans="1:8" s="162" customFormat="1" ht="17.25" customHeight="1">
      <c r="A47" s="651" t="s">
        <v>72</v>
      </c>
      <c r="B47" s="651" t="s">
        <v>73</v>
      </c>
      <c r="C47" s="652"/>
      <c r="D47" s="652"/>
      <c r="E47" s="652">
        <f>E46</f>
        <v>0</v>
      </c>
      <c r="F47" s="652">
        <f>F46</f>
        <v>0</v>
      </c>
      <c r="G47" s="652">
        <f>MAX(C47+E47-D47-F47,0)</f>
        <v>0</v>
      </c>
      <c r="H47" s="652">
        <f>MAX(D47+F47-E47-C47,0)</f>
        <v>0</v>
      </c>
    </row>
    <row r="48" spans="1:8" s="162" customFormat="1" ht="17.25" customHeight="1">
      <c r="A48" s="646" t="s">
        <v>74</v>
      </c>
      <c r="B48" s="647" t="s">
        <v>75</v>
      </c>
      <c r="C48" s="648"/>
      <c r="D48" s="648"/>
      <c r="E48" s="648">
        <f t="array" ref="E48">SUM(IF(A48=KHN,TH))</f>
        <v>0</v>
      </c>
      <c r="F48" s="648">
        <f t="array" ref="F48">SUM(IF(A48=KHC,TH))</f>
        <v>0</v>
      </c>
      <c r="G48" s="649">
        <f>MAX(C48+E48-D48-F48,0)</f>
        <v>0</v>
      </c>
      <c r="H48" s="649">
        <f>MAX(D48+F48-E48-C48,0)</f>
        <v>0</v>
      </c>
    </row>
    <row r="49" spans="1:12" s="162" customFormat="1" ht="17.25" customHeight="1">
      <c r="A49" s="647" t="s">
        <v>76</v>
      </c>
      <c r="B49" s="647" t="s">
        <v>77</v>
      </c>
      <c r="C49" s="648"/>
      <c r="D49" s="648"/>
      <c r="E49" s="648">
        <f t="array" ref="E49">SUM(IF(A49=TH!$L$10:$L$1596,TH!$K$10:$K$1596))</f>
        <v>0</v>
      </c>
      <c r="F49" s="648">
        <f t="array" ref="F49">SUM(IF(A49=TH!$M$10:$M$1596,TH!$K$10:$K$1596))</f>
        <v>0</v>
      </c>
      <c r="G49" s="648">
        <f>MAX(C49+E49-D49-F49,0)</f>
        <v>0</v>
      </c>
      <c r="H49" s="648">
        <f>MAX(D49+F49-E49-C49,0)</f>
        <v>0</v>
      </c>
      <c r="J49" s="289">
        <f>L49-H49</f>
        <v>124911243</v>
      </c>
      <c r="L49" s="162">
        <v>124911243</v>
      </c>
    </row>
    <row r="50" spans="1:12" s="162" customFormat="1" ht="17.25" customHeight="1">
      <c r="A50" s="651" t="s">
        <v>78</v>
      </c>
      <c r="B50" s="651" t="s">
        <v>79</v>
      </c>
      <c r="C50" s="652"/>
      <c r="D50" s="652"/>
      <c r="E50" s="652">
        <f t="shared" ref="E50:H50" si="15">E49+E48</f>
        <v>0</v>
      </c>
      <c r="F50" s="652">
        <f t="shared" si="15"/>
        <v>0</v>
      </c>
      <c r="G50" s="652">
        <f t="shared" si="15"/>
        <v>0</v>
      </c>
      <c r="H50" s="652">
        <f t="shared" si="15"/>
        <v>0</v>
      </c>
    </row>
    <row r="51" spans="1:12" s="162" customFormat="1" ht="17.25" customHeight="1">
      <c r="A51" s="646" t="s">
        <v>181</v>
      </c>
      <c r="B51" s="647" t="s">
        <v>182</v>
      </c>
      <c r="C51" s="648"/>
      <c r="D51" s="648"/>
      <c r="E51" s="648">
        <f t="array" ref="E51">SUM(IF(A51=KHN,TH))</f>
        <v>0</v>
      </c>
      <c r="F51" s="648">
        <f t="array" ref="F51">SUM(IF(A51=KHC,TH))</f>
        <v>0</v>
      </c>
      <c r="G51" s="649"/>
      <c r="H51" s="649"/>
      <c r="I51" s="162">
        <f>E51-F51</f>
        <v>0</v>
      </c>
    </row>
    <row r="52" spans="1:12" s="162" customFormat="1" ht="17.25" customHeight="1">
      <c r="A52" s="651" t="s">
        <v>183</v>
      </c>
      <c r="B52" s="651" t="s">
        <v>184</v>
      </c>
      <c r="C52" s="652"/>
      <c r="D52" s="652"/>
      <c r="E52" s="652">
        <f>E51</f>
        <v>0</v>
      </c>
      <c r="F52" s="652">
        <f>F51</f>
        <v>0</v>
      </c>
      <c r="G52" s="652"/>
      <c r="H52" s="652"/>
      <c r="I52" s="162">
        <f>E52-F52</f>
        <v>0</v>
      </c>
    </row>
    <row r="53" spans="1:12" s="162" customFormat="1" ht="17.25" customHeight="1">
      <c r="A53" s="651" t="s">
        <v>40</v>
      </c>
      <c r="B53" s="651" t="s">
        <v>80</v>
      </c>
      <c r="C53" s="652"/>
      <c r="D53" s="652"/>
      <c r="E53" s="653">
        <f t="array" ref="E53">SUM(IF(A53=KHN,TH))</f>
        <v>0</v>
      </c>
      <c r="F53" s="653">
        <f t="array" ref="F53">SUM(IF(A53=KHC,TH))</f>
        <v>0</v>
      </c>
      <c r="G53" s="652"/>
      <c r="H53" s="652"/>
      <c r="I53" s="162">
        <f t="shared" ref="I53:I61" si="16">E53-F53</f>
        <v>0</v>
      </c>
    </row>
    <row r="54" spans="1:12" s="162" customFormat="1" ht="17.25" customHeight="1">
      <c r="A54" s="651" t="s">
        <v>179</v>
      </c>
      <c r="B54" s="651" t="s">
        <v>180</v>
      </c>
      <c r="C54" s="652"/>
      <c r="D54" s="652"/>
      <c r="E54" s="653">
        <f t="array" ref="E54">SUM(IF(A54=KHN,TH))</f>
        <v>0</v>
      </c>
      <c r="F54" s="653">
        <f t="array" ref="F54">SUM(IF(A54=KHC,TH))</f>
        <v>0</v>
      </c>
      <c r="G54" s="652"/>
      <c r="H54" s="652"/>
      <c r="I54" s="162">
        <f t="shared" si="16"/>
        <v>0</v>
      </c>
    </row>
    <row r="55" spans="1:12" s="162" customFormat="1" ht="17.25" customHeight="1">
      <c r="A55" s="651" t="s">
        <v>81</v>
      </c>
      <c r="B55" s="651" t="s">
        <v>82</v>
      </c>
      <c r="C55" s="652"/>
      <c r="D55" s="652"/>
      <c r="E55" s="653">
        <f t="array" ref="E55">SUM(IF(A55=KHN,TH))</f>
        <v>0</v>
      </c>
      <c r="F55" s="653">
        <f t="array" ref="F55">SUM(IF(A55=KHC,TH))</f>
        <v>0</v>
      </c>
      <c r="G55" s="652"/>
      <c r="H55" s="652"/>
      <c r="I55" s="162">
        <f t="shared" si="16"/>
        <v>0</v>
      </c>
    </row>
    <row r="56" spans="1:12" s="162" customFormat="1" ht="17.25" customHeight="1">
      <c r="A56" s="660" t="s">
        <v>277</v>
      </c>
      <c r="B56" s="651" t="s">
        <v>350</v>
      </c>
      <c r="C56" s="652"/>
      <c r="D56" s="652"/>
      <c r="E56" s="653">
        <f t="array" ref="E56">SUM(IF(A56=KHN,TH))</f>
        <v>0</v>
      </c>
      <c r="F56" s="653">
        <f t="array" ref="F56">SUM(IF(A56=KHC,TH))</f>
        <v>0</v>
      </c>
      <c r="G56" s="652"/>
      <c r="H56" s="652"/>
      <c r="I56" s="162">
        <f>E56-F56</f>
        <v>0</v>
      </c>
    </row>
    <row r="57" spans="1:12" s="162" customFormat="1" ht="17.25" customHeight="1">
      <c r="A57" s="651" t="s">
        <v>83</v>
      </c>
      <c r="B57" s="651" t="s">
        <v>84</v>
      </c>
      <c r="C57" s="652"/>
      <c r="D57" s="652"/>
      <c r="E57" s="653">
        <f t="array" ref="E57">SUM(IF(A57=KHN,TH))</f>
        <v>0</v>
      </c>
      <c r="F57" s="653">
        <f t="array" ref="F57">SUM(IF(A57=KHC,TH))</f>
        <v>0</v>
      </c>
      <c r="G57" s="652"/>
      <c r="H57" s="652"/>
      <c r="I57" s="162">
        <f t="shared" si="16"/>
        <v>0</v>
      </c>
    </row>
    <row r="58" spans="1:12" s="162" customFormat="1" ht="17.25" customHeight="1">
      <c r="A58" s="660" t="s">
        <v>85</v>
      </c>
      <c r="B58" s="651" t="s">
        <v>86</v>
      </c>
      <c r="C58" s="652"/>
      <c r="D58" s="652"/>
      <c r="E58" s="653">
        <f t="array" ref="E58">SUM(IF(A58=KHN,TH))</f>
        <v>0</v>
      </c>
      <c r="F58" s="653">
        <f t="array" ref="F58">SUM(IF(A58=KHC,TH))</f>
        <v>0</v>
      </c>
      <c r="G58" s="652"/>
      <c r="H58" s="652"/>
      <c r="I58" s="162">
        <f t="shared" si="16"/>
        <v>0</v>
      </c>
    </row>
    <row r="59" spans="1:12" s="162" customFormat="1" ht="17.25" customHeight="1">
      <c r="A59" s="651" t="s">
        <v>87</v>
      </c>
      <c r="B59" s="651" t="s">
        <v>88</v>
      </c>
      <c r="C59" s="652"/>
      <c r="D59" s="652"/>
      <c r="E59" s="653">
        <f t="array" ref="E59">SUM(IF(A59=KHN,TH))</f>
        <v>0</v>
      </c>
      <c r="F59" s="653">
        <f t="array" ref="F59">SUM(IF(A59=KHC,TH))</f>
        <v>0</v>
      </c>
      <c r="G59" s="652"/>
      <c r="H59" s="652"/>
      <c r="I59" s="162">
        <f t="shared" si="16"/>
        <v>0</v>
      </c>
    </row>
    <row r="60" spans="1:12" s="162" customFormat="1" ht="17.25" customHeight="1">
      <c r="A60" s="660" t="s">
        <v>89</v>
      </c>
      <c r="B60" s="651" t="s">
        <v>90</v>
      </c>
      <c r="C60" s="652"/>
      <c r="D60" s="652"/>
      <c r="E60" s="653">
        <f t="array" ref="E60">SUM(IF(A60=KHN,TH))</f>
        <v>0</v>
      </c>
      <c r="F60" s="653">
        <f t="array" ref="F60">SUM(IF(A60=KHC,TH))</f>
        <v>0</v>
      </c>
      <c r="G60" s="652"/>
      <c r="H60" s="652"/>
      <c r="I60" s="162">
        <f t="shared" si="16"/>
        <v>0</v>
      </c>
    </row>
    <row r="61" spans="1:12" s="162" customFormat="1" ht="17.25" customHeight="1">
      <c r="A61" s="651" t="s">
        <v>91</v>
      </c>
      <c r="B61" s="651" t="s">
        <v>92</v>
      </c>
      <c r="C61" s="652"/>
      <c r="D61" s="652"/>
      <c r="E61" s="664">
        <f t="array" ref="E61">SUM(IF(A61=KHN,TH))</f>
        <v>0</v>
      </c>
      <c r="F61" s="664">
        <f t="array" ref="F61">SUM(IF(A61=TH!$M$10:$M$1596,TH!$K$10:$K$1596))</f>
        <v>0</v>
      </c>
      <c r="G61" s="652"/>
      <c r="H61" s="652"/>
      <c r="I61" s="162">
        <f t="shared" si="16"/>
        <v>0</v>
      </c>
    </row>
    <row r="62" spans="1:12" s="162" customFormat="1" ht="17.25" customHeight="1">
      <c r="A62" s="895" t="s">
        <v>39</v>
      </c>
      <c r="B62" s="896"/>
      <c r="C62" s="665">
        <f>C11+C13+C14+C16+C18+C22+C23+C24+C25+C29+C34+C35+C41+C43+C45+C47+C50+C52+C53+C54+C55+C56+C57+C58+C59+C60+C61+C23+C31+C19</f>
        <v>0</v>
      </c>
      <c r="D62" s="665">
        <f t="shared" ref="D62:H62" si="17">D11+D13+D14+D16+D18+D22+D23+D24+D25+D29+D34+D35+D41+D43+D45+D47+D50+D52+D53+D54+D55+D56+D57+D58+D59+D60+D61+D23+D31+D19</f>
        <v>0</v>
      </c>
      <c r="E62" s="665">
        <f t="shared" si="17"/>
        <v>396261800</v>
      </c>
      <c r="F62" s="665">
        <f t="shared" si="17"/>
        <v>396261800</v>
      </c>
      <c r="G62" s="665">
        <f t="shared" si="17"/>
        <v>396261800</v>
      </c>
      <c r="H62" s="665">
        <f t="shared" si="17"/>
        <v>396261800</v>
      </c>
    </row>
    <row r="63" spans="1:12">
      <c r="E63" s="666"/>
      <c r="F63" s="667"/>
    </row>
    <row r="64" spans="1:12">
      <c r="E64" s="667"/>
      <c r="H64" s="667">
        <f>G62-H62</f>
        <v>0</v>
      </c>
    </row>
    <row r="65" spans="5:6">
      <c r="E65" s="668"/>
      <c r="F65" s="668"/>
    </row>
    <row r="66" spans="5:6">
      <c r="E66" s="668"/>
      <c r="F66" s="668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1606"/>
  <sheetViews>
    <sheetView tabSelected="1" topLeftCell="A7" workbookViewId="0">
      <pane ySplit="3" topLeftCell="A19" activePane="bottomLeft" state="frozen"/>
      <selection activeCell="A7" sqref="A7"/>
      <selection pane="bottomLeft" activeCell="F34" sqref="F34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36.5703125" style="205" customWidth="1"/>
    <col min="7" max="7" width="11.140625" style="885" customWidth="1"/>
    <col min="8" max="8" width="34.85546875" style="838" customWidth="1"/>
    <col min="9" max="9" width="7.85546875" style="892" customWidth="1"/>
    <col min="10" max="10" width="8.85546875" style="838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911</v>
      </c>
      <c r="B1" s="31"/>
      <c r="C1" s="31"/>
      <c r="D1" s="32"/>
      <c r="E1" s="32"/>
      <c r="F1" s="33"/>
      <c r="G1" s="490"/>
      <c r="H1" s="56"/>
      <c r="I1" s="88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912</v>
      </c>
      <c r="B2" s="31"/>
      <c r="C2" s="31"/>
      <c r="D2" s="32"/>
      <c r="E2" s="32"/>
      <c r="F2" s="32"/>
      <c r="G2" s="490"/>
      <c r="H2" s="57"/>
      <c r="I2" s="88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0"/>
      <c r="H3" s="57"/>
      <c r="I3" s="88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7" t="s">
        <v>93</v>
      </c>
      <c r="D4" s="917"/>
      <c r="E4" s="917"/>
      <c r="F4" s="917"/>
      <c r="G4" s="917"/>
      <c r="H4" s="917"/>
      <c r="I4" s="918"/>
      <c r="J4" s="917"/>
      <c r="K4" s="917"/>
      <c r="L4" s="917"/>
      <c r="M4" s="917"/>
    </row>
    <row r="5" spans="1:27" ht="14.25">
      <c r="B5" s="42"/>
      <c r="C5" s="919"/>
      <c r="D5" s="919"/>
      <c r="E5" s="919"/>
      <c r="F5" s="919"/>
      <c r="G5" s="919"/>
      <c r="H5" s="919"/>
      <c r="I5" s="920"/>
      <c r="J5" s="919"/>
      <c r="K5" s="919"/>
      <c r="L5" s="919"/>
      <c r="M5" s="919"/>
    </row>
    <row r="6" spans="1:27">
      <c r="B6" s="42"/>
      <c r="C6" s="42"/>
      <c r="D6" s="42"/>
      <c r="E6" s="42"/>
      <c r="F6" s="42"/>
      <c r="G6" s="31"/>
      <c r="H6" s="43"/>
      <c r="I6" s="88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99" t="s">
        <v>117</v>
      </c>
      <c r="B7" s="901" t="s">
        <v>101</v>
      </c>
      <c r="C7" s="921" t="s">
        <v>20</v>
      </c>
      <c r="D7" s="922" t="s">
        <v>1</v>
      </c>
      <c r="E7" s="923"/>
      <c r="F7" s="921" t="s">
        <v>0</v>
      </c>
      <c r="G7" s="925" t="s">
        <v>116</v>
      </c>
      <c r="H7" s="903" t="s">
        <v>44</v>
      </c>
      <c r="I7" s="914" t="s">
        <v>273</v>
      </c>
      <c r="J7" s="915"/>
      <c r="K7" s="921" t="s">
        <v>157</v>
      </c>
      <c r="L7" s="924" t="s">
        <v>94</v>
      </c>
      <c r="M7" s="924"/>
      <c r="N7" s="906" t="s">
        <v>585</v>
      </c>
      <c r="O7" s="908" t="s">
        <v>47</v>
      </c>
      <c r="P7" s="909"/>
      <c r="Q7" s="910"/>
      <c r="R7" s="908" t="s">
        <v>51</v>
      </c>
      <c r="S7" s="909"/>
      <c r="T7" s="910"/>
      <c r="U7" s="906" t="s">
        <v>584</v>
      </c>
      <c r="V7" s="904" t="str">
        <f>CTTK!$E$7</f>
        <v>642</v>
      </c>
      <c r="W7" s="916" t="s">
        <v>163</v>
      </c>
      <c r="X7" s="916"/>
      <c r="Y7" s="916"/>
      <c r="Z7" s="916" t="s">
        <v>371</v>
      </c>
      <c r="AA7" s="846"/>
    </row>
    <row r="8" spans="1:27" ht="24.75" customHeight="1">
      <c r="A8" s="900"/>
      <c r="B8" s="902"/>
      <c r="C8" s="921"/>
      <c r="D8" s="879" t="s">
        <v>15</v>
      </c>
      <c r="E8" s="878" t="s">
        <v>32</v>
      </c>
      <c r="F8" s="921"/>
      <c r="G8" s="926"/>
      <c r="H8" s="903"/>
      <c r="I8" s="890" t="s">
        <v>210</v>
      </c>
      <c r="J8" s="881" t="s">
        <v>211</v>
      </c>
      <c r="K8" s="921"/>
      <c r="L8" s="880" t="s">
        <v>22</v>
      </c>
      <c r="M8" s="880" t="s">
        <v>23</v>
      </c>
      <c r="N8" s="907"/>
      <c r="O8" s="911"/>
      <c r="P8" s="912"/>
      <c r="Q8" s="913"/>
      <c r="R8" s="911"/>
      <c r="S8" s="912"/>
      <c r="T8" s="913"/>
      <c r="U8" s="907"/>
      <c r="V8" s="905"/>
      <c r="W8" s="916"/>
      <c r="X8" s="916"/>
      <c r="Y8" s="916"/>
      <c r="Z8" s="916"/>
      <c r="AA8" s="846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89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47"/>
    </row>
    <row r="10" spans="1:27" s="706" customFormat="1" ht="15.75" customHeight="1">
      <c r="A10" s="886" t="str">
        <f>IF(B10&lt;&gt;"",IF(AND(B10&gt;=_TM1,B10&lt;=_TM2,OR(TH!L10="1111",TH!M10="1111")),TH!D10,""),"")</f>
        <v/>
      </c>
      <c r="B10" s="705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48"/>
    </row>
    <row r="11" spans="1:27" s="706" customFormat="1" ht="15.75" customHeight="1">
      <c r="A11" s="886" t="str">
        <f>IF(B11&lt;&gt;"",IF(AND(B11&gt;=_TM1,B11&lt;=_TM2,OR(TH!L11="1111",TH!M11="1111")),TH!D11,""),"")</f>
        <v/>
      </c>
      <c r="B11" s="705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1"/>
      <c r="J11" s="251"/>
      <c r="K11" s="51">
        <f>SUMIF(KHC,L11,TH)</f>
        <v>0</v>
      </c>
      <c r="L11" s="53" t="s">
        <v>522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48"/>
    </row>
    <row r="12" spans="1:27" s="706" customFormat="1" ht="15.75" customHeight="1">
      <c r="A12" s="886" t="str">
        <f>IF(B12&lt;&gt;"",IF(AND(B12&gt;=_TM1,B12&lt;=_TM2,OR(TH!L12="1111",TH!M12="1111")),TH!D12,""),"")</f>
        <v/>
      </c>
      <c r="B12" s="705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1"/>
      <c r="J12" s="251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48"/>
    </row>
    <row r="13" spans="1:27" s="706" customFormat="1" ht="15.75" customHeight="1">
      <c r="A13" s="886" t="str">
        <f>IF(B13&lt;&gt;"",IF(AND(B13&gt;=_TM1,B13&lt;=_TM2,OR(TH!L13="1111",TH!M13="1111")),TH!D13,""),"")</f>
        <v/>
      </c>
      <c r="B13" s="705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48"/>
    </row>
    <row r="14" spans="1:27" s="706" customFormat="1" ht="15.75" customHeight="1">
      <c r="A14" s="886" t="str">
        <f>IF(B14&lt;&gt;"",IF(AND(B14&gt;=_TM1,B14&lt;=_TM2,OR(TH!L14="1111",TH!M14="1111")),TH!D14,""),"")</f>
        <v/>
      </c>
      <c r="B14" s="705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917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48"/>
    </row>
    <row r="15" spans="1:27" s="706" customFormat="1" ht="15.75" customHeight="1">
      <c r="A15" s="886" t="str">
        <f>IF(B15&lt;&gt;"",IF(AND(B15&gt;=_TM1,B15&lt;=_TM2,OR(TH!L15="1111",TH!M15="1111")),TH!D15,""),"")</f>
        <v/>
      </c>
      <c r="B15" s="705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48"/>
    </row>
    <row r="16" spans="1:27" s="706" customFormat="1" ht="15.75" customHeight="1">
      <c r="A16" s="886" t="str">
        <f>IF(B16&lt;&gt;"",IF(AND(B16&gt;=_TM1,B16&lt;=_TM2,OR(TH!L16="1111",TH!M16="1111")),TH!D16,""),"")</f>
        <v/>
      </c>
      <c r="B16" s="705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48"/>
    </row>
    <row r="17" spans="1:27" s="706" customFormat="1" ht="15.75" customHeight="1">
      <c r="A17" s="886" t="str">
        <f>IF(B17&lt;&gt;"",IF(AND(B17&gt;=_TM1,B17&lt;=_TM2,OR(TH!L17="1111",TH!M17="1111")),TH!D17,""),"")</f>
        <v/>
      </c>
      <c r="B17" s="705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48"/>
    </row>
    <row r="18" spans="1:27" s="706" customFormat="1" ht="15.75" customHeight="1">
      <c r="A18" s="886" t="str">
        <f>IF(B18&lt;&gt;"",IF(AND(B18&gt;=_TM1,B18&lt;=_TM2,OR(TH!L18="1111",TH!M18="1111")),TH!D18,""),"")</f>
        <v/>
      </c>
      <c r="B18" s="705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1"/>
      <c r="J18" s="251"/>
      <c r="K18" s="51">
        <f>SUMIF(KHC,L18,TH)</f>
        <v>0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48"/>
    </row>
    <row r="19" spans="1:27" s="706" customFormat="1" ht="15.75" customHeight="1">
      <c r="A19" s="886" t="str">
        <f>IF(B19&lt;&gt;"",IF(AND(B19&gt;=_TM1,B19&lt;=_TM2,OR(TH!L19="1111",TH!M19="1111")),TH!D19,""),"")</f>
        <v/>
      </c>
      <c r="B19" s="705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1"/>
      <c r="J19" s="251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48"/>
    </row>
    <row r="20" spans="1:27" s="706" customFormat="1" ht="15.75" customHeight="1">
      <c r="A20" s="886" t="str">
        <f>IF(B20&lt;&gt;"",IF(AND(B20&gt;=_TM1,B20&lt;=_TM2,OR(TH!L20="1111",TH!M20="1111")),TH!D20,""),"")</f>
        <v/>
      </c>
      <c r="B20" s="705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1"/>
      <c r="J20" s="251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48"/>
    </row>
    <row r="21" spans="1:27" s="706" customFormat="1" ht="15.75" customHeight="1">
      <c r="A21" s="886" t="str">
        <f>IF(B21&lt;&gt;"",IF(AND(B21&gt;=_TM1,B21&lt;=_TM2,OR(TH!L21="1111",TH!M21="1111")),TH!D21,""),"")</f>
        <v/>
      </c>
      <c r="B21" s="705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916</v>
      </c>
      <c r="G21" s="49"/>
      <c r="H21" s="50"/>
      <c r="I21" s="251"/>
      <c r="J21" s="251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48"/>
    </row>
    <row r="22" spans="1:27" s="706" customFormat="1" ht="15.75" customHeight="1">
      <c r="A22" s="886" t="str">
        <f>IF(B22&lt;&gt;"",IF(AND(B22&gt;=_TM1,B22&lt;=_TM2,OR(TH!L22="1111",TH!M22="1111")),TH!D22,""),"")</f>
        <v/>
      </c>
      <c r="B22" s="705" t="str">
        <f t="shared" si="0"/>
        <v/>
      </c>
      <c r="C22" s="48"/>
      <c r="D22" s="48"/>
      <c r="E22" s="48"/>
      <c r="F22" s="49" t="s">
        <v>915</v>
      </c>
      <c r="G22" s="49"/>
      <c r="H22" s="50"/>
      <c r="I22" s="251"/>
      <c r="J22" s="251"/>
      <c r="K22" s="51"/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48"/>
    </row>
    <row r="23" spans="1:27" s="706" customFormat="1" ht="15.75" customHeight="1">
      <c r="A23" s="886" t="str">
        <f>IF(B23&lt;&gt;"",IF(AND(B23&gt;=_TM1,B23&lt;=_TM2,OR(TH!L23="1111",TH!M23="1111")),TH!D23,""),"")</f>
        <v/>
      </c>
      <c r="B23" s="705" t="str">
        <f t="shared" si="0"/>
        <v/>
      </c>
      <c r="C23" s="48"/>
      <c r="D23" s="48"/>
      <c r="E23" s="48"/>
      <c r="F23" s="49" t="s">
        <v>913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48"/>
    </row>
    <row r="24" spans="1:27" s="706" customFormat="1" ht="15.75" customHeight="1">
      <c r="A24" s="886" t="str">
        <f>IF(B24&lt;&gt;"",IF(AND(B24&gt;=_TM1,B24&lt;=_TM2,OR(TH!L24="1111",TH!M24="1111")),TH!D24,""),"")</f>
        <v/>
      </c>
      <c r="B24" s="705" t="str">
        <f t="shared" si="0"/>
        <v/>
      </c>
      <c r="C24" s="48"/>
      <c r="D24" s="48"/>
      <c r="E24" s="48"/>
      <c r="F24" s="49" t="s">
        <v>914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48"/>
    </row>
    <row r="25" spans="1:27" ht="15.75" customHeight="1">
      <c r="A25" s="886" t="str">
        <f>IF(B25&lt;&gt;"",IF(AND(B25&gt;=_TM1,B25&lt;=_TM2,OR(TH!L25="1111",TH!M25="1111")),TH!D25,""),"")</f>
        <v/>
      </c>
      <c r="B25" s="36">
        <f t="shared" ref="B25:B26" si="3">IF(C25&lt;&gt;"",MONTH(C25),"")</f>
        <v>6</v>
      </c>
      <c r="C25" s="191">
        <f t="shared" ref="C25:C26" si="4">E25</f>
        <v>42529</v>
      </c>
      <c r="D25" s="191" t="s">
        <v>996</v>
      </c>
      <c r="E25" s="184">
        <v>42529</v>
      </c>
      <c r="F25" s="189" t="s">
        <v>987</v>
      </c>
      <c r="G25" s="491" t="s">
        <v>975</v>
      </c>
      <c r="H25" s="7" t="s">
        <v>980</v>
      </c>
      <c r="I25" s="253">
        <v>10288</v>
      </c>
      <c r="J25" s="253">
        <v>7500</v>
      </c>
      <c r="K25" s="38">
        <f t="shared" ref="K25" si="5">ROUND(I25*J25,0)</f>
        <v>77160000</v>
      </c>
      <c r="L25" s="194" t="s">
        <v>159</v>
      </c>
      <c r="M25" s="194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>x</v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48"/>
    </row>
    <row r="26" spans="1:27" ht="15.75" customHeight="1">
      <c r="A26" s="886" t="str">
        <f>IF(B26&lt;&gt;"",IF(AND(B26&gt;=_TM1,B26&lt;=_TM2,OR(TH!L26="1111",TH!M26="1111")),TH!D26,""),"")</f>
        <v/>
      </c>
      <c r="B26" s="36">
        <f t="shared" si="3"/>
        <v>6</v>
      </c>
      <c r="C26" s="191">
        <f t="shared" si="4"/>
        <v>42529</v>
      </c>
      <c r="D26" s="191" t="s">
        <v>996</v>
      </c>
      <c r="E26" s="184">
        <v>42529</v>
      </c>
      <c r="F26" s="192" t="s">
        <v>989</v>
      </c>
      <c r="G26" s="491" t="s">
        <v>975</v>
      </c>
      <c r="H26" s="7" t="s">
        <v>980</v>
      </c>
      <c r="I26" s="253"/>
      <c r="J26" s="253"/>
      <c r="K26" s="606">
        <v>7716000</v>
      </c>
      <c r="L26" s="194" t="s">
        <v>9</v>
      </c>
      <c r="M26" s="194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48">
        <v>3</v>
      </c>
    </row>
    <row r="27" spans="1:27" ht="15.75" customHeight="1">
      <c r="A27" s="886" t="str">
        <f>IF(B27&lt;&gt;"",IF(AND(B27&gt;=_TM1,B27&lt;=_TM2,OR(TH!L27="1111",TH!M27="1111")),TH!D27,""),"")</f>
        <v/>
      </c>
      <c r="B27" s="36">
        <f t="shared" ref="B27:B34" si="6">IF(C27&lt;&gt;"",MONTH(C27),"")</f>
        <v>6</v>
      </c>
      <c r="C27" s="191">
        <f t="shared" ref="C27:C34" si="7">E27</f>
        <v>42542</v>
      </c>
      <c r="D27" s="191" t="s">
        <v>997</v>
      </c>
      <c r="E27" s="184">
        <v>42542</v>
      </c>
      <c r="F27" s="189" t="s">
        <v>992</v>
      </c>
      <c r="G27" s="491" t="s">
        <v>976</v>
      </c>
      <c r="H27" s="7" t="s">
        <v>984</v>
      </c>
      <c r="I27" s="253">
        <v>4094</v>
      </c>
      <c r="J27" s="253">
        <v>7600</v>
      </c>
      <c r="K27" s="38">
        <f t="shared" ref="K27:K29" si="8">ROUND(I27*J27,0)</f>
        <v>31114400</v>
      </c>
      <c r="L27" s="194" t="s">
        <v>159</v>
      </c>
      <c r="M27" s="194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48"/>
    </row>
    <row r="28" spans="1:27" ht="15.75" customHeight="1">
      <c r="A28" s="886" t="str">
        <f>IF(B28&lt;&gt;"",IF(AND(B28&gt;=_TM1,B28&lt;=_TM2,OR(TH!L28="1111",TH!M28="1111")),TH!D28,""),"")</f>
        <v/>
      </c>
      <c r="B28" s="36">
        <f t="shared" si="6"/>
        <v>6</v>
      </c>
      <c r="C28" s="191">
        <f t="shared" si="7"/>
        <v>42542</v>
      </c>
      <c r="D28" s="191" t="s">
        <v>997</v>
      </c>
      <c r="E28" s="184">
        <v>42542</v>
      </c>
      <c r="F28" s="189" t="s">
        <v>993</v>
      </c>
      <c r="G28" s="491" t="s">
        <v>976</v>
      </c>
      <c r="H28" s="7" t="s">
        <v>984</v>
      </c>
      <c r="I28" s="253">
        <v>4522</v>
      </c>
      <c r="J28" s="253">
        <v>8500</v>
      </c>
      <c r="K28" s="38">
        <f t="shared" si="8"/>
        <v>38437000</v>
      </c>
      <c r="L28" s="194" t="s">
        <v>159</v>
      </c>
      <c r="M28" s="194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48"/>
    </row>
    <row r="29" spans="1:27" ht="15.75" customHeight="1">
      <c r="A29" s="886" t="str">
        <f>IF(B29&lt;&gt;"",IF(AND(B29&gt;=_TM1,B29&lt;=_TM2,OR(TH!L29="1111",TH!M29="1111")),TH!D29,""),"")</f>
        <v/>
      </c>
      <c r="B29" s="36">
        <f t="shared" si="6"/>
        <v>6</v>
      </c>
      <c r="C29" s="191">
        <f t="shared" si="7"/>
        <v>42542</v>
      </c>
      <c r="D29" s="191" t="s">
        <v>997</v>
      </c>
      <c r="E29" s="184">
        <v>42542</v>
      </c>
      <c r="F29" s="189" t="s">
        <v>991</v>
      </c>
      <c r="G29" s="491" t="s">
        <v>976</v>
      </c>
      <c r="H29" s="7" t="s">
        <v>984</v>
      </c>
      <c r="I29" s="253">
        <v>2633</v>
      </c>
      <c r="J29" s="253">
        <v>8500</v>
      </c>
      <c r="K29" s="38">
        <f t="shared" si="8"/>
        <v>22380500</v>
      </c>
      <c r="L29" s="194" t="s">
        <v>159</v>
      </c>
      <c r="M29" s="194" t="s">
        <v>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48"/>
    </row>
    <row r="30" spans="1:27" ht="15.75" customHeight="1">
      <c r="A30" s="886" t="str">
        <f>IF(B30&lt;&gt;"",IF(AND(B30&gt;=_TM1,B30&lt;=_TM2,OR(TH!L30="1111",TH!M30="1111")),TH!D30,""),"")</f>
        <v/>
      </c>
      <c r="B30" s="36">
        <f t="shared" si="6"/>
        <v>6</v>
      </c>
      <c r="C30" s="191">
        <f t="shared" si="7"/>
        <v>42542</v>
      </c>
      <c r="D30" s="191" t="s">
        <v>997</v>
      </c>
      <c r="E30" s="184">
        <v>42542</v>
      </c>
      <c r="F30" s="189" t="s">
        <v>990</v>
      </c>
      <c r="G30" s="491" t="s">
        <v>976</v>
      </c>
      <c r="H30" s="7" t="s">
        <v>984</v>
      </c>
      <c r="I30" s="253"/>
      <c r="J30" s="253"/>
      <c r="K30" s="606">
        <v>9193190</v>
      </c>
      <c r="L30" s="194" t="s">
        <v>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48">
        <v>3</v>
      </c>
    </row>
    <row r="31" spans="1:27" ht="15.75" customHeight="1">
      <c r="A31" s="886" t="str">
        <f>IF(B31&lt;&gt;"",IF(AND(B31&gt;=_TM1,B31&lt;=_TM2,OR(TH!L31="1111",TH!M31="1111")),TH!D31,""),"")</f>
        <v/>
      </c>
      <c r="B31" s="36">
        <f t="shared" si="6"/>
        <v>6</v>
      </c>
      <c r="C31" s="191">
        <f t="shared" si="7"/>
        <v>42551</v>
      </c>
      <c r="D31" s="191" t="s">
        <v>998</v>
      </c>
      <c r="E31" s="184">
        <v>42551</v>
      </c>
      <c r="F31" s="189" t="s">
        <v>992</v>
      </c>
      <c r="G31" s="491" t="s">
        <v>977</v>
      </c>
      <c r="H31" s="7" t="s">
        <v>984</v>
      </c>
      <c r="I31" s="253">
        <v>6226</v>
      </c>
      <c r="J31" s="253">
        <v>7600</v>
      </c>
      <c r="K31" s="38">
        <f t="shared" ref="K31:K33" si="9">ROUND(I31*J31,0)</f>
        <v>47317600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48"/>
    </row>
    <row r="32" spans="1:27" ht="15.75" customHeight="1">
      <c r="A32" s="886" t="str">
        <f>IF(B32&lt;&gt;"",IF(AND(B32&gt;=_TM1,B32&lt;=_TM2,OR(TH!L32="1111",TH!M32="1111")),TH!D32,""),"")</f>
        <v/>
      </c>
      <c r="B32" s="36">
        <f t="shared" si="6"/>
        <v>6</v>
      </c>
      <c r="C32" s="191">
        <f t="shared" si="7"/>
        <v>42551</v>
      </c>
      <c r="D32" s="191" t="s">
        <v>998</v>
      </c>
      <c r="E32" s="184">
        <v>42551</v>
      </c>
      <c r="F32" s="189" t="s">
        <v>993</v>
      </c>
      <c r="G32" s="491" t="s">
        <v>977</v>
      </c>
      <c r="H32" s="7" t="s">
        <v>984</v>
      </c>
      <c r="I32" s="253">
        <v>8730</v>
      </c>
      <c r="J32" s="253">
        <v>8500</v>
      </c>
      <c r="K32" s="38">
        <f t="shared" si="9"/>
        <v>74205000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48"/>
    </row>
    <row r="33" spans="1:27" ht="15.75" customHeight="1">
      <c r="A33" s="886" t="str">
        <f>IF(B33&lt;&gt;"",IF(AND(B33&gt;=_TM1,B33&lt;=_TM2,OR(TH!L33="1111",TH!M33="1111")),TH!D33,""),"")</f>
        <v/>
      </c>
      <c r="B33" s="36">
        <f t="shared" si="6"/>
        <v>6</v>
      </c>
      <c r="C33" s="191">
        <f t="shared" si="7"/>
        <v>42551</v>
      </c>
      <c r="D33" s="191" t="s">
        <v>998</v>
      </c>
      <c r="E33" s="184">
        <v>42551</v>
      </c>
      <c r="F33" s="189" t="s">
        <v>991</v>
      </c>
      <c r="G33" s="491" t="s">
        <v>977</v>
      </c>
      <c r="H33" s="7" t="s">
        <v>984</v>
      </c>
      <c r="I33" s="253">
        <v>8191</v>
      </c>
      <c r="J33" s="253">
        <v>8500</v>
      </c>
      <c r="K33" s="38">
        <f t="shared" si="9"/>
        <v>69623500</v>
      </c>
      <c r="L33" s="194" t="s">
        <v>159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48"/>
    </row>
    <row r="34" spans="1:27" ht="15.75" customHeight="1">
      <c r="A34" s="886" t="str">
        <f>IF(B34&lt;&gt;"",IF(AND(B34&gt;=_TM1,B34&lt;=_TM2,OR(TH!L34="1111",TH!M34="1111")),TH!D34,""),"")</f>
        <v/>
      </c>
      <c r="B34" s="36">
        <f t="shared" si="6"/>
        <v>6</v>
      </c>
      <c r="C34" s="191">
        <f t="shared" si="7"/>
        <v>42551</v>
      </c>
      <c r="D34" s="191" t="s">
        <v>998</v>
      </c>
      <c r="E34" s="184">
        <v>42551</v>
      </c>
      <c r="F34" s="192" t="s">
        <v>990</v>
      </c>
      <c r="G34" s="491" t="s">
        <v>977</v>
      </c>
      <c r="H34" s="7" t="s">
        <v>984</v>
      </c>
      <c r="I34" s="253"/>
      <c r="J34" s="253"/>
      <c r="K34" s="606">
        <v>19114610</v>
      </c>
      <c r="L34" s="194" t="s">
        <v>9</v>
      </c>
      <c r="M34" s="194" t="s">
        <v>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48">
        <v>3</v>
      </c>
    </row>
    <row r="35" spans="1:27" ht="15.75" customHeight="1">
      <c r="A35" s="886" t="str">
        <f>IF(B35&lt;&gt;"",IF(AND(B35&gt;=_TM1,B35&lt;=_TM2,OR(TH!L35="1111",TH!M35="1111")),TH!D35,""),"")</f>
        <v/>
      </c>
      <c r="B35" s="36">
        <f t="shared" ref="B35:B70" si="10">IF(C35&lt;&gt;"",MONTH(C35),"")</f>
        <v>1</v>
      </c>
      <c r="C35" s="191">
        <f t="shared" ref="C35:C94" si="11">E35</f>
        <v>0</v>
      </c>
      <c r="D35" s="37"/>
      <c r="E35" s="37"/>
      <c r="F35" s="40"/>
      <c r="G35" s="40"/>
      <c r="H35" s="193"/>
      <c r="I35" s="253"/>
      <c r="J35" s="253"/>
      <c r="K35" s="606"/>
      <c r="L35" s="194"/>
      <c r="M35" s="194"/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4"/>
    </row>
    <row r="36" spans="1:27" ht="15.75" customHeight="1">
      <c r="A36" s="886" t="str">
        <f>IF(B36&lt;&gt;"",IF(AND(B36&gt;=_TM1,B36&lt;=_TM2,OR(TH!L36="1111",TH!M36="1111")),TH!D36,""),"")</f>
        <v/>
      </c>
      <c r="B36" s="36">
        <f t="shared" si="10"/>
        <v>1</v>
      </c>
      <c r="C36" s="191">
        <f t="shared" si="11"/>
        <v>0</v>
      </c>
      <c r="D36" s="37"/>
      <c r="E36" s="37"/>
      <c r="F36" s="40"/>
      <c r="G36" s="40"/>
      <c r="H36" s="193"/>
      <c r="I36" s="253"/>
      <c r="J36" s="253"/>
      <c r="K36" s="606"/>
      <c r="L36" s="194"/>
      <c r="M36" s="194"/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4"/>
    </row>
    <row r="37" spans="1:27" ht="15.75" customHeight="1">
      <c r="A37" s="886" t="str">
        <f>IF(B37&lt;&gt;"",IF(AND(B37&gt;=_TM1,B37&lt;=_TM2,OR(TH!L37="1111",TH!M37="1111")),TH!D37,""),"")</f>
        <v/>
      </c>
      <c r="B37" s="36">
        <f t="shared" si="10"/>
        <v>1</v>
      </c>
      <c r="C37" s="191">
        <f t="shared" si="11"/>
        <v>0</v>
      </c>
      <c r="D37" s="37"/>
      <c r="E37" s="37"/>
      <c r="F37" s="40"/>
      <c r="G37" s="40"/>
      <c r="H37" s="193"/>
      <c r="I37" s="253"/>
      <c r="J37" s="253"/>
      <c r="K37" s="606"/>
      <c r="L37" s="194"/>
      <c r="M37" s="194"/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4"/>
    </row>
    <row r="38" spans="1:27" ht="15.75" customHeight="1">
      <c r="A38" s="886" t="str">
        <f>IF(B38&lt;&gt;"",IF(AND(B38&gt;=_TM1,B38&lt;=_TM2,OR(TH!L38="1111",TH!M38="1111")),TH!D38,""),"")</f>
        <v/>
      </c>
      <c r="B38" s="36">
        <f t="shared" si="10"/>
        <v>1</v>
      </c>
      <c r="C38" s="191">
        <f t="shared" si="11"/>
        <v>0</v>
      </c>
      <c r="D38" s="37"/>
      <c r="E38" s="37"/>
      <c r="F38" s="40"/>
      <c r="G38" s="40"/>
      <c r="H38" s="7"/>
      <c r="I38" s="253"/>
      <c r="J38" s="253"/>
      <c r="K38" s="606"/>
      <c r="L38" s="39"/>
      <c r="M38" s="39"/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4"/>
    </row>
    <row r="39" spans="1:27" ht="15.75" customHeight="1">
      <c r="A39" s="886" t="str">
        <f>IF(B39&lt;&gt;"",IF(AND(B39&gt;=_TM1,B39&lt;=_TM2,OR(TH!L39="1111",TH!M39="1111")),TH!D39,""),"")</f>
        <v/>
      </c>
      <c r="B39" s="36">
        <f t="shared" si="10"/>
        <v>1</v>
      </c>
      <c r="C39" s="191">
        <f t="shared" si="11"/>
        <v>0</v>
      </c>
      <c r="D39" s="37"/>
      <c r="E39" s="37"/>
      <c r="F39" s="40"/>
      <c r="G39" s="40"/>
      <c r="H39" s="7"/>
      <c r="I39" s="253"/>
      <c r="J39" s="253"/>
      <c r="K39" s="606"/>
      <c r="L39" s="39"/>
      <c r="M39" s="39"/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4"/>
    </row>
    <row r="40" spans="1:27" ht="15.75" customHeight="1">
      <c r="A40" s="886" t="str">
        <f>IF(B40&lt;&gt;"",IF(AND(B40&gt;=_TM1,B40&lt;=_TM2,OR(TH!L40="1111",TH!M40="1111")),TH!D40,""),"")</f>
        <v/>
      </c>
      <c r="B40" s="36">
        <f t="shared" si="10"/>
        <v>1</v>
      </c>
      <c r="C40" s="191">
        <f t="shared" si="11"/>
        <v>0</v>
      </c>
      <c r="D40" s="37"/>
      <c r="E40" s="37"/>
      <c r="F40" s="40"/>
      <c r="G40" s="40"/>
      <c r="H40" s="7"/>
      <c r="I40" s="253"/>
      <c r="J40" s="253"/>
      <c r="K40" s="606"/>
      <c r="L40" s="39"/>
      <c r="M40" s="39"/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4"/>
    </row>
    <row r="41" spans="1:27" ht="15.75" customHeight="1">
      <c r="A41" s="886" t="str">
        <f>IF(B41&lt;&gt;"",IF(AND(B41&gt;=_TM1,B41&lt;=_TM2,OR(TH!L41="1111",TH!M41="1111")),TH!D41,""),"")</f>
        <v/>
      </c>
      <c r="B41" s="36">
        <f t="shared" si="10"/>
        <v>1</v>
      </c>
      <c r="C41" s="191">
        <f t="shared" si="11"/>
        <v>0</v>
      </c>
      <c r="D41" s="37"/>
      <c r="E41" s="37"/>
      <c r="F41" s="40"/>
      <c r="G41" s="40"/>
      <c r="H41" s="7"/>
      <c r="I41" s="253"/>
      <c r="J41" s="253"/>
      <c r="K41" s="606"/>
      <c r="L41" s="39"/>
      <c r="M41" s="39"/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4"/>
    </row>
    <row r="42" spans="1:27" ht="15.75" customHeight="1">
      <c r="A42" s="886" t="str">
        <f>IF(B42&lt;&gt;"",IF(AND(B42&gt;=_TM1,B42&lt;=_TM2,OR(TH!L42="1111",TH!M42="1111")),TH!D42,""),"")</f>
        <v/>
      </c>
      <c r="B42" s="36">
        <f t="shared" si="10"/>
        <v>1</v>
      </c>
      <c r="C42" s="191">
        <f t="shared" si="11"/>
        <v>0</v>
      </c>
      <c r="D42" s="37"/>
      <c r="E42" s="37"/>
      <c r="F42" s="40"/>
      <c r="G42" s="40"/>
      <c r="H42" s="7"/>
      <c r="I42" s="253"/>
      <c r="J42" s="253"/>
      <c r="K42" s="606"/>
      <c r="L42" s="39"/>
      <c r="M42" s="39"/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4"/>
    </row>
    <row r="43" spans="1:27" ht="15.75" customHeight="1">
      <c r="A43" s="886" t="str">
        <f>IF(B43&lt;&gt;"",IF(AND(B43&gt;=_TM1,B43&lt;=_TM2,OR(TH!L43="1111",TH!M43="1111")),TH!D43,""),"")</f>
        <v/>
      </c>
      <c r="B43" s="36">
        <f t="shared" si="10"/>
        <v>1</v>
      </c>
      <c r="C43" s="191">
        <f t="shared" si="11"/>
        <v>0</v>
      </c>
      <c r="D43" s="37"/>
      <c r="E43" s="37"/>
      <c r="F43" s="40"/>
      <c r="G43" s="40"/>
      <c r="H43" s="7"/>
      <c r="I43" s="253"/>
      <c r="J43" s="253"/>
      <c r="K43" s="606"/>
      <c r="L43" s="39"/>
      <c r="M43" s="39"/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4"/>
    </row>
    <row r="44" spans="1:27" ht="15.75" customHeight="1">
      <c r="A44" s="886" t="str">
        <f>IF(B44&lt;&gt;"",IF(AND(B44&gt;=_TM1,B44&lt;=_TM2,OR(TH!L44="1111",TH!M44="1111")),TH!D44,""),"")</f>
        <v/>
      </c>
      <c r="B44" s="36">
        <f t="shared" si="10"/>
        <v>1</v>
      </c>
      <c r="C44" s="191">
        <f t="shared" si="11"/>
        <v>0</v>
      </c>
      <c r="D44" s="37"/>
      <c r="E44" s="37"/>
      <c r="F44" s="40"/>
      <c r="G44" s="40"/>
      <c r="H44" s="7"/>
      <c r="I44" s="253"/>
      <c r="J44" s="253"/>
      <c r="K44" s="606"/>
      <c r="L44" s="39"/>
      <c r="M44" s="39"/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4"/>
    </row>
    <row r="45" spans="1:27" ht="15.75" customHeight="1">
      <c r="A45" s="886" t="str">
        <f>IF(B45&lt;&gt;"",IF(AND(B45&gt;=_TM1,B45&lt;=_TM2,OR(TH!L45="1111",TH!M45="1111")),TH!D45,""),"")</f>
        <v/>
      </c>
      <c r="B45" s="36">
        <f t="shared" si="10"/>
        <v>1</v>
      </c>
      <c r="C45" s="191">
        <f t="shared" si="11"/>
        <v>0</v>
      </c>
      <c r="D45" s="37"/>
      <c r="E45" s="37"/>
      <c r="F45" s="40"/>
      <c r="G45" s="40"/>
      <c r="H45" s="7"/>
      <c r="I45" s="253"/>
      <c r="J45" s="253"/>
      <c r="K45" s="606"/>
      <c r="L45" s="39"/>
      <c r="M45" s="39"/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4"/>
    </row>
    <row r="46" spans="1:27" ht="15.75" customHeight="1">
      <c r="A46" s="886" t="str">
        <f>IF(B46&lt;&gt;"",IF(AND(B46&gt;=_TM1,B46&lt;=_TM2,OR(TH!L46="1111",TH!M46="1111")),TH!D46,""),"")</f>
        <v/>
      </c>
      <c r="B46" s="36">
        <f t="shared" si="10"/>
        <v>1</v>
      </c>
      <c r="C46" s="191">
        <f t="shared" si="11"/>
        <v>0</v>
      </c>
      <c r="D46" s="37"/>
      <c r="E46" s="37"/>
      <c r="F46" s="40"/>
      <c r="G46" s="40"/>
      <c r="H46" s="7"/>
      <c r="I46" s="253"/>
      <c r="J46" s="253"/>
      <c r="K46" s="606"/>
      <c r="L46" s="39"/>
      <c r="M46" s="39"/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4"/>
    </row>
    <row r="47" spans="1:27" ht="15.75" customHeight="1">
      <c r="A47" s="886" t="str">
        <f>IF(B47&lt;&gt;"",IF(AND(B47&gt;=_TM1,B47&lt;=_TM2,OR(TH!L47="1111",TH!M47="1111")),TH!D47,""),"")</f>
        <v/>
      </c>
      <c r="B47" s="36">
        <f t="shared" si="10"/>
        <v>1</v>
      </c>
      <c r="C47" s="191">
        <f t="shared" si="11"/>
        <v>0</v>
      </c>
      <c r="D47" s="37"/>
      <c r="E47" s="37"/>
      <c r="F47" s="40"/>
      <c r="G47" s="40"/>
      <c r="H47" s="7"/>
      <c r="I47" s="253"/>
      <c r="J47" s="253"/>
      <c r="K47" s="606"/>
      <c r="L47" s="39"/>
      <c r="M47" s="39"/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4"/>
    </row>
    <row r="48" spans="1:27" ht="15.75" customHeight="1">
      <c r="A48" s="886" t="str">
        <f>IF(B48&lt;&gt;"",IF(AND(B48&gt;=_TM1,B48&lt;=_TM2,OR(TH!L48="1111",TH!M48="1111")),TH!D48,""),"")</f>
        <v/>
      </c>
      <c r="B48" s="36">
        <f t="shared" si="10"/>
        <v>1</v>
      </c>
      <c r="C48" s="191">
        <f t="shared" si="11"/>
        <v>0</v>
      </c>
      <c r="D48" s="37"/>
      <c r="E48" s="37"/>
      <c r="F48" s="40"/>
      <c r="G48" s="40"/>
      <c r="H48" s="7"/>
      <c r="I48" s="253"/>
      <c r="J48" s="253"/>
      <c r="K48" s="606"/>
      <c r="L48" s="39"/>
      <c r="M48" s="39"/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4"/>
    </row>
    <row r="49" spans="1:27" ht="15.75" customHeight="1">
      <c r="A49" s="886" t="str">
        <f>IF(B49&lt;&gt;"",IF(AND(B49&gt;=_TM1,B49&lt;=_TM2,OR(TH!L49="1111",TH!M49="1111")),TH!D49,""),"")</f>
        <v/>
      </c>
      <c r="B49" s="36">
        <f t="shared" si="10"/>
        <v>1</v>
      </c>
      <c r="C49" s="191">
        <f t="shared" si="11"/>
        <v>0</v>
      </c>
      <c r="D49" s="37"/>
      <c r="E49" s="37"/>
      <c r="F49" s="40"/>
      <c r="G49" s="40"/>
      <c r="H49" s="193"/>
      <c r="I49" s="253"/>
      <c r="J49" s="253"/>
      <c r="K49" s="606"/>
      <c r="L49" s="607"/>
      <c r="M49" s="607"/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4"/>
    </row>
    <row r="50" spans="1:27" ht="15.75" customHeight="1">
      <c r="A50" s="886" t="str">
        <f>IF(B50&lt;&gt;"",IF(AND(B50&gt;=_TM1,B50&lt;=_TM2,OR(TH!L50="1111",TH!M50="1111")),TH!D50,""),"")</f>
        <v/>
      </c>
      <c r="B50" s="36">
        <f t="shared" si="10"/>
        <v>1</v>
      </c>
      <c r="C50" s="191">
        <f t="shared" si="11"/>
        <v>0</v>
      </c>
      <c r="D50" s="37"/>
      <c r="E50" s="37"/>
      <c r="F50" s="40"/>
      <c r="G50" s="40"/>
      <c r="H50" s="193"/>
      <c r="I50" s="253"/>
      <c r="J50" s="253"/>
      <c r="K50" s="606"/>
      <c r="L50" s="194"/>
      <c r="M50" s="194"/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4"/>
    </row>
    <row r="51" spans="1:27" ht="15.75" customHeight="1">
      <c r="A51" s="886" t="str">
        <f>IF(B51&lt;&gt;"",IF(AND(B51&gt;=_TM1,B51&lt;=_TM2,OR(TH!L51="1111",TH!M51="1111")),TH!D51,""),"")</f>
        <v/>
      </c>
      <c r="B51" s="36">
        <f t="shared" si="10"/>
        <v>1</v>
      </c>
      <c r="C51" s="191">
        <f t="shared" si="11"/>
        <v>0</v>
      </c>
      <c r="D51" s="37"/>
      <c r="E51" s="37"/>
      <c r="F51" s="40"/>
      <c r="G51" s="40"/>
      <c r="H51" s="193"/>
      <c r="I51" s="253"/>
      <c r="J51" s="253"/>
      <c r="K51" s="606"/>
      <c r="L51" s="194"/>
      <c r="M51" s="194"/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4"/>
    </row>
    <row r="52" spans="1:27" ht="15.75" customHeight="1">
      <c r="A52" s="886" t="str">
        <f>IF(B52&lt;&gt;"",IF(AND(B52&gt;=_TM1,B52&lt;=_TM2,OR(TH!L52="1111",TH!M52="1111")),TH!D52,""),"")</f>
        <v/>
      </c>
      <c r="B52" s="36">
        <f t="shared" si="10"/>
        <v>1</v>
      </c>
      <c r="C52" s="191">
        <f t="shared" si="11"/>
        <v>0</v>
      </c>
      <c r="D52" s="37"/>
      <c r="E52" s="37"/>
      <c r="F52" s="40"/>
      <c r="G52" s="40"/>
      <c r="H52" s="193"/>
      <c r="I52" s="253"/>
      <c r="J52" s="253"/>
      <c r="K52" s="606"/>
      <c r="L52" s="194"/>
      <c r="M52" s="194"/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4"/>
    </row>
    <row r="53" spans="1:27" ht="15.75" customHeight="1">
      <c r="A53" s="886" t="str">
        <f>IF(B53&lt;&gt;"",IF(AND(B53&gt;=_TM1,B53&lt;=_TM2,OR(TH!L53="1111",TH!M53="1111")),TH!D53,""),"")</f>
        <v/>
      </c>
      <c r="B53" s="36">
        <f t="shared" si="10"/>
        <v>1</v>
      </c>
      <c r="C53" s="191">
        <f t="shared" si="11"/>
        <v>0</v>
      </c>
      <c r="D53" s="37"/>
      <c r="E53" s="37"/>
      <c r="F53" s="40"/>
      <c r="G53" s="40"/>
      <c r="H53" s="193"/>
      <c r="I53" s="253"/>
      <c r="J53" s="253"/>
      <c r="K53" s="606"/>
      <c r="L53" s="194"/>
      <c r="M53" s="194"/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4"/>
    </row>
    <row r="54" spans="1:27" ht="15.75" customHeight="1">
      <c r="A54" s="886" t="str">
        <f>IF(B54&lt;&gt;"",IF(AND(B54&gt;=_TM1,B54&lt;=_TM2,OR(TH!L54="1111",TH!M54="1111")),TH!D54,""),"")</f>
        <v/>
      </c>
      <c r="B54" s="36">
        <f t="shared" si="10"/>
        <v>1</v>
      </c>
      <c r="C54" s="191">
        <f t="shared" si="11"/>
        <v>0</v>
      </c>
      <c r="D54" s="37"/>
      <c r="E54" s="37"/>
      <c r="F54" s="40"/>
      <c r="G54" s="40"/>
      <c r="H54" s="7"/>
      <c r="I54" s="253"/>
      <c r="J54" s="253"/>
      <c r="K54" s="606"/>
      <c r="L54" s="39"/>
      <c r="M54" s="39"/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4"/>
    </row>
    <row r="55" spans="1:27" ht="15.75" customHeight="1">
      <c r="A55" s="886" t="str">
        <f>IF(B55&lt;&gt;"",IF(AND(B55&gt;=_TM1,B55&lt;=_TM2,OR(TH!L55="1111",TH!M55="1111")),TH!D55,""),"")</f>
        <v/>
      </c>
      <c r="B55" s="36">
        <f t="shared" si="10"/>
        <v>1</v>
      </c>
      <c r="C55" s="191">
        <f t="shared" si="11"/>
        <v>0</v>
      </c>
      <c r="D55" s="37"/>
      <c r="E55" s="37"/>
      <c r="F55" s="40"/>
      <c r="G55" s="40"/>
      <c r="H55" s="7"/>
      <c r="I55" s="253"/>
      <c r="J55" s="253"/>
      <c r="K55" s="606"/>
      <c r="L55" s="39"/>
      <c r="M55" s="39"/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4"/>
    </row>
    <row r="56" spans="1:27" ht="15.75" customHeight="1">
      <c r="A56" s="886" t="str">
        <f>IF(B56&lt;&gt;"",IF(AND(B56&gt;=_TM1,B56&lt;=_TM2,OR(TH!L56="1111",TH!M56="1111")),TH!D56,""),"")</f>
        <v/>
      </c>
      <c r="B56" s="36">
        <f t="shared" si="10"/>
        <v>1</v>
      </c>
      <c r="C56" s="191">
        <f t="shared" si="11"/>
        <v>0</v>
      </c>
      <c r="D56" s="37"/>
      <c r="E56" s="37"/>
      <c r="F56" s="40"/>
      <c r="G56" s="40"/>
      <c r="H56" s="7"/>
      <c r="I56" s="253"/>
      <c r="J56" s="253"/>
      <c r="K56" s="606"/>
      <c r="L56" s="39"/>
      <c r="M56" s="39"/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4"/>
    </row>
    <row r="57" spans="1:27" ht="15.75" customHeight="1">
      <c r="A57" s="886" t="str">
        <f>IF(B57&lt;&gt;"",IF(AND(B57&gt;=_TM1,B57&lt;=_TM2,OR(TH!L57="1111",TH!M57="1111")),TH!D57,""),"")</f>
        <v/>
      </c>
      <c r="B57" s="36">
        <f t="shared" si="10"/>
        <v>1</v>
      </c>
      <c r="C57" s="191">
        <f t="shared" si="11"/>
        <v>0</v>
      </c>
      <c r="D57" s="37"/>
      <c r="E57" s="37"/>
      <c r="F57" s="40"/>
      <c r="G57" s="40"/>
      <c r="H57" s="7"/>
      <c r="I57" s="253"/>
      <c r="J57" s="253"/>
      <c r="K57" s="606"/>
      <c r="L57" s="39"/>
      <c r="M57" s="39"/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4"/>
    </row>
    <row r="58" spans="1:27" ht="15.75" customHeight="1">
      <c r="A58" s="886" t="str">
        <f>IF(B58&lt;&gt;"",IF(AND(B58&gt;=_TM1,B58&lt;=_TM2,OR(TH!L58="1111",TH!M58="1111")),TH!D58,""),"")</f>
        <v/>
      </c>
      <c r="B58" s="36">
        <f t="shared" si="10"/>
        <v>1</v>
      </c>
      <c r="C58" s="191">
        <f t="shared" si="11"/>
        <v>0</v>
      </c>
      <c r="D58" s="37"/>
      <c r="E58" s="37"/>
      <c r="F58" s="40"/>
      <c r="G58" s="40"/>
      <c r="H58" s="7"/>
      <c r="I58" s="253"/>
      <c r="J58" s="253"/>
      <c r="K58" s="606"/>
      <c r="L58" s="39"/>
      <c r="M58" s="39"/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4"/>
    </row>
    <row r="59" spans="1:27" ht="15.75" customHeight="1">
      <c r="A59" s="886" t="str">
        <f>IF(B59&lt;&gt;"",IF(AND(B59&gt;=_TM1,B59&lt;=_TM2,OR(TH!L59="1111",TH!M59="1111")),TH!D59,""),"")</f>
        <v/>
      </c>
      <c r="B59" s="36">
        <f t="shared" si="10"/>
        <v>1</v>
      </c>
      <c r="C59" s="191">
        <f t="shared" si="11"/>
        <v>0</v>
      </c>
      <c r="D59" s="37"/>
      <c r="E59" s="37"/>
      <c r="F59" s="40"/>
      <c r="G59" s="40"/>
      <c r="H59" s="7"/>
      <c r="I59" s="253"/>
      <c r="J59" s="253"/>
      <c r="K59" s="606"/>
      <c r="L59" s="39"/>
      <c r="M59" s="39"/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4"/>
    </row>
    <row r="60" spans="1:27" ht="15.75" customHeight="1">
      <c r="A60" s="886" t="str">
        <f>IF(B60&lt;&gt;"",IF(AND(B60&gt;=_TM1,B60&lt;=_TM2,OR(TH!L60="1111",TH!M60="1111")),TH!D60,""),"")</f>
        <v/>
      </c>
      <c r="B60" s="36">
        <f t="shared" si="10"/>
        <v>1</v>
      </c>
      <c r="C60" s="191">
        <f t="shared" si="11"/>
        <v>0</v>
      </c>
      <c r="D60" s="37"/>
      <c r="E60" s="37"/>
      <c r="F60" s="40"/>
      <c r="G60" s="40"/>
      <c r="H60" s="193"/>
      <c r="I60" s="253"/>
      <c r="J60" s="253"/>
      <c r="K60" s="606"/>
      <c r="L60" s="194"/>
      <c r="M60" s="194"/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4"/>
    </row>
    <row r="61" spans="1:27" ht="15.75" customHeight="1">
      <c r="A61" s="886" t="str">
        <f>IF(B61&lt;&gt;"",IF(AND(B61&gt;=_TM1,B61&lt;=_TM2,OR(TH!L61="1111",TH!M61="1111")),TH!D61,""),"")</f>
        <v/>
      </c>
      <c r="B61" s="36">
        <f t="shared" si="10"/>
        <v>1</v>
      </c>
      <c r="C61" s="191">
        <f t="shared" si="11"/>
        <v>0</v>
      </c>
      <c r="D61" s="37"/>
      <c r="E61" s="37"/>
      <c r="F61" s="40"/>
      <c r="G61" s="40"/>
      <c r="H61" s="193"/>
      <c r="I61" s="254"/>
      <c r="J61" s="254"/>
      <c r="K61" s="606"/>
      <c r="L61" s="194"/>
      <c r="M61" s="194"/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4"/>
    </row>
    <row r="62" spans="1:27" ht="15.75" customHeight="1">
      <c r="A62" s="886" t="str">
        <f>IF(B62&lt;&gt;"",IF(AND(B62&gt;=_TM1,B62&lt;=_TM2,OR(TH!L62="1111",TH!M62="1111")),TH!D62,""),"")</f>
        <v/>
      </c>
      <c r="B62" s="36">
        <f t="shared" si="10"/>
        <v>1</v>
      </c>
      <c r="C62" s="191">
        <f t="shared" si="11"/>
        <v>0</v>
      </c>
      <c r="D62" s="37"/>
      <c r="E62" s="37"/>
      <c r="F62" s="40"/>
      <c r="G62" s="40"/>
      <c r="H62" s="7"/>
      <c r="I62" s="253"/>
      <c r="J62" s="253"/>
      <c r="K62" s="606"/>
      <c r="L62" s="39"/>
      <c r="M62" s="39"/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4"/>
    </row>
    <row r="63" spans="1:27" ht="15.75" customHeight="1">
      <c r="A63" s="886" t="str">
        <f>IF(B63&lt;&gt;"",IF(AND(B63&gt;=_TM1,B63&lt;=_TM2,OR(TH!L63="1111",TH!M63="1111")),TH!D63,""),"")</f>
        <v/>
      </c>
      <c r="B63" s="36">
        <f t="shared" si="10"/>
        <v>1</v>
      </c>
      <c r="C63" s="191">
        <f t="shared" si="11"/>
        <v>0</v>
      </c>
      <c r="D63" s="37"/>
      <c r="E63" s="37"/>
      <c r="F63" s="40"/>
      <c r="G63" s="40"/>
      <c r="H63" s="7"/>
      <c r="I63" s="253"/>
      <c r="J63" s="253"/>
      <c r="K63" s="606"/>
      <c r="L63" s="39"/>
      <c r="M63" s="39"/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4"/>
    </row>
    <row r="64" spans="1:27" ht="15.75" customHeight="1">
      <c r="A64" s="886" t="str">
        <f>IF(B64&lt;&gt;"",IF(AND(B64&gt;=_TM1,B64&lt;=_TM2,OR(TH!L64="1111",TH!M64="1111")),TH!D64,""),"")</f>
        <v/>
      </c>
      <c r="B64" s="36">
        <f t="shared" si="10"/>
        <v>1</v>
      </c>
      <c r="C64" s="191">
        <f t="shared" si="11"/>
        <v>0</v>
      </c>
      <c r="D64" s="37"/>
      <c r="E64" s="37"/>
      <c r="F64" s="40"/>
      <c r="G64" s="40"/>
      <c r="H64" s="7"/>
      <c r="I64" s="253"/>
      <c r="J64" s="253"/>
      <c r="K64" s="606"/>
      <c r="L64" s="607"/>
      <c r="M64" s="607"/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4"/>
    </row>
    <row r="65" spans="1:27" ht="15.75" customHeight="1">
      <c r="A65" s="886" t="str">
        <f>IF(B65&lt;&gt;"",IF(AND(B65&gt;=_TM1,B65&lt;=_TM2,OR(TH!L65="1111",TH!M65="1111")),TH!D65,""),"")</f>
        <v/>
      </c>
      <c r="B65" s="36">
        <f t="shared" si="10"/>
        <v>1</v>
      </c>
      <c r="C65" s="191">
        <f t="shared" si="11"/>
        <v>0</v>
      </c>
      <c r="D65" s="37"/>
      <c r="E65" s="37"/>
      <c r="F65" s="40"/>
      <c r="G65" s="40"/>
      <c r="H65" s="193"/>
      <c r="I65" s="253"/>
      <c r="J65" s="253"/>
      <c r="K65" s="38"/>
      <c r="L65" s="194"/>
      <c r="M65" s="194"/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4"/>
    </row>
    <row r="66" spans="1:27" ht="15.75" customHeight="1">
      <c r="A66" s="886" t="str">
        <f>IF(B66&lt;&gt;"",IF(AND(B66&gt;=_TM1,B66&lt;=_TM2,OR(TH!L66="1111",TH!M66="1111")),TH!D66,""),"")</f>
        <v/>
      </c>
      <c r="B66" s="36">
        <f t="shared" si="10"/>
        <v>1</v>
      </c>
      <c r="C66" s="191">
        <f t="shared" si="11"/>
        <v>0</v>
      </c>
      <c r="D66" s="37"/>
      <c r="E66" s="37"/>
      <c r="F66" s="40"/>
      <c r="G66" s="40"/>
      <c r="H66" s="193"/>
      <c r="I66" s="253"/>
      <c r="J66" s="253"/>
      <c r="K66" s="38"/>
      <c r="L66" s="194"/>
      <c r="M66" s="194"/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4"/>
    </row>
    <row r="67" spans="1:27" ht="15.75" customHeight="1">
      <c r="A67" s="886" t="str">
        <f>IF(B67&lt;&gt;"",IF(AND(B67&gt;=_TM1,B67&lt;=_TM2,OR(TH!L67="1111",TH!M67="1111")),TH!D67,""),"")</f>
        <v/>
      </c>
      <c r="B67" s="36">
        <f t="shared" si="10"/>
        <v>1</v>
      </c>
      <c r="C67" s="191">
        <f t="shared" si="11"/>
        <v>0</v>
      </c>
      <c r="D67" s="37"/>
      <c r="E67" s="37"/>
      <c r="F67" s="40"/>
      <c r="G67" s="40"/>
      <c r="H67" s="7"/>
      <c r="I67" s="253"/>
      <c r="J67" s="253"/>
      <c r="K67" s="606"/>
      <c r="L67" s="607"/>
      <c r="M67" s="607"/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4"/>
    </row>
    <row r="68" spans="1:27" ht="15.75" customHeight="1">
      <c r="A68" s="886" t="str">
        <f>IF(B68&lt;&gt;"",IF(AND(B68&gt;=_TM1,B68&lt;=_TM2,OR(TH!L68="1111",TH!M68="1111")),TH!D68,""),"")</f>
        <v/>
      </c>
      <c r="B68" s="36">
        <f t="shared" si="10"/>
        <v>1</v>
      </c>
      <c r="C68" s="191">
        <f t="shared" si="11"/>
        <v>0</v>
      </c>
      <c r="D68" s="37"/>
      <c r="E68" s="37"/>
      <c r="F68" s="40"/>
      <c r="G68" s="40"/>
      <c r="H68" s="7"/>
      <c r="I68" s="253"/>
      <c r="J68" s="253"/>
      <c r="K68" s="606"/>
      <c r="L68" s="607"/>
      <c r="M68" s="607"/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4"/>
    </row>
    <row r="69" spans="1:27" ht="15.75" customHeight="1">
      <c r="A69" s="886" t="str">
        <f>IF(B69&lt;&gt;"",IF(AND(B69&gt;=_TM1,B69&lt;=_TM2,OR(TH!L69="1111",TH!M69="1111")),TH!D69,""),"")</f>
        <v/>
      </c>
      <c r="B69" s="36">
        <f t="shared" si="10"/>
        <v>1</v>
      </c>
      <c r="C69" s="191">
        <f t="shared" si="11"/>
        <v>0</v>
      </c>
      <c r="D69" s="37"/>
      <c r="E69" s="37"/>
      <c r="F69" s="40"/>
      <c r="G69" s="40"/>
      <c r="H69" s="7"/>
      <c r="I69" s="253"/>
      <c r="J69" s="253"/>
      <c r="K69" s="606"/>
      <c r="L69" s="39"/>
      <c r="M69" s="39"/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4"/>
    </row>
    <row r="70" spans="1:27" ht="15.75" customHeight="1">
      <c r="A70" s="886" t="str">
        <f>IF(B70&lt;&gt;"",IF(AND(B70&gt;=_TM1,B70&lt;=_TM2,OR(TH!L70="1111",TH!M70="1111")),TH!D70,""),"")</f>
        <v/>
      </c>
      <c r="B70" s="36">
        <f t="shared" si="10"/>
        <v>1</v>
      </c>
      <c r="C70" s="191">
        <f t="shared" si="11"/>
        <v>0</v>
      </c>
      <c r="D70" s="37"/>
      <c r="E70" s="37"/>
      <c r="F70" s="40"/>
      <c r="G70" s="40"/>
      <c r="H70" s="193"/>
      <c r="I70" s="253"/>
      <c r="J70" s="253"/>
      <c r="K70" s="38"/>
      <c r="L70" s="194"/>
      <c r="M70" s="194"/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4"/>
    </row>
    <row r="71" spans="1:27" ht="15.75" customHeight="1">
      <c r="A71" s="886" t="str">
        <f>IF(B71&lt;&gt;"",IF(AND(B71&gt;=_TM1,B71&lt;=_TM2,OR(TH!L71="1111",TH!M71="1111")),TH!D71,""),"")</f>
        <v/>
      </c>
      <c r="B71" s="36">
        <f t="shared" ref="B71:B134" si="12">IF(C71&lt;&gt;"",MONTH(C71),"")</f>
        <v>1</v>
      </c>
      <c r="C71" s="191">
        <f t="shared" si="11"/>
        <v>0</v>
      </c>
      <c r="D71" s="37"/>
      <c r="E71" s="37"/>
      <c r="F71" s="40"/>
      <c r="G71" s="40"/>
      <c r="H71" s="193"/>
      <c r="I71" s="253"/>
      <c r="J71" s="253"/>
      <c r="K71" s="38"/>
      <c r="L71" s="194"/>
      <c r="M71" s="194"/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4"/>
    </row>
    <row r="72" spans="1:27" ht="15.75" customHeight="1">
      <c r="A72" s="886" t="str">
        <f>IF(B72&lt;&gt;"",IF(AND(B72&gt;=_TM1,B72&lt;=_TM2,OR(TH!L72="1111",TH!M72="1111")),TH!D72,""),"")</f>
        <v/>
      </c>
      <c r="B72" s="36">
        <f t="shared" si="12"/>
        <v>1</v>
      </c>
      <c r="C72" s="191">
        <f t="shared" si="11"/>
        <v>0</v>
      </c>
      <c r="D72" s="37"/>
      <c r="E72" s="37"/>
      <c r="F72" s="40"/>
      <c r="G72" s="40"/>
      <c r="H72" s="7"/>
      <c r="I72" s="253"/>
      <c r="J72" s="253"/>
      <c r="K72" s="606"/>
      <c r="L72" s="194"/>
      <c r="M72" s="194"/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4"/>
    </row>
    <row r="73" spans="1:27" ht="15.75" customHeight="1">
      <c r="A73" s="886" t="str">
        <f>IF(B73&lt;&gt;"",IF(AND(B73&gt;=_TM1,B73&lt;=_TM2,OR(TH!L73="1111",TH!M73="1111")),TH!D73,""),"")</f>
        <v/>
      </c>
      <c r="B73" s="36">
        <f t="shared" si="12"/>
        <v>1</v>
      </c>
      <c r="C73" s="191">
        <f t="shared" si="11"/>
        <v>0</v>
      </c>
      <c r="D73" s="37"/>
      <c r="E73" s="37"/>
      <c r="F73" s="40"/>
      <c r="G73" s="40"/>
      <c r="H73" s="7"/>
      <c r="I73" s="253"/>
      <c r="J73" s="253"/>
      <c r="K73" s="38"/>
      <c r="L73" s="194"/>
      <c r="M73" s="194"/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4"/>
    </row>
    <row r="74" spans="1:27" ht="15.75" customHeight="1">
      <c r="A74" s="886" t="str">
        <f>IF(B74&lt;&gt;"",IF(AND(B74&gt;=_TM1,B74&lt;=_TM2,OR(TH!L74="1111",TH!M74="1111")),TH!D74,""),"")</f>
        <v/>
      </c>
      <c r="B74" s="36">
        <f t="shared" si="12"/>
        <v>1</v>
      </c>
      <c r="C74" s="191">
        <f t="shared" si="11"/>
        <v>0</v>
      </c>
      <c r="D74" s="37"/>
      <c r="E74" s="37"/>
      <c r="F74" s="40"/>
      <c r="G74" s="40"/>
      <c r="H74" s="193"/>
      <c r="I74" s="253"/>
      <c r="J74" s="253"/>
      <c r="K74" s="606"/>
      <c r="L74" s="607"/>
      <c r="M74" s="607"/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4"/>
    </row>
    <row r="75" spans="1:27" ht="15.75" customHeight="1">
      <c r="A75" s="886" t="str">
        <f>IF(B75&lt;&gt;"",IF(AND(B75&gt;=_TM1,B75&lt;=_TM2,OR(TH!L75="1111",TH!M75="1111")),TH!D75,""),"")</f>
        <v/>
      </c>
      <c r="B75" s="36">
        <f t="shared" si="12"/>
        <v>1</v>
      </c>
      <c r="C75" s="191">
        <f t="shared" si="11"/>
        <v>0</v>
      </c>
      <c r="D75" s="37"/>
      <c r="E75" s="37"/>
      <c r="F75" s="40"/>
      <c r="G75" s="40"/>
      <c r="H75" s="7"/>
      <c r="I75" s="253"/>
      <c r="J75" s="253"/>
      <c r="K75" s="606"/>
      <c r="L75" s="39"/>
      <c r="M75" s="39"/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4"/>
    </row>
    <row r="76" spans="1:27" ht="15.75" customHeight="1">
      <c r="A76" s="886" t="str">
        <f>IF(B76&lt;&gt;"",IF(AND(B76&gt;=_TM1,B76&lt;=_TM2,OR(TH!L76="1111",TH!M76="1111")),TH!D76,""),"")</f>
        <v/>
      </c>
      <c r="B76" s="36">
        <f t="shared" si="12"/>
        <v>1</v>
      </c>
      <c r="C76" s="191">
        <f t="shared" si="11"/>
        <v>0</v>
      </c>
      <c r="D76" s="37"/>
      <c r="E76" s="37"/>
      <c r="F76" s="40"/>
      <c r="G76" s="40"/>
      <c r="H76" s="7"/>
      <c r="I76" s="253"/>
      <c r="J76" s="253"/>
      <c r="K76" s="606"/>
      <c r="L76" s="39"/>
      <c r="M76" s="39"/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4"/>
    </row>
    <row r="77" spans="1:27" ht="15.75" customHeight="1">
      <c r="A77" s="886" t="str">
        <f>IF(B77&lt;&gt;"",IF(AND(B77&gt;=_TM1,B77&lt;=_TM2,OR(TH!L77="1111",TH!M77="1111")),TH!D77,""),"")</f>
        <v/>
      </c>
      <c r="B77" s="36">
        <f t="shared" si="12"/>
        <v>1</v>
      </c>
      <c r="C77" s="191">
        <f t="shared" si="11"/>
        <v>0</v>
      </c>
      <c r="D77" s="37"/>
      <c r="E77" s="37"/>
      <c r="F77" s="40"/>
      <c r="G77" s="40"/>
      <c r="H77" s="7"/>
      <c r="I77" s="821"/>
      <c r="J77" s="253"/>
      <c r="K77" s="606"/>
      <c r="L77" s="39"/>
      <c r="M77" s="39"/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4"/>
    </row>
    <row r="78" spans="1:27" ht="15.75" customHeight="1">
      <c r="A78" s="886" t="str">
        <f>IF(B78&lt;&gt;"",IF(AND(B78&gt;=_TM1,B78&lt;=_TM2,OR(TH!L78="1111",TH!M78="1111")),TH!D78,""),"")</f>
        <v/>
      </c>
      <c r="B78" s="36">
        <f t="shared" si="12"/>
        <v>1</v>
      </c>
      <c r="C78" s="191">
        <f t="shared" si="11"/>
        <v>0</v>
      </c>
      <c r="D78" s="37"/>
      <c r="E78" s="37"/>
      <c r="F78" s="40"/>
      <c r="G78" s="40"/>
      <c r="H78" s="7"/>
      <c r="I78" s="253"/>
      <c r="J78" s="253"/>
      <c r="K78" s="606"/>
      <c r="L78" s="39"/>
      <c r="M78" s="39"/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4"/>
    </row>
    <row r="79" spans="1:27" ht="15.75" customHeight="1">
      <c r="A79" s="886" t="str">
        <f>IF(B79&lt;&gt;"",IF(AND(B79&gt;=_TM1,B79&lt;=_TM2,OR(TH!L79="1111",TH!M79="1111")),TH!D79,""),"")</f>
        <v/>
      </c>
      <c r="B79" s="36">
        <f t="shared" si="12"/>
        <v>1</v>
      </c>
      <c r="C79" s="191">
        <f t="shared" si="11"/>
        <v>0</v>
      </c>
      <c r="D79" s="37"/>
      <c r="E79" s="37"/>
      <c r="F79" s="40"/>
      <c r="G79" s="40"/>
      <c r="H79" s="7"/>
      <c r="I79" s="253"/>
      <c r="J79" s="253"/>
      <c r="K79" s="606"/>
      <c r="L79" s="39"/>
      <c r="M79" s="39"/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4"/>
    </row>
    <row r="80" spans="1:27" ht="15.75" customHeight="1">
      <c r="A80" s="886" t="str">
        <f>IF(B80&lt;&gt;"",IF(AND(B80&gt;=_TM1,B80&lt;=_TM2,OR(TH!L80="1111",TH!M80="1111")),TH!D80,""),"")</f>
        <v/>
      </c>
      <c r="B80" s="36">
        <f t="shared" si="12"/>
        <v>1</v>
      </c>
      <c r="C80" s="191">
        <f t="shared" si="11"/>
        <v>0</v>
      </c>
      <c r="D80" s="37"/>
      <c r="E80" s="37"/>
      <c r="F80" s="40"/>
      <c r="G80" s="40"/>
      <c r="H80" s="7"/>
      <c r="I80" s="253"/>
      <c r="J80" s="253"/>
      <c r="K80" s="606"/>
      <c r="L80" s="39"/>
      <c r="M80" s="39"/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4"/>
    </row>
    <row r="81" spans="1:27" ht="15.75" customHeight="1">
      <c r="A81" s="886" t="str">
        <f>IF(B81&lt;&gt;"",IF(AND(B81&gt;=_TM1,B81&lt;=_TM2,OR(TH!L81="1111",TH!M81="1111")),TH!D81,""),"")</f>
        <v/>
      </c>
      <c r="B81" s="36">
        <f t="shared" si="12"/>
        <v>1</v>
      </c>
      <c r="C81" s="191">
        <f t="shared" si="11"/>
        <v>0</v>
      </c>
      <c r="D81" s="37"/>
      <c r="E81" s="37"/>
      <c r="F81" s="40"/>
      <c r="G81" s="40"/>
      <c r="H81" s="7"/>
      <c r="I81" s="253"/>
      <c r="J81" s="253"/>
      <c r="K81" s="606"/>
      <c r="L81" s="39"/>
      <c r="M81" s="39"/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4"/>
    </row>
    <row r="82" spans="1:27" ht="15.75" customHeight="1">
      <c r="A82" s="886" t="str">
        <f>IF(B82&lt;&gt;"",IF(AND(B82&gt;=_TM1,B82&lt;=_TM2,OR(TH!L82="1111",TH!M82="1111")),TH!D82,""),"")</f>
        <v/>
      </c>
      <c r="B82" s="36">
        <f t="shared" si="12"/>
        <v>1</v>
      </c>
      <c r="C82" s="191">
        <f t="shared" si="11"/>
        <v>0</v>
      </c>
      <c r="D82" s="37"/>
      <c r="E82" s="37"/>
      <c r="F82" s="40"/>
      <c r="G82" s="40"/>
      <c r="H82" s="7"/>
      <c r="I82" s="253"/>
      <c r="J82" s="253"/>
      <c r="K82" s="606"/>
      <c r="L82" s="39"/>
      <c r="M82" s="39"/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4"/>
    </row>
    <row r="83" spans="1:27" ht="15.75" customHeight="1">
      <c r="A83" s="886" t="str">
        <f>IF(B83&lt;&gt;"",IF(AND(B83&gt;=_TM1,B83&lt;=_TM2,OR(TH!L83="1111",TH!M83="1111")),TH!D83,""),"")</f>
        <v/>
      </c>
      <c r="B83" s="36">
        <f t="shared" si="12"/>
        <v>1</v>
      </c>
      <c r="C83" s="191">
        <f t="shared" si="11"/>
        <v>0</v>
      </c>
      <c r="D83" s="37"/>
      <c r="E83" s="37"/>
      <c r="F83" s="40"/>
      <c r="G83" s="40"/>
      <c r="H83" s="7"/>
      <c r="I83" s="253"/>
      <c r="J83" s="253"/>
      <c r="K83" s="606"/>
      <c r="L83" s="39"/>
      <c r="M83" s="39"/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4"/>
    </row>
    <row r="84" spans="1:27" ht="15.75" customHeight="1">
      <c r="A84" s="886" t="str">
        <f>IF(B84&lt;&gt;"",IF(AND(B84&gt;=_TM1,B84&lt;=_TM2,OR(TH!L84="1111",TH!M84="1111")),TH!D84,""),"")</f>
        <v/>
      </c>
      <c r="B84" s="36">
        <f t="shared" si="12"/>
        <v>1</v>
      </c>
      <c r="C84" s="191">
        <f t="shared" si="11"/>
        <v>0</v>
      </c>
      <c r="D84" s="37"/>
      <c r="E84" s="37"/>
      <c r="F84" s="40"/>
      <c r="G84" s="40"/>
      <c r="H84" s="193"/>
      <c r="I84" s="253"/>
      <c r="J84" s="253"/>
      <c r="K84" s="38"/>
      <c r="L84" s="194"/>
      <c r="M84" s="194"/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4"/>
    </row>
    <row r="85" spans="1:27" ht="15.75" customHeight="1">
      <c r="A85" s="886" t="str">
        <f>IF(B85&lt;&gt;"",IF(AND(B85&gt;=_TM1,B85&lt;=_TM2,OR(TH!L85="1111",TH!M85="1111")),TH!D85,""),"")</f>
        <v/>
      </c>
      <c r="B85" s="36">
        <f t="shared" si="12"/>
        <v>1</v>
      </c>
      <c r="C85" s="191">
        <f t="shared" si="11"/>
        <v>0</v>
      </c>
      <c r="D85" s="37"/>
      <c r="E85" s="37"/>
      <c r="F85" s="40"/>
      <c r="G85" s="40"/>
      <c r="H85" s="193"/>
      <c r="I85" s="253"/>
      <c r="J85" s="253"/>
      <c r="K85" s="38"/>
      <c r="L85" s="194"/>
      <c r="M85" s="194"/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4"/>
    </row>
    <row r="86" spans="1:27" ht="15.75" customHeight="1">
      <c r="A86" s="886" t="str">
        <f>IF(B86&lt;&gt;"",IF(AND(B86&gt;=_TM1,B86&lt;=_TM2,OR(TH!L86="1111",TH!M86="1111")),TH!D86,""),"")</f>
        <v/>
      </c>
      <c r="B86" s="36">
        <f t="shared" si="12"/>
        <v>1</v>
      </c>
      <c r="C86" s="191">
        <f t="shared" si="11"/>
        <v>0</v>
      </c>
      <c r="D86" s="37"/>
      <c r="E86" s="37"/>
      <c r="F86" s="40"/>
      <c r="G86" s="40"/>
      <c r="H86" s="7"/>
      <c r="I86" s="253"/>
      <c r="J86" s="253"/>
      <c r="K86" s="606"/>
      <c r="L86" s="39"/>
      <c r="M86" s="39"/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4"/>
    </row>
    <row r="87" spans="1:27" ht="15.75" customHeight="1">
      <c r="A87" s="886" t="str">
        <f>IF(B87&lt;&gt;"",IF(AND(B87&gt;=_TM1,B87&lt;=_TM2,OR(TH!L87="1111",TH!M87="1111")),TH!D87,""),"")</f>
        <v/>
      </c>
      <c r="B87" s="36">
        <f t="shared" si="12"/>
        <v>1</v>
      </c>
      <c r="C87" s="191">
        <f t="shared" si="11"/>
        <v>0</v>
      </c>
      <c r="D87" s="37"/>
      <c r="E87" s="37"/>
      <c r="F87" s="40"/>
      <c r="G87" s="40"/>
      <c r="H87" s="7"/>
      <c r="I87" s="253"/>
      <c r="J87" s="253"/>
      <c r="K87" s="606"/>
      <c r="L87" s="39"/>
      <c r="M87" s="39"/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4"/>
    </row>
    <row r="88" spans="1:27" ht="15.75" customHeight="1">
      <c r="A88" s="886" t="str">
        <f>IF(B88&lt;&gt;"",IF(AND(B88&gt;=_TM1,B88&lt;=_TM2,OR(TH!L88="1111",TH!M88="1111")),TH!D88,""),"")</f>
        <v/>
      </c>
      <c r="B88" s="36">
        <f t="shared" si="12"/>
        <v>1</v>
      </c>
      <c r="C88" s="191">
        <f t="shared" si="11"/>
        <v>0</v>
      </c>
      <c r="D88" s="37"/>
      <c r="E88" s="37"/>
      <c r="F88" s="40"/>
      <c r="G88" s="40"/>
      <c r="H88" s="7"/>
      <c r="I88" s="253"/>
      <c r="J88" s="253"/>
      <c r="K88" s="606"/>
      <c r="L88" s="39"/>
      <c r="M88" s="39"/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4"/>
    </row>
    <row r="89" spans="1:27" ht="15.75" customHeight="1">
      <c r="A89" s="886" t="str">
        <f>IF(B89&lt;&gt;"",IF(AND(B89&gt;=_TM1,B89&lt;=_TM2,OR(TH!L89="1111",TH!M89="1111")),TH!D89,""),"")</f>
        <v/>
      </c>
      <c r="B89" s="36">
        <f t="shared" si="12"/>
        <v>1</v>
      </c>
      <c r="C89" s="191">
        <f t="shared" si="11"/>
        <v>0</v>
      </c>
      <c r="D89" s="37"/>
      <c r="E89" s="37"/>
      <c r="F89" s="40"/>
      <c r="G89" s="40"/>
      <c r="H89" s="7"/>
      <c r="I89" s="253"/>
      <c r="J89" s="253"/>
      <c r="K89" s="606"/>
      <c r="L89" s="39"/>
      <c r="M89" s="39"/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4"/>
    </row>
    <row r="90" spans="1:27" ht="15.75" customHeight="1">
      <c r="A90" s="886" t="str">
        <f>IF(B90&lt;&gt;"",IF(AND(B90&gt;=_TM1,B90&lt;=_TM2,OR(TH!L90="1111",TH!M90="1111")),TH!D90,""),"")</f>
        <v/>
      </c>
      <c r="B90" s="36">
        <f t="shared" si="12"/>
        <v>1</v>
      </c>
      <c r="C90" s="191">
        <f t="shared" si="11"/>
        <v>0</v>
      </c>
      <c r="D90" s="37"/>
      <c r="E90" s="37"/>
      <c r="F90" s="40"/>
      <c r="G90" s="40"/>
      <c r="H90" s="7"/>
      <c r="I90" s="253"/>
      <c r="J90" s="253"/>
      <c r="K90" s="606"/>
      <c r="L90" s="39"/>
      <c r="M90" s="39"/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4"/>
    </row>
    <row r="91" spans="1:27" ht="15.75" customHeight="1">
      <c r="A91" s="886" t="str">
        <f>IF(B91&lt;&gt;"",IF(AND(B91&gt;=_TM1,B91&lt;=_TM2,OR(TH!L91="1111",TH!M91="1111")),TH!D91,""),"")</f>
        <v/>
      </c>
      <c r="B91" s="36">
        <f t="shared" si="12"/>
        <v>1</v>
      </c>
      <c r="C91" s="191">
        <f t="shared" si="11"/>
        <v>0</v>
      </c>
      <c r="D91" s="37"/>
      <c r="E91" s="37"/>
      <c r="F91" s="40"/>
      <c r="G91" s="40"/>
      <c r="H91" s="7"/>
      <c r="I91" s="253"/>
      <c r="J91" s="253"/>
      <c r="K91" s="606"/>
      <c r="L91" s="39"/>
      <c r="M91" s="39"/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4"/>
    </row>
    <row r="92" spans="1:27" ht="15.75" customHeight="1">
      <c r="A92" s="886" t="str">
        <f>IF(B92&lt;&gt;"",IF(AND(B92&gt;=_TM1,B92&lt;=_TM2,OR(TH!L92="1111",TH!M92="1111")),TH!D92,""),"")</f>
        <v/>
      </c>
      <c r="B92" s="36">
        <f t="shared" si="12"/>
        <v>1</v>
      </c>
      <c r="C92" s="191">
        <f t="shared" si="11"/>
        <v>0</v>
      </c>
      <c r="D92" s="37"/>
      <c r="E92" s="37"/>
      <c r="F92" s="40"/>
      <c r="G92" s="40"/>
      <c r="H92" s="7"/>
      <c r="I92" s="253"/>
      <c r="J92" s="253"/>
      <c r="K92" s="606"/>
      <c r="L92" s="39"/>
      <c r="M92" s="39"/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4"/>
    </row>
    <row r="93" spans="1:27" ht="15.75" customHeight="1">
      <c r="A93" s="886" t="str">
        <f>IF(B93&lt;&gt;"",IF(AND(B93&gt;=_TM1,B93&lt;=_TM2,OR(TH!L93="1111",TH!M93="1111")),TH!D93,""),"")</f>
        <v/>
      </c>
      <c r="B93" s="36">
        <f t="shared" si="12"/>
        <v>1</v>
      </c>
      <c r="C93" s="191">
        <f t="shared" si="11"/>
        <v>0</v>
      </c>
      <c r="D93" s="37"/>
      <c r="E93" s="37"/>
      <c r="F93" s="40"/>
      <c r="G93" s="40"/>
      <c r="H93" s="7"/>
      <c r="I93" s="821"/>
      <c r="J93" s="253"/>
      <c r="K93" s="606"/>
      <c r="L93" s="39"/>
      <c r="M93" s="39"/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4"/>
    </row>
    <row r="94" spans="1:27" ht="15.75" customHeight="1">
      <c r="A94" s="886" t="str">
        <f>IF(B94&lt;&gt;"",IF(AND(B94&gt;=_TM1,B94&lt;=_TM2,OR(TH!L94="1111",TH!M94="1111")),TH!D94,""),"")</f>
        <v/>
      </c>
      <c r="B94" s="36">
        <f t="shared" si="12"/>
        <v>1</v>
      </c>
      <c r="C94" s="191">
        <f t="shared" si="11"/>
        <v>0</v>
      </c>
      <c r="D94" s="37"/>
      <c r="E94" s="37"/>
      <c r="F94" s="40"/>
      <c r="G94" s="40"/>
      <c r="H94" s="193"/>
      <c r="I94" s="253"/>
      <c r="J94" s="253"/>
      <c r="K94" s="606"/>
      <c r="L94" s="194"/>
      <c r="M94" s="194"/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4"/>
    </row>
    <row r="95" spans="1:27" ht="15.75" customHeight="1">
      <c r="A95" s="886" t="str">
        <f>IF(B95&lt;&gt;"",IF(AND(B95&gt;=_TM1,B95&lt;=_TM2,OR(TH!L95="1111",TH!M95="1111")),TH!D95,""),"")</f>
        <v/>
      </c>
      <c r="B95" s="36">
        <f t="shared" si="12"/>
        <v>1</v>
      </c>
      <c r="C95" s="191">
        <f t="shared" ref="C95:C98" si="13">E95</f>
        <v>0</v>
      </c>
      <c r="D95" s="37"/>
      <c r="E95" s="37"/>
      <c r="F95" s="40"/>
      <c r="G95" s="40"/>
      <c r="H95" s="193"/>
      <c r="I95" s="253"/>
      <c r="J95" s="253"/>
      <c r="K95" s="606"/>
      <c r="L95" s="194"/>
      <c r="M95" s="194"/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4"/>
    </row>
    <row r="96" spans="1:27" ht="15.75" customHeight="1">
      <c r="A96" s="886" t="str">
        <f>IF(B96&lt;&gt;"",IF(AND(B96&gt;=_TM1,B96&lt;=_TM2,OR(TH!L96="1111",TH!M96="1111")),TH!D96,""),"")</f>
        <v/>
      </c>
      <c r="B96" s="36">
        <f t="shared" si="12"/>
        <v>1</v>
      </c>
      <c r="C96" s="191">
        <f t="shared" si="13"/>
        <v>0</v>
      </c>
      <c r="D96" s="37"/>
      <c r="E96" s="37"/>
      <c r="F96" s="40"/>
      <c r="G96" s="40"/>
      <c r="H96" s="193"/>
      <c r="I96" s="253"/>
      <c r="J96" s="253"/>
      <c r="K96" s="606"/>
      <c r="L96" s="194"/>
      <c r="M96" s="194"/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4"/>
    </row>
    <row r="97" spans="1:27" ht="15.75" customHeight="1">
      <c r="A97" s="886" t="str">
        <f>IF(B97&lt;&gt;"",IF(AND(B97&gt;=_TM1,B97&lt;=_TM2,OR(TH!L97="1111",TH!M97="1111")),TH!D97,""),"")</f>
        <v/>
      </c>
      <c r="B97" s="36">
        <f t="shared" si="12"/>
        <v>1</v>
      </c>
      <c r="C97" s="191">
        <f t="shared" si="13"/>
        <v>0</v>
      </c>
      <c r="D97" s="37"/>
      <c r="E97" s="37"/>
      <c r="F97" s="40"/>
      <c r="G97" s="40"/>
      <c r="H97" s="7"/>
      <c r="I97" s="253"/>
      <c r="J97" s="253"/>
      <c r="K97" s="606"/>
      <c r="L97" s="39"/>
      <c r="M97" s="39"/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4"/>
    </row>
    <row r="98" spans="1:27" ht="15.75" customHeight="1">
      <c r="A98" s="886" t="str">
        <f>IF(B98&lt;&gt;"",IF(AND(B98&gt;=_TM1,B98&lt;=_TM2,OR(TH!L98="1111",TH!M98="1111")),TH!D98,""),"")</f>
        <v/>
      </c>
      <c r="B98" s="36">
        <f t="shared" si="12"/>
        <v>1</v>
      </c>
      <c r="C98" s="191">
        <f t="shared" si="13"/>
        <v>0</v>
      </c>
      <c r="D98" s="37"/>
      <c r="E98" s="37"/>
      <c r="F98" s="40"/>
      <c r="G98" s="40"/>
      <c r="H98" s="7"/>
      <c r="I98" s="253"/>
      <c r="J98" s="253"/>
      <c r="K98" s="606"/>
      <c r="L98" s="39"/>
      <c r="M98" s="39"/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4"/>
    </row>
    <row r="99" spans="1:27" ht="15.75" customHeight="1">
      <c r="A99" s="886" t="str">
        <f>IF(B99&lt;&gt;"",IF(AND(B99&gt;=_TM1,B99&lt;=_TM2,OR(TH!L99="1111",TH!M99="1111")),TH!D99,""),"")</f>
        <v/>
      </c>
      <c r="B99" s="36" t="str">
        <f t="shared" si="12"/>
        <v/>
      </c>
      <c r="C99" s="184"/>
      <c r="D99" s="184"/>
      <c r="E99" s="184"/>
      <c r="F99" s="189"/>
      <c r="G99" s="608"/>
      <c r="H99" s="7"/>
      <c r="I99" s="253"/>
      <c r="J99" s="253"/>
      <c r="K99" s="606"/>
      <c r="L99" s="607"/>
      <c r="M99" s="607"/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4"/>
    </row>
    <row r="100" spans="1:27" ht="15.75" customHeight="1">
      <c r="A100" s="886" t="str">
        <f>IF(B100&lt;&gt;"",IF(AND(B100&gt;=_TM1,B100&lt;=_TM2,OR(TH!L100="1111",TH!M100="1111")),TH!D100,""),"")</f>
        <v/>
      </c>
      <c r="B100" s="36" t="str">
        <f t="shared" si="12"/>
        <v/>
      </c>
      <c r="C100" s="184"/>
      <c r="D100" s="184"/>
      <c r="E100" s="184"/>
      <c r="F100" s="189"/>
      <c r="G100" s="608"/>
      <c r="H100" s="7"/>
      <c r="I100" s="253"/>
      <c r="J100" s="253"/>
      <c r="K100" s="606"/>
      <c r="L100" s="607"/>
      <c r="M100" s="607"/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4"/>
    </row>
    <row r="101" spans="1:27" ht="15.75" customHeight="1">
      <c r="A101" s="886" t="str">
        <f>IF(B101&lt;&gt;"",IF(AND(B101&gt;=_TM1,B101&lt;=_TM2,OR(TH!L101="1111",TH!M101="1111")),TH!D101,""),"")</f>
        <v/>
      </c>
      <c r="B101" s="36" t="str">
        <f t="shared" si="12"/>
        <v/>
      </c>
      <c r="C101" s="184"/>
      <c r="D101" s="184"/>
      <c r="E101" s="184"/>
      <c r="F101" s="189"/>
      <c r="G101" s="608"/>
      <c r="H101" s="7"/>
      <c r="I101" s="253"/>
      <c r="J101" s="253"/>
      <c r="K101" s="606"/>
      <c r="L101" s="607"/>
      <c r="M101" s="607"/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4"/>
    </row>
    <row r="102" spans="1:27" ht="15.75" customHeight="1">
      <c r="A102" s="886" t="str">
        <f>IF(B102&lt;&gt;"",IF(AND(B102&gt;=_TM1,B102&lt;=_TM2,OR(TH!L102="1111",TH!M102="1111")),TH!D102,""),"")</f>
        <v/>
      </c>
      <c r="B102" s="36" t="str">
        <f t="shared" si="12"/>
        <v/>
      </c>
      <c r="C102" s="184"/>
      <c r="D102" s="184"/>
      <c r="E102" s="184"/>
      <c r="F102" s="189"/>
      <c r="G102" s="608"/>
      <c r="H102" s="7"/>
      <c r="I102" s="253"/>
      <c r="J102" s="253"/>
      <c r="K102" s="606"/>
      <c r="L102" s="607"/>
      <c r="M102" s="607"/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4"/>
    </row>
    <row r="103" spans="1:27" ht="15.75" customHeight="1">
      <c r="A103" s="886" t="str">
        <f>IF(B103&lt;&gt;"",IF(AND(B103&gt;=_TM1,B103&lt;=_TM2,OR(TH!L103="1111",TH!M103="1111")),TH!D103,""),"")</f>
        <v/>
      </c>
      <c r="B103" s="36" t="str">
        <f t="shared" si="12"/>
        <v/>
      </c>
      <c r="C103" s="184"/>
      <c r="D103" s="184"/>
      <c r="E103" s="184"/>
      <c r="F103" s="189"/>
      <c r="G103" s="608"/>
      <c r="H103" s="193"/>
      <c r="I103" s="253"/>
      <c r="J103" s="253"/>
      <c r="K103" s="606"/>
      <c r="L103" s="607"/>
      <c r="M103" s="607"/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4"/>
    </row>
    <row r="104" spans="1:27" ht="15.75" customHeight="1">
      <c r="A104" s="886" t="str">
        <f>IF(B104&lt;&gt;"",IF(AND(B104&gt;=_TM1,B104&lt;=_TM2,OR(TH!L104="1111",TH!M104="1111")),TH!D104,""),"")</f>
        <v/>
      </c>
      <c r="B104" s="36" t="str">
        <f t="shared" si="12"/>
        <v/>
      </c>
      <c r="C104" s="37"/>
      <c r="D104" s="37"/>
      <c r="E104" s="777"/>
      <c r="F104" s="189"/>
      <c r="G104" s="40"/>
      <c r="H104" s="7"/>
      <c r="I104" s="253"/>
      <c r="J104" s="253"/>
      <c r="K104" s="606"/>
      <c r="L104" s="39"/>
      <c r="M104" s="39"/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4"/>
    </row>
    <row r="105" spans="1:27" ht="15.75" customHeight="1">
      <c r="A105" s="886" t="str">
        <f>IF(B105&lt;&gt;"",IF(AND(B105&gt;=_TM1,B105&lt;=_TM2,OR(TH!L105="1111",TH!M105="1111")),TH!D105,""),"")</f>
        <v/>
      </c>
      <c r="B105" s="36" t="str">
        <f t="shared" si="12"/>
        <v/>
      </c>
      <c r="C105" s="37"/>
      <c r="D105" s="37"/>
      <c r="E105" s="777"/>
      <c r="F105" s="189"/>
      <c r="G105" s="40"/>
      <c r="H105" s="7"/>
      <c r="I105" s="253"/>
      <c r="J105" s="253"/>
      <c r="K105" s="606"/>
      <c r="L105" s="39"/>
      <c r="M105" s="39"/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4"/>
    </row>
    <row r="106" spans="1:27" ht="15.75" customHeight="1">
      <c r="A106" s="886" t="str">
        <f>IF(B106&lt;&gt;"",IF(AND(B106&gt;=_TM1,B106&lt;=_TM2,OR(TH!L106="1111",TH!M106="1111")),TH!D106,""),"")</f>
        <v/>
      </c>
      <c r="B106" s="36" t="str">
        <f t="shared" si="12"/>
        <v/>
      </c>
      <c r="C106" s="37"/>
      <c r="D106" s="37"/>
      <c r="E106" s="777"/>
      <c r="F106" s="189"/>
      <c r="G106" s="40"/>
      <c r="H106" s="7"/>
      <c r="I106" s="253"/>
      <c r="J106" s="253"/>
      <c r="K106" s="606"/>
      <c r="L106" s="39"/>
      <c r="M106" s="39"/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4"/>
    </row>
    <row r="107" spans="1:27" ht="15.75" customHeight="1">
      <c r="A107" s="886" t="str">
        <f>IF(B107&lt;&gt;"",IF(AND(B107&gt;=_TM1,B107&lt;=_TM2,OR(TH!L107="1111",TH!M107="1111")),TH!D107,""),"")</f>
        <v/>
      </c>
      <c r="B107" s="36" t="str">
        <f t="shared" si="12"/>
        <v/>
      </c>
      <c r="C107" s="37"/>
      <c r="D107" s="37"/>
      <c r="E107" s="777"/>
      <c r="F107" s="189"/>
      <c r="G107" s="40"/>
      <c r="H107" s="7"/>
      <c r="I107" s="821"/>
      <c r="J107" s="253"/>
      <c r="K107" s="606"/>
      <c r="L107" s="39"/>
      <c r="M107" s="39"/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4"/>
    </row>
    <row r="108" spans="1:27" ht="15.75" customHeight="1">
      <c r="A108" s="886" t="str">
        <f>IF(B108&lt;&gt;"",IF(AND(B108&gt;=_TM1,B108&lt;=_TM2,OR(TH!L108="1111",TH!M108="1111")),TH!D108,""),"")</f>
        <v/>
      </c>
      <c r="B108" s="36" t="str">
        <f t="shared" si="12"/>
        <v/>
      </c>
      <c r="C108" s="37"/>
      <c r="D108" s="37"/>
      <c r="E108" s="777"/>
      <c r="F108" s="189"/>
      <c r="G108" s="40"/>
      <c r="H108" s="7"/>
      <c r="I108" s="821"/>
      <c r="J108" s="253"/>
      <c r="K108" s="606"/>
      <c r="L108" s="39"/>
      <c r="M108" s="39"/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4"/>
    </row>
    <row r="109" spans="1:27" ht="15.75" customHeight="1">
      <c r="A109" s="886" t="str">
        <f>IF(B109&lt;&gt;"",IF(AND(B109&gt;=_TM1,B109&lt;=_TM2,OR(TH!L109="1111",TH!M109="1111")),TH!D109,""),"")</f>
        <v/>
      </c>
      <c r="B109" s="36" t="str">
        <f t="shared" si="12"/>
        <v/>
      </c>
      <c r="C109" s="37"/>
      <c r="D109" s="37"/>
      <c r="E109" s="777"/>
      <c r="F109" s="189"/>
      <c r="G109" s="40"/>
      <c r="H109" s="7"/>
      <c r="I109" s="253"/>
      <c r="J109" s="253"/>
      <c r="K109" s="606"/>
      <c r="L109" s="39"/>
      <c r="M109" s="39"/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4"/>
    </row>
    <row r="110" spans="1:27" ht="15.75" customHeight="1">
      <c r="A110" s="886" t="str">
        <f>IF(B110&lt;&gt;"",IF(AND(B110&gt;=_TM1,B110&lt;=_TM2,OR(TH!L110="1111",TH!M110="1111")),TH!D110,""),"")</f>
        <v/>
      </c>
      <c r="B110" s="36" t="str">
        <f t="shared" si="12"/>
        <v/>
      </c>
      <c r="C110" s="37"/>
      <c r="D110" s="37"/>
      <c r="E110" s="777"/>
      <c r="F110" s="189"/>
      <c r="G110" s="40"/>
      <c r="H110" s="7"/>
      <c r="I110" s="253"/>
      <c r="J110" s="253"/>
      <c r="K110" s="606"/>
      <c r="L110" s="39"/>
      <c r="M110" s="39"/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4"/>
    </row>
    <row r="111" spans="1:27" ht="15.75" customHeight="1">
      <c r="A111" s="886" t="str">
        <f>IF(B111&lt;&gt;"",IF(AND(B111&gt;=_TM1,B111&lt;=_TM2,OR(TH!L111="1111",TH!M111="1111")),TH!D111,""),"")</f>
        <v/>
      </c>
      <c r="B111" s="36" t="str">
        <f t="shared" si="12"/>
        <v/>
      </c>
      <c r="C111" s="37"/>
      <c r="D111" s="37"/>
      <c r="E111" s="777"/>
      <c r="F111" s="293"/>
      <c r="G111" s="40"/>
      <c r="H111" s="7"/>
      <c r="I111" s="253"/>
      <c r="J111" s="253"/>
      <c r="K111" s="606"/>
      <c r="L111" s="39"/>
      <c r="M111" s="39"/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84"/>
    </row>
    <row r="112" spans="1:27" ht="15.75" customHeight="1">
      <c r="A112" s="886" t="str">
        <f>IF(B112&lt;&gt;"",IF(AND(B112&gt;=_TM1,B112&lt;=_TM2,OR(TH!L112="1111",TH!M112="1111")),TH!D112,""),"")</f>
        <v/>
      </c>
      <c r="B112" s="36" t="str">
        <f t="shared" si="12"/>
        <v/>
      </c>
      <c r="C112" s="37"/>
      <c r="D112" s="37"/>
      <c r="E112" s="777"/>
      <c r="F112" s="40"/>
      <c r="G112" s="40"/>
      <c r="H112" s="7"/>
      <c r="I112" s="253"/>
      <c r="J112" s="253"/>
      <c r="K112" s="606"/>
      <c r="L112" s="39"/>
      <c r="M112" s="39"/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84"/>
    </row>
    <row r="113" spans="1:27" ht="15.75" customHeight="1">
      <c r="A113" s="886" t="str">
        <f>IF(B113&lt;&gt;"",IF(AND(B113&gt;=_TM1,B113&lt;=_TM2,OR(TH!L113="1111",TH!M113="1111")),TH!D113,""),"")</f>
        <v/>
      </c>
      <c r="B113" s="36" t="str">
        <f t="shared" si="12"/>
        <v/>
      </c>
      <c r="C113" s="37"/>
      <c r="D113" s="37"/>
      <c r="E113" s="777"/>
      <c r="F113" s="189"/>
      <c r="G113" s="40"/>
      <c r="H113" s="7"/>
      <c r="I113" s="253"/>
      <c r="J113" s="253"/>
      <c r="K113" s="606"/>
      <c r="L113" s="39"/>
      <c r="M113" s="39"/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84"/>
    </row>
    <row r="114" spans="1:27" ht="15.75" customHeight="1">
      <c r="A114" s="886" t="str">
        <f>IF(B114&lt;&gt;"",IF(AND(B114&gt;=_TM1,B114&lt;=_TM2,OR(TH!L114="1111",TH!M114="1111")),TH!D114,""),"")</f>
        <v/>
      </c>
      <c r="B114" s="36" t="str">
        <f t="shared" si="12"/>
        <v/>
      </c>
      <c r="C114" s="37"/>
      <c r="D114" s="37"/>
      <c r="E114" s="777"/>
      <c r="F114" s="189"/>
      <c r="G114" s="40"/>
      <c r="H114" s="7"/>
      <c r="I114" s="253"/>
      <c r="J114" s="253"/>
      <c r="K114" s="606"/>
      <c r="L114" s="39"/>
      <c r="M114" s="39"/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84"/>
    </row>
    <row r="115" spans="1:27" ht="15.75" customHeight="1">
      <c r="A115" s="886" t="str">
        <f>IF(B115&lt;&gt;"",IF(AND(B115&gt;=_TM1,B115&lt;=_TM2,OR(TH!L115="1111",TH!M115="1111")),TH!D115,""),"")</f>
        <v/>
      </c>
      <c r="B115" s="36" t="str">
        <f t="shared" si="12"/>
        <v/>
      </c>
      <c r="C115" s="37"/>
      <c r="D115" s="37"/>
      <c r="E115" s="777"/>
      <c r="F115" s="189"/>
      <c r="G115" s="40"/>
      <c r="H115" s="7"/>
      <c r="I115" s="253"/>
      <c r="J115" s="253"/>
      <c r="K115" s="606"/>
      <c r="L115" s="39"/>
      <c r="M115" s="39"/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84"/>
    </row>
    <row r="116" spans="1:27" ht="15.75" customHeight="1">
      <c r="A116" s="886" t="str">
        <f>IF(B116&lt;&gt;"",IF(AND(B116&gt;=_TM1,B116&lt;=_TM2,OR(TH!L116="1111",TH!M116="1111")),TH!D116,""),"")</f>
        <v/>
      </c>
      <c r="B116" s="36" t="str">
        <f t="shared" si="12"/>
        <v/>
      </c>
      <c r="C116" s="37"/>
      <c r="D116" s="37"/>
      <c r="E116" s="777"/>
      <c r="F116" s="189"/>
      <c r="G116" s="40"/>
      <c r="H116" s="7"/>
      <c r="I116" s="253"/>
      <c r="J116" s="253"/>
      <c r="K116" s="606"/>
      <c r="L116" s="39"/>
      <c r="M116" s="39"/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84"/>
    </row>
    <row r="117" spans="1:27" ht="15.75" customHeight="1">
      <c r="A117" s="886" t="str">
        <f>IF(B117&lt;&gt;"",IF(AND(B117&gt;=_TM1,B117&lt;=_TM2,OR(TH!L117="1111",TH!M117="1111")),TH!D117,""),"")</f>
        <v/>
      </c>
      <c r="B117" s="36" t="str">
        <f t="shared" si="12"/>
        <v/>
      </c>
      <c r="C117" s="37"/>
      <c r="D117" s="37"/>
      <c r="E117" s="777"/>
      <c r="F117" s="40"/>
      <c r="G117" s="40"/>
      <c r="H117" s="7"/>
      <c r="I117" s="253"/>
      <c r="J117" s="253"/>
      <c r="K117" s="606"/>
      <c r="L117" s="39"/>
      <c r="M117" s="39"/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84"/>
    </row>
    <row r="118" spans="1:27" ht="15.75" customHeight="1">
      <c r="A118" s="886" t="str">
        <f>IF(B118&lt;&gt;"",IF(AND(B118&gt;=_TM1,B118&lt;=_TM2,OR(TH!L118="1111",TH!M118="1111")),TH!D118,""),"")</f>
        <v/>
      </c>
      <c r="B118" s="36" t="str">
        <f t="shared" si="12"/>
        <v/>
      </c>
      <c r="C118" s="37"/>
      <c r="D118" s="37"/>
      <c r="E118" s="777"/>
      <c r="F118" s="40"/>
      <c r="G118" s="40"/>
      <c r="H118" s="7"/>
      <c r="I118" s="253"/>
      <c r="J118" s="253"/>
      <c r="K118" s="606"/>
      <c r="L118" s="39"/>
      <c r="M118" s="39"/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84"/>
    </row>
    <row r="119" spans="1:27" ht="15.75" customHeight="1">
      <c r="A119" s="886" t="str">
        <f>IF(B119&lt;&gt;"",IF(AND(B119&gt;=_TM1,B119&lt;=_TM2,OR(TH!L119="1111",TH!M119="1111")),TH!D119,""),"")</f>
        <v/>
      </c>
      <c r="B119" s="36" t="str">
        <f t="shared" si="12"/>
        <v/>
      </c>
      <c r="C119" s="37"/>
      <c r="D119" s="37"/>
      <c r="E119" s="777"/>
      <c r="F119" s="189"/>
      <c r="G119" s="40"/>
      <c r="H119" s="7"/>
      <c r="I119" s="253"/>
      <c r="J119" s="253"/>
      <c r="K119" s="606"/>
      <c r="L119" s="39"/>
      <c r="M119" s="39"/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84"/>
    </row>
    <row r="120" spans="1:27" ht="15.75" customHeight="1">
      <c r="A120" s="886" t="str">
        <f>IF(B120&lt;&gt;"",IF(AND(B120&gt;=_TM1,B120&lt;=_TM2,OR(TH!L120="1111",TH!M120="1111")),TH!D120,""),"")</f>
        <v/>
      </c>
      <c r="B120" s="36" t="str">
        <f t="shared" si="12"/>
        <v/>
      </c>
      <c r="C120" s="191"/>
      <c r="D120" s="184"/>
      <c r="E120" s="191"/>
      <c r="F120" s="192"/>
      <c r="G120" s="491"/>
      <c r="H120" s="7"/>
      <c r="I120" s="253"/>
      <c r="J120" s="253"/>
      <c r="K120" s="606"/>
      <c r="L120" s="194"/>
      <c r="M120" s="194"/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84"/>
    </row>
    <row r="121" spans="1:27" ht="15.75" customHeight="1">
      <c r="A121" s="886" t="str">
        <f>IF(B121&lt;&gt;"",IF(AND(B121&gt;=_TM1,B121&lt;=_TM2,OR(TH!L121="1111",TH!M121="1111")),TH!D121,""),"")</f>
        <v/>
      </c>
      <c r="B121" s="36" t="str">
        <f t="shared" si="12"/>
        <v/>
      </c>
      <c r="C121" s="191"/>
      <c r="D121" s="184"/>
      <c r="E121" s="191"/>
      <c r="F121" s="192"/>
      <c r="G121" s="491"/>
      <c r="H121" s="7"/>
      <c r="I121" s="253"/>
      <c r="J121" s="253"/>
      <c r="K121" s="38"/>
      <c r="L121" s="194"/>
      <c r="M121" s="194"/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84"/>
    </row>
    <row r="122" spans="1:27" ht="15.75" customHeight="1">
      <c r="A122" s="886" t="str">
        <f>IF(B122&lt;&gt;"",IF(AND(B122&gt;=_TM1,B122&lt;=_TM2,OR(TH!L122="1111",TH!M122="1111")),TH!D122,""),"")</f>
        <v/>
      </c>
      <c r="B122" s="36" t="str">
        <f t="shared" si="12"/>
        <v/>
      </c>
      <c r="C122" s="184"/>
      <c r="D122" s="184"/>
      <c r="E122" s="184"/>
      <c r="F122" s="189"/>
      <c r="G122" s="608"/>
      <c r="H122" s="193"/>
      <c r="I122" s="253"/>
      <c r="J122" s="253"/>
      <c r="K122" s="606"/>
      <c r="L122" s="607"/>
      <c r="M122" s="607"/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84"/>
    </row>
    <row r="123" spans="1:27" ht="15.75" customHeight="1">
      <c r="A123" s="886" t="str">
        <f>IF(B123&lt;&gt;"",IF(AND(B123&gt;=_TM1,B123&lt;=_TM2,OR(TH!L123="1111",TH!M123="1111")),TH!D123,""),"")</f>
        <v/>
      </c>
      <c r="B123" s="36" t="str">
        <f t="shared" si="12"/>
        <v/>
      </c>
      <c r="C123" s="191"/>
      <c r="D123" s="191"/>
      <c r="E123" s="191"/>
      <c r="F123" s="192"/>
      <c r="G123" s="491"/>
      <c r="H123" s="193"/>
      <c r="I123" s="253"/>
      <c r="J123" s="253"/>
      <c r="K123" s="606"/>
      <c r="L123" s="194"/>
      <c r="M123" s="194"/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84"/>
    </row>
    <row r="124" spans="1:27" ht="15.75" customHeight="1">
      <c r="A124" s="886" t="str">
        <f>IF(B124&lt;&gt;"",IF(AND(B124&gt;=_TM1,B124&lt;=_TM2,OR(TH!L124="1111",TH!M124="1111")),TH!D124,""),"")</f>
        <v/>
      </c>
      <c r="B124" s="36" t="str">
        <f t="shared" si="12"/>
        <v/>
      </c>
      <c r="C124" s="191"/>
      <c r="D124" s="191"/>
      <c r="E124" s="191"/>
      <c r="F124" s="192"/>
      <c r="G124" s="491"/>
      <c r="H124" s="193"/>
      <c r="I124" s="253"/>
      <c r="J124" s="253"/>
      <c r="K124" s="606"/>
      <c r="L124" s="194"/>
      <c r="M124" s="194"/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84"/>
    </row>
    <row r="125" spans="1:27" ht="15.75" customHeight="1">
      <c r="A125" s="886" t="str">
        <f>IF(B125&lt;&gt;"",IF(AND(B125&gt;=_TM1,B125&lt;=_TM2,OR(TH!L125="1111",TH!M125="1111")),TH!D125,""),"")</f>
        <v/>
      </c>
      <c r="B125" s="36" t="str">
        <f t="shared" si="12"/>
        <v/>
      </c>
      <c r="C125" s="191"/>
      <c r="D125" s="191"/>
      <c r="E125" s="191"/>
      <c r="F125" s="192"/>
      <c r="G125" s="491"/>
      <c r="H125" s="193"/>
      <c r="I125" s="253"/>
      <c r="J125" s="253"/>
      <c r="K125" s="606"/>
      <c r="L125" s="194"/>
      <c r="M125" s="194"/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84"/>
    </row>
    <row r="126" spans="1:27" ht="15.75" customHeight="1">
      <c r="A126" s="886" t="str">
        <f>IF(B126&lt;&gt;"",IF(AND(B126&gt;=_TM1,B126&lt;=_TM2,OR(TH!L126="1111",TH!M126="1111")),TH!D126,""),"")</f>
        <v/>
      </c>
      <c r="B126" s="36" t="str">
        <f t="shared" si="12"/>
        <v/>
      </c>
      <c r="C126" s="191"/>
      <c r="D126" s="191"/>
      <c r="E126" s="191"/>
      <c r="F126" s="192"/>
      <c r="G126" s="491"/>
      <c r="H126" s="7"/>
      <c r="I126" s="253"/>
      <c r="J126" s="253"/>
      <c r="K126" s="606"/>
      <c r="L126" s="194"/>
      <c r="M126" s="194"/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84"/>
    </row>
    <row r="127" spans="1:27" ht="15.75" customHeight="1">
      <c r="A127" s="886" t="str">
        <f>IF(B127&lt;&gt;"",IF(AND(B127&gt;=_TM1,B127&lt;=_TM2,OR(TH!L127="1111",TH!M127="1111")),TH!D127,""),"")</f>
        <v/>
      </c>
      <c r="B127" s="36" t="str">
        <f t="shared" si="12"/>
        <v/>
      </c>
      <c r="C127" s="191"/>
      <c r="D127" s="191"/>
      <c r="E127" s="191"/>
      <c r="F127" s="192"/>
      <c r="G127" s="491"/>
      <c r="H127" s="7"/>
      <c r="I127" s="253"/>
      <c r="J127" s="253"/>
      <c r="K127" s="606"/>
      <c r="L127" s="194"/>
      <c r="M127" s="194"/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84"/>
    </row>
    <row r="128" spans="1:27" ht="15.75" customHeight="1">
      <c r="A128" s="886" t="str">
        <f>IF(B128&lt;&gt;"",IF(AND(B128&gt;=_TM1,B128&lt;=_TM2,OR(TH!L128="1111",TH!M128="1111")),TH!D128,""),"")</f>
        <v/>
      </c>
      <c r="B128" s="36" t="str">
        <f t="shared" si="12"/>
        <v/>
      </c>
      <c r="C128" s="191"/>
      <c r="D128" s="191"/>
      <c r="E128" s="191"/>
      <c r="F128" s="192"/>
      <c r="G128" s="491"/>
      <c r="H128" s="7"/>
      <c r="I128" s="253"/>
      <c r="J128" s="253"/>
      <c r="K128" s="606"/>
      <c r="L128" s="194"/>
      <c r="M128" s="194"/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84"/>
    </row>
    <row r="129" spans="1:27" ht="15.75" customHeight="1">
      <c r="A129" s="886" t="str">
        <f>IF(B129&lt;&gt;"",IF(AND(B129&gt;=_TM1,B129&lt;=_TM2,OR(TH!L129="1111",TH!M129="1111")),TH!D129,""),"")</f>
        <v/>
      </c>
      <c r="B129" s="36" t="str">
        <f t="shared" si="12"/>
        <v/>
      </c>
      <c r="C129" s="191"/>
      <c r="D129" s="191"/>
      <c r="E129" s="191"/>
      <c r="F129" s="192"/>
      <c r="G129" s="491"/>
      <c r="H129" s="7"/>
      <c r="I129" s="253"/>
      <c r="J129" s="253"/>
      <c r="K129" s="606"/>
      <c r="L129" s="194"/>
      <c r="M129" s="194"/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84"/>
    </row>
    <row r="130" spans="1:27" ht="15.75" customHeight="1">
      <c r="A130" s="886" t="str">
        <f>IF(B130&lt;&gt;"",IF(AND(B130&gt;=_TM1,B130&lt;=_TM2,OR(TH!L130="1111",TH!M130="1111")),TH!D130,""),"")</f>
        <v/>
      </c>
      <c r="B130" s="36" t="str">
        <f t="shared" si="12"/>
        <v/>
      </c>
      <c r="C130" s="191"/>
      <c r="D130" s="191"/>
      <c r="E130" s="191"/>
      <c r="F130" s="192"/>
      <c r="G130" s="491"/>
      <c r="H130" s="7"/>
      <c r="I130" s="254"/>
      <c r="J130" s="254"/>
      <c r="K130" s="606"/>
      <c r="L130" s="194"/>
      <c r="M130" s="194"/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84"/>
    </row>
    <row r="131" spans="1:27" ht="15.75" customHeight="1">
      <c r="A131" s="886" t="str">
        <f>IF(B131&lt;&gt;"",IF(AND(B131&gt;=_TM1,B131&lt;=_TM2,OR(TH!L131="1111",TH!M131="1111")),TH!D131,""),"")</f>
        <v/>
      </c>
      <c r="B131" s="36" t="str">
        <f t="shared" si="12"/>
        <v/>
      </c>
      <c r="C131" s="191"/>
      <c r="D131" s="191"/>
      <c r="E131" s="191"/>
      <c r="F131" s="192"/>
      <c r="G131" s="491"/>
      <c r="H131" s="7"/>
      <c r="I131" s="253"/>
      <c r="J131" s="253"/>
      <c r="K131" s="606"/>
      <c r="L131" s="194"/>
      <c r="M131" s="194"/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84"/>
    </row>
    <row r="132" spans="1:27" ht="15.75" customHeight="1">
      <c r="A132" s="886" t="str">
        <f>IF(B132&lt;&gt;"",IF(AND(B132&gt;=_TM1,B132&lt;=_TM2,OR(TH!L132="1111",TH!M132="1111")),TH!D132,""),"")</f>
        <v/>
      </c>
      <c r="B132" s="36" t="str">
        <f t="shared" si="12"/>
        <v/>
      </c>
      <c r="C132" s="191"/>
      <c r="D132" s="191"/>
      <c r="E132" s="191"/>
      <c r="F132" s="192"/>
      <c r="G132" s="491"/>
      <c r="H132" s="7"/>
      <c r="I132" s="253"/>
      <c r="J132" s="253"/>
      <c r="K132" s="606"/>
      <c r="L132" s="194"/>
      <c r="M132" s="194"/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84"/>
    </row>
    <row r="133" spans="1:27" ht="15.75" customHeight="1">
      <c r="A133" s="886" t="str">
        <f>IF(B133&lt;&gt;"",IF(AND(B133&gt;=_TM1,B133&lt;=_TM2,OR(TH!L133="1111",TH!M133="1111")),TH!D133,""),"")</f>
        <v/>
      </c>
      <c r="B133" s="36" t="str">
        <f t="shared" si="12"/>
        <v/>
      </c>
      <c r="C133" s="191"/>
      <c r="D133" s="191"/>
      <c r="E133" s="191"/>
      <c r="F133" s="192"/>
      <c r="G133" s="491"/>
      <c r="H133" s="7"/>
      <c r="I133" s="253"/>
      <c r="J133" s="253"/>
      <c r="K133" s="606"/>
      <c r="L133" s="194"/>
      <c r="M133" s="194"/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84"/>
    </row>
    <row r="134" spans="1:27" ht="15.75" customHeight="1">
      <c r="A134" s="886" t="str">
        <f>IF(B134&lt;&gt;"",IF(AND(B134&gt;=_TM1,B134&lt;=_TM2,OR(TH!L134="1111",TH!M134="1111")),TH!D134,""),"")</f>
        <v/>
      </c>
      <c r="B134" s="36" t="str">
        <f t="shared" si="12"/>
        <v/>
      </c>
      <c r="C134" s="191"/>
      <c r="D134" s="191"/>
      <c r="E134" s="191"/>
      <c r="F134" s="192"/>
      <c r="G134" s="491"/>
      <c r="H134" s="7"/>
      <c r="I134" s="253"/>
      <c r="J134" s="253"/>
      <c r="K134" s="38"/>
      <c r="L134" s="194"/>
      <c r="M134" s="194"/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84"/>
    </row>
    <row r="135" spans="1:27" ht="15.75" customHeight="1">
      <c r="A135" s="886" t="str">
        <f>IF(B135&lt;&gt;"",IF(AND(B135&gt;=_TM1,B135&lt;=_TM2,OR(TH!L135="1111",TH!M135="1111")),TH!D135,""),"")</f>
        <v/>
      </c>
      <c r="B135" s="36" t="str">
        <f t="shared" ref="B135:B198" si="14">IF(C135&lt;&gt;"",MONTH(C135),"")</f>
        <v/>
      </c>
      <c r="C135" s="37"/>
      <c r="D135" s="37"/>
      <c r="E135" s="37"/>
      <c r="F135" s="40"/>
      <c r="G135" s="40"/>
      <c r="H135" s="7"/>
      <c r="I135" s="253"/>
      <c r="J135" s="253"/>
      <c r="K135" s="606"/>
      <c r="L135" s="39"/>
      <c r="M135" s="39"/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84"/>
    </row>
    <row r="136" spans="1:27" ht="15.75" customHeight="1">
      <c r="A136" s="886" t="str">
        <f>IF(B136&lt;&gt;"",IF(AND(B136&gt;=_TM1,B136&lt;=_TM2,OR(TH!L136="1111",TH!M136="1111")),TH!D136,""),"")</f>
        <v/>
      </c>
      <c r="B136" s="36" t="str">
        <f t="shared" si="14"/>
        <v/>
      </c>
      <c r="C136" s="37"/>
      <c r="D136" s="37"/>
      <c r="E136" s="37"/>
      <c r="F136" s="40"/>
      <c r="G136" s="40"/>
      <c r="H136" s="7"/>
      <c r="I136" s="253"/>
      <c r="J136" s="253"/>
      <c r="K136" s="606"/>
      <c r="L136" s="39"/>
      <c r="M136" s="39"/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84"/>
    </row>
    <row r="137" spans="1:27" ht="15.75" customHeight="1">
      <c r="A137" s="886" t="str">
        <f>IF(B137&lt;&gt;"",IF(AND(B137&gt;=_TM1,B137&lt;=_TM2,OR(TH!L137="1111",TH!M137="1111")),TH!D137,""),"")</f>
        <v/>
      </c>
      <c r="B137" s="36" t="str">
        <f t="shared" si="14"/>
        <v/>
      </c>
      <c r="C137" s="37"/>
      <c r="D137" s="37"/>
      <c r="E137" s="37"/>
      <c r="F137" s="40"/>
      <c r="G137" s="40"/>
      <c r="H137" s="7"/>
      <c r="I137" s="253"/>
      <c r="J137" s="253"/>
      <c r="K137" s="606"/>
      <c r="L137" s="39"/>
      <c r="M137" s="39"/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84"/>
    </row>
    <row r="138" spans="1:27" ht="15.75" customHeight="1">
      <c r="A138" s="886" t="str">
        <f>IF(B138&lt;&gt;"",IF(AND(B138&gt;=_TM1,B138&lt;=_TM2,OR(TH!L138="1111",TH!M138="1111")),TH!D138,""),"")</f>
        <v/>
      </c>
      <c r="B138" s="36" t="str">
        <f t="shared" si="14"/>
        <v/>
      </c>
      <c r="C138" s="37"/>
      <c r="D138" s="37"/>
      <c r="E138" s="37"/>
      <c r="F138" s="40"/>
      <c r="G138" s="40"/>
      <c r="H138" s="7"/>
      <c r="I138" s="253"/>
      <c r="J138" s="253"/>
      <c r="K138" s="606"/>
      <c r="L138" s="39"/>
      <c r="M138" s="39"/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84"/>
    </row>
    <row r="139" spans="1:27" ht="15.75" customHeight="1">
      <c r="A139" s="886" t="str">
        <f>IF(B139&lt;&gt;"",IF(AND(B139&gt;=_TM1,B139&lt;=_TM2,OR(TH!L139="1111",TH!M139="1111")),TH!D139,""),"")</f>
        <v/>
      </c>
      <c r="B139" s="36" t="str">
        <f t="shared" si="14"/>
        <v/>
      </c>
      <c r="C139" s="37"/>
      <c r="D139" s="37"/>
      <c r="E139" s="37"/>
      <c r="F139" s="40"/>
      <c r="G139" s="40"/>
      <c r="H139" s="7"/>
      <c r="I139" s="253"/>
      <c r="J139" s="253"/>
      <c r="K139" s="606"/>
      <c r="L139" s="39"/>
      <c r="M139" s="39"/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84"/>
    </row>
    <row r="140" spans="1:27" ht="15.75" customHeight="1">
      <c r="A140" s="886" t="str">
        <f>IF(B140&lt;&gt;"",IF(AND(B140&gt;=_TM1,B140&lt;=_TM2,OR(TH!L140="1111",TH!M140="1111")),TH!D140,""),"")</f>
        <v/>
      </c>
      <c r="B140" s="36" t="str">
        <f t="shared" si="14"/>
        <v/>
      </c>
      <c r="C140" s="37"/>
      <c r="D140" s="37"/>
      <c r="E140" s="37"/>
      <c r="F140" s="40"/>
      <c r="G140" s="40"/>
      <c r="H140" s="7"/>
      <c r="I140" s="253"/>
      <c r="J140" s="253"/>
      <c r="K140" s="606"/>
      <c r="L140" s="39"/>
      <c r="M140" s="39"/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84"/>
    </row>
    <row r="141" spans="1:27" ht="15.75" customHeight="1">
      <c r="A141" s="886" t="str">
        <f>IF(B141&lt;&gt;"",IF(AND(B141&gt;=_TM1,B141&lt;=_TM2,OR(TH!L141="1111",TH!M141="1111")),TH!D141,""),"")</f>
        <v/>
      </c>
      <c r="B141" s="36" t="str">
        <f t="shared" si="14"/>
        <v/>
      </c>
      <c r="C141" s="37"/>
      <c r="D141" s="37"/>
      <c r="E141" s="37"/>
      <c r="F141" s="40"/>
      <c r="G141" s="40"/>
      <c r="H141" s="7"/>
      <c r="I141" s="253"/>
      <c r="J141" s="253"/>
      <c r="K141" s="606"/>
      <c r="L141" s="39"/>
      <c r="M141" s="39"/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84"/>
    </row>
    <row r="142" spans="1:27" ht="15.75" customHeight="1">
      <c r="A142" s="886" t="str">
        <f>IF(B142&lt;&gt;"",IF(AND(B142&gt;=_TM1,B142&lt;=_TM2,OR(TH!L142="1111",TH!M142="1111")),TH!D142,""),"")</f>
        <v/>
      </c>
      <c r="B142" s="36" t="str">
        <f t="shared" si="14"/>
        <v/>
      </c>
      <c r="C142" s="37"/>
      <c r="D142" s="37"/>
      <c r="E142" s="37"/>
      <c r="F142" s="40"/>
      <c r="G142" s="40"/>
      <c r="H142" s="7"/>
      <c r="I142" s="253"/>
      <c r="J142" s="253"/>
      <c r="K142" s="606"/>
      <c r="L142" s="39"/>
      <c r="M142" s="39"/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84"/>
    </row>
    <row r="143" spans="1:27" ht="15.75" customHeight="1">
      <c r="A143" s="886" t="str">
        <f>IF(B143&lt;&gt;"",IF(AND(B143&gt;=_TM1,B143&lt;=_TM2,OR(TH!L143="1111",TH!M143="1111")),TH!D143,""),"")</f>
        <v/>
      </c>
      <c r="B143" s="36" t="str">
        <f t="shared" si="14"/>
        <v/>
      </c>
      <c r="C143" s="37"/>
      <c r="D143" s="37"/>
      <c r="E143" s="37"/>
      <c r="F143" s="40"/>
      <c r="G143" s="40"/>
      <c r="H143" s="7"/>
      <c r="I143" s="253"/>
      <c r="J143" s="253"/>
      <c r="K143" s="606"/>
      <c r="L143" s="39"/>
      <c r="M143" s="39"/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84"/>
    </row>
    <row r="144" spans="1:27" ht="15.75" customHeight="1">
      <c r="A144" s="886" t="str">
        <f>IF(B144&lt;&gt;"",IF(AND(B144&gt;=_TM1,B144&lt;=_TM2,OR(TH!L144="1111",TH!M144="1111")),TH!D144,""),"")</f>
        <v/>
      </c>
      <c r="B144" s="36" t="str">
        <f t="shared" si="14"/>
        <v/>
      </c>
      <c r="C144" s="37"/>
      <c r="D144" s="37"/>
      <c r="E144" s="37"/>
      <c r="F144" s="40"/>
      <c r="G144" s="40"/>
      <c r="H144" s="7"/>
      <c r="I144" s="253"/>
      <c r="J144" s="253"/>
      <c r="K144" s="606"/>
      <c r="L144" s="39"/>
      <c r="M144" s="39"/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84"/>
    </row>
    <row r="145" spans="1:27" ht="15.75" customHeight="1">
      <c r="A145" s="886" t="str">
        <f>IF(B145&lt;&gt;"",IF(AND(B145&gt;=_TM1,B145&lt;=_TM2,OR(TH!L145="1111",TH!M145="1111")),TH!D145,""),"")</f>
        <v/>
      </c>
      <c r="B145" s="36" t="str">
        <f t="shared" si="14"/>
        <v/>
      </c>
      <c r="C145" s="37"/>
      <c r="D145" s="37"/>
      <c r="E145" s="37"/>
      <c r="F145" s="40"/>
      <c r="G145" s="40"/>
      <c r="H145" s="7"/>
      <c r="I145" s="253"/>
      <c r="J145" s="253"/>
      <c r="K145" s="606"/>
      <c r="L145" s="39"/>
      <c r="M145" s="39"/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84"/>
    </row>
    <row r="146" spans="1:27" ht="15.75" customHeight="1">
      <c r="A146" s="886" t="str">
        <f>IF(B146&lt;&gt;"",IF(AND(B146&gt;=_TM1,B146&lt;=_TM2,OR(TH!L146="1111",TH!M146="1111")),TH!D146,""),"")</f>
        <v/>
      </c>
      <c r="B146" s="36" t="str">
        <f t="shared" si="14"/>
        <v/>
      </c>
      <c r="C146" s="37"/>
      <c r="D146" s="37"/>
      <c r="E146" s="37"/>
      <c r="F146" s="40"/>
      <c r="G146" s="40"/>
      <c r="H146" s="7"/>
      <c r="I146" s="253"/>
      <c r="J146" s="253"/>
      <c r="K146" s="606"/>
      <c r="L146" s="39"/>
      <c r="M146" s="39"/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84"/>
    </row>
    <row r="147" spans="1:27" ht="15.75" customHeight="1">
      <c r="A147" s="886" t="str">
        <f>IF(B147&lt;&gt;"",IF(AND(B147&gt;=_TM1,B147&lt;=_TM2,OR(TH!L147="1111",TH!M147="1111")),TH!D147,""),"")</f>
        <v/>
      </c>
      <c r="B147" s="36" t="str">
        <f t="shared" si="14"/>
        <v/>
      </c>
      <c r="C147" s="37"/>
      <c r="D147" s="37"/>
      <c r="E147" s="37"/>
      <c r="F147" s="40"/>
      <c r="G147" s="40"/>
      <c r="H147" s="7"/>
      <c r="I147" s="253"/>
      <c r="J147" s="253"/>
      <c r="K147" s="606"/>
      <c r="L147" s="39"/>
      <c r="M147" s="39"/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84"/>
    </row>
    <row r="148" spans="1:27" ht="15.75" customHeight="1">
      <c r="A148" s="886" t="str">
        <f>IF(B148&lt;&gt;"",IF(AND(B148&gt;=_TM1,B148&lt;=_TM2,OR(TH!L148="1111",TH!M148="1111")),TH!D148,""),"")</f>
        <v/>
      </c>
      <c r="B148" s="36" t="str">
        <f t="shared" si="14"/>
        <v/>
      </c>
      <c r="C148" s="37"/>
      <c r="D148" s="37"/>
      <c r="E148" s="37"/>
      <c r="F148" s="40"/>
      <c r="G148" s="40"/>
      <c r="H148" s="7"/>
      <c r="I148" s="253"/>
      <c r="J148" s="253"/>
      <c r="K148" s="606"/>
      <c r="L148" s="39"/>
      <c r="M148" s="39"/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84"/>
    </row>
    <row r="149" spans="1:27" ht="15.75" customHeight="1">
      <c r="A149" s="886" t="str">
        <f>IF(B149&lt;&gt;"",IF(AND(B149&gt;=_TM1,B149&lt;=_TM2,OR(TH!L149="1111",TH!M149="1111")),TH!D149,""),"")</f>
        <v/>
      </c>
      <c r="B149" s="36" t="str">
        <f t="shared" si="14"/>
        <v/>
      </c>
      <c r="C149" s="37"/>
      <c r="D149" s="37"/>
      <c r="E149" s="37"/>
      <c r="F149" s="40"/>
      <c r="G149" s="40"/>
      <c r="H149" s="7"/>
      <c r="I149" s="253"/>
      <c r="J149" s="253"/>
      <c r="K149" s="606"/>
      <c r="L149" s="39"/>
      <c r="M149" s="39"/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84"/>
    </row>
    <row r="150" spans="1:27" ht="15.75" customHeight="1">
      <c r="A150" s="886" t="str">
        <f>IF(B150&lt;&gt;"",IF(AND(B150&gt;=_TM1,B150&lt;=_TM2,OR(TH!L150="1111",TH!M150="1111")),TH!D150,""),"")</f>
        <v/>
      </c>
      <c r="B150" s="36" t="str">
        <f t="shared" si="14"/>
        <v/>
      </c>
      <c r="C150" s="37"/>
      <c r="D150" s="37"/>
      <c r="E150" s="37"/>
      <c r="F150" s="40"/>
      <c r="G150" s="40"/>
      <c r="H150" s="7"/>
      <c r="I150" s="253"/>
      <c r="J150" s="253"/>
      <c r="K150" s="606"/>
      <c r="L150" s="39"/>
      <c r="M150" s="39"/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84"/>
    </row>
    <row r="151" spans="1:27" ht="15.75" customHeight="1">
      <c r="A151" s="886" t="str">
        <f>IF(B151&lt;&gt;"",IF(AND(B151&gt;=_TM1,B151&lt;=_TM2,OR(TH!L151="1111",TH!M151="1111")),TH!D151,""),"")</f>
        <v/>
      </c>
      <c r="B151" s="36" t="str">
        <f t="shared" si="14"/>
        <v/>
      </c>
      <c r="C151" s="37"/>
      <c r="D151" s="37"/>
      <c r="E151" s="37"/>
      <c r="F151" s="40"/>
      <c r="G151" s="40"/>
      <c r="H151" s="7"/>
      <c r="I151" s="253"/>
      <c r="J151" s="253"/>
      <c r="K151" s="606"/>
      <c r="L151" s="39"/>
      <c r="M151" s="39"/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84"/>
    </row>
    <row r="152" spans="1:27" ht="15.75" customHeight="1">
      <c r="A152" s="886" t="str">
        <f>IF(B152&lt;&gt;"",IF(AND(B152&gt;=_TM1,B152&lt;=_TM2,OR(TH!L152="1111",TH!M152="1111")),TH!D152,""),"")</f>
        <v/>
      </c>
      <c r="B152" s="36" t="str">
        <f t="shared" si="14"/>
        <v/>
      </c>
      <c r="C152" s="37"/>
      <c r="D152" s="37"/>
      <c r="E152" s="37"/>
      <c r="F152" s="40"/>
      <c r="G152" s="40"/>
      <c r="H152" s="7"/>
      <c r="I152" s="253"/>
      <c r="J152" s="253"/>
      <c r="K152" s="606"/>
      <c r="L152" s="39"/>
      <c r="M152" s="39"/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84"/>
    </row>
    <row r="153" spans="1:27" ht="15.75" customHeight="1">
      <c r="A153" s="886" t="str">
        <f>IF(B153&lt;&gt;"",IF(AND(B153&gt;=_TM1,B153&lt;=_TM2,OR(TH!L153="1111",TH!M153="1111")),TH!D153,""),"")</f>
        <v/>
      </c>
      <c r="B153" s="36" t="str">
        <f t="shared" si="14"/>
        <v/>
      </c>
      <c r="C153" s="191"/>
      <c r="D153" s="191"/>
      <c r="E153" s="191"/>
      <c r="F153" s="192"/>
      <c r="G153" s="491"/>
      <c r="H153" s="7"/>
      <c r="I153" s="253"/>
      <c r="J153" s="253"/>
      <c r="K153" s="606"/>
      <c r="L153" s="194"/>
      <c r="M153" s="194"/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84"/>
    </row>
    <row r="154" spans="1:27" ht="15.75" customHeight="1">
      <c r="A154" s="886" t="str">
        <f>IF(B154&lt;&gt;"",IF(AND(B154&gt;=_TM1,B154&lt;=_TM2,OR(TH!L154="1111",TH!M154="1111")),TH!D154,""),"")</f>
        <v/>
      </c>
      <c r="B154" s="36" t="str">
        <f t="shared" si="14"/>
        <v/>
      </c>
      <c r="C154" s="191"/>
      <c r="D154" s="191"/>
      <c r="E154" s="191"/>
      <c r="F154" s="192"/>
      <c r="G154" s="491"/>
      <c r="H154" s="7"/>
      <c r="I154" s="253"/>
      <c r="J154" s="253"/>
      <c r="K154" s="606"/>
      <c r="L154" s="194"/>
      <c r="M154" s="194"/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84"/>
    </row>
    <row r="155" spans="1:27" ht="15.75" customHeight="1">
      <c r="A155" s="886" t="str">
        <f>IF(B155&lt;&gt;"",IF(AND(B155&gt;=_TM1,B155&lt;=_TM2,OR(TH!L155="1111",TH!M155="1111")),TH!D155,""),"")</f>
        <v/>
      </c>
      <c r="B155" s="36" t="str">
        <f t="shared" si="14"/>
        <v/>
      </c>
      <c r="C155" s="191"/>
      <c r="D155" s="191"/>
      <c r="E155" s="191"/>
      <c r="F155" s="192"/>
      <c r="G155" s="491"/>
      <c r="H155" s="7"/>
      <c r="I155" s="253"/>
      <c r="J155" s="253"/>
      <c r="K155" s="606"/>
      <c r="L155" s="194"/>
      <c r="M155" s="194"/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4"/>
    </row>
    <row r="156" spans="1:27" ht="15.75" customHeight="1">
      <c r="A156" s="886" t="str">
        <f>IF(B156&lt;&gt;"",IF(AND(B156&gt;=_TM1,B156&lt;=_TM2,OR(TH!L156="1111",TH!M156="1111")),TH!D156,""),"")</f>
        <v/>
      </c>
      <c r="B156" s="36" t="str">
        <f t="shared" si="14"/>
        <v/>
      </c>
      <c r="C156" s="191"/>
      <c r="D156" s="191"/>
      <c r="E156" s="191"/>
      <c r="F156" s="192"/>
      <c r="G156" s="491"/>
      <c r="H156" s="7"/>
      <c r="I156" s="253"/>
      <c r="J156" s="253"/>
      <c r="K156" s="606"/>
      <c r="L156" s="194"/>
      <c r="M156" s="194"/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</row>
    <row r="157" spans="1:27" ht="15.75" customHeight="1">
      <c r="A157" s="886" t="str">
        <f>IF(B157&lt;&gt;"",IF(AND(B157&gt;=_TM1,B157&lt;=_TM2,OR(TH!L157="1111",TH!M157="1111")),TH!D157,""),"")</f>
        <v/>
      </c>
      <c r="B157" s="36" t="str">
        <f t="shared" si="14"/>
        <v/>
      </c>
      <c r="C157" s="191"/>
      <c r="D157" s="191"/>
      <c r="E157" s="191"/>
      <c r="F157" s="192"/>
      <c r="G157" s="491"/>
      <c r="H157" s="7"/>
      <c r="I157" s="253"/>
      <c r="J157" s="253"/>
      <c r="K157" s="606"/>
      <c r="L157" s="194"/>
      <c r="M157" s="194"/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</row>
    <row r="158" spans="1:27" ht="15.75" customHeight="1">
      <c r="A158" s="886" t="str">
        <f>IF(B158&lt;&gt;"",IF(AND(B158&gt;=_TM1,B158&lt;=_TM2,OR(TH!L158="1111",TH!M158="1111")),TH!D158,""),"")</f>
        <v/>
      </c>
      <c r="B158" s="36" t="str">
        <f t="shared" si="14"/>
        <v/>
      </c>
      <c r="C158" s="191"/>
      <c r="D158" s="191"/>
      <c r="E158" s="191"/>
      <c r="F158" s="192"/>
      <c r="G158" s="491"/>
      <c r="H158" s="7"/>
      <c r="I158" s="253"/>
      <c r="J158" s="253"/>
      <c r="K158" s="606"/>
      <c r="L158" s="194"/>
      <c r="M158" s="194"/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</row>
    <row r="159" spans="1:27" ht="15.75" customHeight="1">
      <c r="A159" s="886" t="str">
        <f>IF(B159&lt;&gt;"",IF(AND(B159&gt;=_TM1,B159&lt;=_TM2,OR(TH!L159="1111",TH!M159="1111")),TH!D159,""),"")</f>
        <v/>
      </c>
      <c r="B159" s="36" t="str">
        <f t="shared" si="14"/>
        <v/>
      </c>
      <c r="C159" s="191"/>
      <c r="D159" s="191"/>
      <c r="E159" s="191"/>
      <c r="F159" s="192"/>
      <c r="G159" s="491"/>
      <c r="H159" s="7"/>
      <c r="I159" s="253"/>
      <c r="J159" s="253"/>
      <c r="K159" s="606"/>
      <c r="L159" s="194"/>
      <c r="M159" s="194"/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</row>
    <row r="160" spans="1:27" ht="15.75" customHeight="1">
      <c r="A160" s="886" t="str">
        <f>IF(B160&lt;&gt;"",IF(AND(B160&gt;=_TM1,B160&lt;=_TM2,OR(TH!L160="1111",TH!M160="1111")),TH!D160,""),"")</f>
        <v/>
      </c>
      <c r="B160" s="36" t="str">
        <f t="shared" si="14"/>
        <v/>
      </c>
      <c r="C160" s="191"/>
      <c r="D160" s="191"/>
      <c r="E160" s="191"/>
      <c r="F160" s="189"/>
      <c r="G160" s="491"/>
      <c r="H160" s="7"/>
      <c r="I160" s="253"/>
      <c r="J160" s="253"/>
      <c r="K160" s="606"/>
      <c r="L160" s="194"/>
      <c r="M160" s="194"/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</row>
    <row r="161" spans="1:27" ht="15.75" customHeight="1">
      <c r="A161" s="886" t="str">
        <f>IF(B161&lt;&gt;"",IF(AND(B161&gt;=_TM1,B161&lt;=_TM2,OR(TH!L161="1111",TH!M161="1111")),TH!D161,""),"")</f>
        <v/>
      </c>
      <c r="B161" s="36" t="str">
        <f t="shared" si="14"/>
        <v/>
      </c>
      <c r="C161" s="191"/>
      <c r="D161" s="191"/>
      <c r="E161" s="191"/>
      <c r="F161" s="192"/>
      <c r="G161" s="491"/>
      <c r="H161" s="7"/>
      <c r="I161" s="253"/>
      <c r="J161" s="253"/>
      <c r="K161" s="38"/>
      <c r="L161" s="194"/>
      <c r="M161" s="194"/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</row>
    <row r="162" spans="1:27" ht="15.75" customHeight="1">
      <c r="A162" s="886" t="str">
        <f>IF(B162&lt;&gt;"",IF(AND(B162&gt;=_TM1,B162&lt;=_TM2,OR(TH!L162="1111",TH!M162="1111")),TH!D162,""),"")</f>
        <v/>
      </c>
      <c r="B162" s="36" t="str">
        <f t="shared" si="14"/>
        <v/>
      </c>
      <c r="C162" s="37"/>
      <c r="D162" s="37"/>
      <c r="E162" s="37"/>
      <c r="F162" s="40"/>
      <c r="G162" s="40"/>
      <c r="H162" s="7"/>
      <c r="I162" s="253"/>
      <c r="J162" s="253"/>
      <c r="K162" s="606"/>
      <c r="L162" s="39"/>
      <c r="M162" s="39"/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7" ht="15.75" customHeight="1">
      <c r="A163" s="886" t="str">
        <f>IF(B163&lt;&gt;"",IF(AND(B163&gt;=_TM1,B163&lt;=_TM2,OR(TH!L163="1111",TH!M163="1111")),TH!D163,""),"")</f>
        <v/>
      </c>
      <c r="B163" s="36" t="str">
        <f t="shared" si="14"/>
        <v/>
      </c>
      <c r="C163" s="37"/>
      <c r="D163" s="37"/>
      <c r="E163" s="37"/>
      <c r="F163" s="40"/>
      <c r="G163" s="40"/>
      <c r="H163" s="7"/>
      <c r="I163" s="253"/>
      <c r="J163" s="253"/>
      <c r="K163" s="606"/>
      <c r="L163" s="39"/>
      <c r="M163" s="39"/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7" ht="15.75" customHeight="1">
      <c r="A164" s="886" t="str">
        <f>IF(B164&lt;&gt;"",IF(AND(B164&gt;=_TM1,B164&lt;=_TM2,OR(TH!L164="1111",TH!M164="1111")),TH!D164,""),"")</f>
        <v/>
      </c>
      <c r="B164" s="36" t="str">
        <f t="shared" si="14"/>
        <v/>
      </c>
      <c r="C164" s="37"/>
      <c r="D164" s="37"/>
      <c r="E164" s="37"/>
      <c r="F164" s="40"/>
      <c r="G164" s="40"/>
      <c r="H164" s="7"/>
      <c r="I164" s="253"/>
      <c r="J164" s="253"/>
      <c r="K164" s="606"/>
      <c r="L164" s="39"/>
      <c r="M164" s="39"/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7" ht="15.75" customHeight="1">
      <c r="A165" s="886" t="str">
        <f>IF(B165&lt;&gt;"",IF(AND(B165&gt;=_TM1,B165&lt;=_TM2,OR(TH!L165="1111",TH!M165="1111")),TH!D165,""),"")</f>
        <v/>
      </c>
      <c r="B165" s="36" t="str">
        <f t="shared" si="14"/>
        <v/>
      </c>
      <c r="C165" s="37"/>
      <c r="D165" s="37"/>
      <c r="E165" s="37"/>
      <c r="F165" s="40"/>
      <c r="G165" s="40"/>
      <c r="H165" s="7"/>
      <c r="I165" s="253"/>
      <c r="J165" s="253"/>
      <c r="K165" s="606"/>
      <c r="L165" s="39"/>
      <c r="M165" s="39"/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7" ht="15.75" customHeight="1">
      <c r="A166" s="886" t="str">
        <f>IF(B166&lt;&gt;"",IF(AND(B166&gt;=_TM1,B166&lt;=_TM2,OR(TH!L166="1111",TH!M166="1111")),TH!D166,""),"")</f>
        <v/>
      </c>
      <c r="B166" s="36" t="str">
        <f t="shared" si="14"/>
        <v/>
      </c>
      <c r="C166" s="37"/>
      <c r="D166" s="37"/>
      <c r="E166" s="37"/>
      <c r="F166" s="40"/>
      <c r="G166" s="40"/>
      <c r="H166" s="7"/>
      <c r="I166" s="253"/>
      <c r="J166" s="253"/>
      <c r="K166" s="606"/>
      <c r="L166" s="39"/>
      <c r="M166" s="39"/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7" ht="15.75" customHeight="1">
      <c r="A167" s="886" t="str">
        <f>IF(B167&lt;&gt;"",IF(AND(B167&gt;=_TM1,B167&lt;=_TM2,OR(TH!L167="1111",TH!M167="1111")),TH!D167,""),"")</f>
        <v/>
      </c>
      <c r="B167" s="36" t="str">
        <f t="shared" si="14"/>
        <v/>
      </c>
      <c r="C167" s="37"/>
      <c r="D167" s="37"/>
      <c r="E167" s="37"/>
      <c r="F167" s="40"/>
      <c r="G167" s="40"/>
      <c r="H167" s="7"/>
      <c r="I167" s="253"/>
      <c r="J167" s="253"/>
      <c r="K167" s="606"/>
      <c r="L167" s="39"/>
      <c r="M167" s="39"/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7" ht="15.75" customHeight="1">
      <c r="A168" s="886" t="str">
        <f>IF(B168&lt;&gt;"",IF(AND(B168&gt;=_TM1,B168&lt;=_TM2,OR(TH!L168="1111",TH!M168="1111")),TH!D168,""),"")</f>
        <v/>
      </c>
      <c r="B168" s="36" t="str">
        <f t="shared" si="14"/>
        <v/>
      </c>
      <c r="C168" s="37"/>
      <c r="D168" s="37"/>
      <c r="E168" s="37"/>
      <c r="F168" s="40"/>
      <c r="G168" s="40"/>
      <c r="H168" s="7"/>
      <c r="I168" s="253"/>
      <c r="J168" s="253"/>
      <c r="K168" s="606"/>
      <c r="L168" s="39"/>
      <c r="M168" s="39"/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7" ht="15.75" customHeight="1">
      <c r="A169" s="886" t="str">
        <f>IF(B169&lt;&gt;"",IF(AND(B169&gt;=_TM1,B169&lt;=_TM2,OR(TH!L169="1111",TH!M169="1111")),TH!D169,""),"")</f>
        <v/>
      </c>
      <c r="B169" s="36" t="str">
        <f t="shared" si="14"/>
        <v/>
      </c>
      <c r="C169" s="37"/>
      <c r="D169" s="37"/>
      <c r="E169" s="37"/>
      <c r="F169" s="192"/>
      <c r="G169" s="40"/>
      <c r="H169" s="7"/>
      <c r="I169" s="253"/>
      <c r="J169" s="253"/>
      <c r="K169" s="606"/>
      <c r="L169" s="39"/>
      <c r="M169" s="39"/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7" ht="15.75" customHeight="1">
      <c r="A170" s="886" t="str">
        <f>IF(B170&lt;&gt;"",IF(AND(B170&gt;=_TM1,B170&lt;=_TM2,OR(TH!L170="1111",TH!M170="1111")),TH!D170,""),"")</f>
        <v/>
      </c>
      <c r="B170" s="36" t="str">
        <f t="shared" si="14"/>
        <v/>
      </c>
      <c r="C170" s="37"/>
      <c r="D170" s="37"/>
      <c r="E170" s="37"/>
      <c r="F170" s="40"/>
      <c r="G170" s="40"/>
      <c r="H170" s="7"/>
      <c r="I170" s="253"/>
      <c r="J170" s="253"/>
      <c r="K170" s="606"/>
      <c r="L170" s="39"/>
      <c r="M170" s="39"/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7" ht="15.75" customHeight="1">
      <c r="A171" s="886" t="str">
        <f>IF(B171&lt;&gt;"",IF(AND(B171&gt;=_TM1,B171&lt;=_TM2,OR(TH!L171="1111",TH!M171="1111")),TH!D171,""),"")</f>
        <v/>
      </c>
      <c r="B171" s="36" t="str">
        <f t="shared" si="14"/>
        <v/>
      </c>
      <c r="C171" s="37"/>
      <c r="D171" s="37"/>
      <c r="E171" s="37"/>
      <c r="F171" s="40"/>
      <c r="G171" s="40"/>
      <c r="H171" s="7"/>
      <c r="I171" s="253"/>
      <c r="J171" s="253"/>
      <c r="K171" s="606"/>
      <c r="L171" s="39"/>
      <c r="M171" s="39"/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7" ht="15.75" customHeight="1">
      <c r="A172" s="886" t="str">
        <f>IF(B172&lt;&gt;"",IF(AND(B172&gt;=_TM1,B172&lt;=_TM2,OR(TH!L172="1111",TH!M172="1111")),TH!D172,""),"")</f>
        <v/>
      </c>
      <c r="B172" s="36" t="str">
        <f t="shared" si="14"/>
        <v/>
      </c>
      <c r="C172" s="37"/>
      <c r="D172" s="37"/>
      <c r="E172" s="37"/>
      <c r="F172" s="40"/>
      <c r="G172" s="40"/>
      <c r="H172" s="7"/>
      <c r="I172" s="253"/>
      <c r="J172" s="253"/>
      <c r="K172" s="606"/>
      <c r="L172" s="39"/>
      <c r="M172" s="39"/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7" ht="15.75" customHeight="1">
      <c r="A173" s="886" t="str">
        <f>IF(B173&lt;&gt;"",IF(AND(B173&gt;=_TM1,B173&lt;=_TM2,OR(TH!L173="1111",TH!M173="1111")),TH!D173,""),"")</f>
        <v/>
      </c>
      <c r="B173" s="36" t="str">
        <f t="shared" si="14"/>
        <v/>
      </c>
      <c r="C173" s="37"/>
      <c r="D173" s="37"/>
      <c r="E173" s="37"/>
      <c r="F173" s="40"/>
      <c r="G173" s="40"/>
      <c r="H173" s="7"/>
      <c r="I173" s="253"/>
      <c r="J173" s="253"/>
      <c r="K173" s="606"/>
      <c r="L173" s="39"/>
      <c r="M173" s="39"/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7" ht="15.75" customHeight="1">
      <c r="A174" s="886" t="str">
        <f>IF(B174&lt;&gt;"",IF(AND(B174&gt;=_TM1,B174&lt;=_TM2,OR(TH!L174="1111",TH!M174="1111")),TH!D174,""),"")</f>
        <v/>
      </c>
      <c r="B174" s="36" t="str">
        <f t="shared" si="14"/>
        <v/>
      </c>
      <c r="C174" s="37"/>
      <c r="D174" s="37"/>
      <c r="E174" s="37"/>
      <c r="F174" s="40"/>
      <c r="G174" s="40"/>
      <c r="H174" s="7"/>
      <c r="I174" s="253"/>
      <c r="J174" s="253"/>
      <c r="K174" s="606"/>
      <c r="L174" s="39"/>
      <c r="M174" s="39"/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</row>
    <row r="175" spans="1:27" ht="15.75" customHeight="1">
      <c r="A175" s="886" t="str">
        <f>IF(B175&lt;&gt;"",IF(AND(B175&gt;=_TM1,B175&lt;=_TM2,OR(TH!L175="1111",TH!M175="1111")),TH!D175,""),"")</f>
        <v/>
      </c>
      <c r="B175" s="36" t="str">
        <f t="shared" si="14"/>
        <v/>
      </c>
      <c r="C175" s="37"/>
      <c r="D175" s="37"/>
      <c r="E175" s="37"/>
      <c r="F175" s="40"/>
      <c r="G175" s="40"/>
      <c r="H175" s="7"/>
      <c r="I175" s="253"/>
      <c r="J175" s="253"/>
      <c r="K175" s="606"/>
      <c r="L175" s="39"/>
      <c r="M175" s="39"/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</row>
    <row r="176" spans="1:27" ht="15.75" customHeight="1">
      <c r="A176" s="886" t="str">
        <f>IF(B176&lt;&gt;"",IF(AND(B176&gt;=_TM1,B176&lt;=_TM2,OR(TH!L176="1111",TH!M176="1111")),TH!D176,""),"")</f>
        <v/>
      </c>
      <c r="B176" s="36" t="str">
        <f t="shared" si="14"/>
        <v/>
      </c>
      <c r="C176" s="37"/>
      <c r="D176" s="37"/>
      <c r="E176" s="37"/>
      <c r="F176" s="40"/>
      <c r="G176" s="40"/>
      <c r="H176" s="7"/>
      <c r="I176" s="253"/>
      <c r="J176" s="253"/>
      <c r="K176" s="606"/>
      <c r="L176" s="39"/>
      <c r="M176" s="39"/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7" ht="15.75" customHeight="1">
      <c r="A177" s="886" t="str">
        <f>IF(B177&lt;&gt;"",IF(AND(B177&gt;=_TM1,B177&lt;=_TM2,OR(TH!L177="1111",TH!M177="1111")),TH!D177,""),"")</f>
        <v/>
      </c>
      <c r="B177" s="36" t="str">
        <f t="shared" si="14"/>
        <v/>
      </c>
      <c r="C177" s="37"/>
      <c r="D177" s="37"/>
      <c r="E177" s="37"/>
      <c r="F177" s="192"/>
      <c r="G177" s="40"/>
      <c r="H177" s="7"/>
      <c r="I177" s="253"/>
      <c r="J177" s="253"/>
      <c r="K177" s="606"/>
      <c r="L177" s="39"/>
      <c r="M177" s="39"/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</row>
    <row r="178" spans="1:27" ht="15.75" customHeight="1">
      <c r="A178" s="886" t="str">
        <f>IF(B178&lt;&gt;"",IF(AND(B178&gt;=_TM1,B178&lt;=_TM2,OR(TH!L178="1111",TH!M178="1111")),TH!D178,""),"")</f>
        <v/>
      </c>
      <c r="B178" s="36" t="str">
        <f t="shared" si="14"/>
        <v/>
      </c>
      <c r="C178" s="191"/>
      <c r="D178" s="184"/>
      <c r="E178" s="191"/>
      <c r="F178" s="192"/>
      <c r="G178" s="491"/>
      <c r="H178" s="45"/>
      <c r="I178" s="253"/>
      <c r="J178" s="253"/>
      <c r="K178" s="606"/>
      <c r="L178" s="194"/>
      <c r="M178" s="194"/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7" ht="15.75" customHeight="1">
      <c r="A179" s="886" t="str">
        <f>IF(B179&lt;&gt;"",IF(AND(B179&gt;=_TM1,B179&lt;=_TM2,OR(TH!L179="1111",TH!M179="1111")),TH!D179,""),"")</f>
        <v/>
      </c>
      <c r="B179" s="36" t="str">
        <f t="shared" si="14"/>
        <v/>
      </c>
      <c r="C179" s="191"/>
      <c r="D179" s="184"/>
      <c r="E179" s="191"/>
      <c r="F179" s="192"/>
      <c r="G179" s="491"/>
      <c r="H179" s="45"/>
      <c r="I179" s="253"/>
      <c r="J179" s="253"/>
      <c r="K179" s="38"/>
      <c r="L179" s="194"/>
      <c r="M179" s="194"/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7" ht="15.75" customHeight="1">
      <c r="A180" s="886" t="str">
        <f>IF(B180&lt;&gt;"",IF(AND(B180&gt;=_TM1,B180&lt;=_TM2,OR(TH!L180="1111",TH!M180="1111")),TH!D180,""),"")</f>
        <v/>
      </c>
      <c r="B180" s="36" t="str">
        <f t="shared" si="14"/>
        <v/>
      </c>
      <c r="C180" s="191"/>
      <c r="D180" s="184"/>
      <c r="E180" s="191"/>
      <c r="F180" s="192"/>
      <c r="G180" s="489"/>
      <c r="H180" s="45"/>
      <c r="I180" s="254"/>
      <c r="J180" s="253"/>
      <c r="K180" s="38"/>
      <c r="L180" s="194"/>
      <c r="M180" s="607"/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7" ht="15.75" customHeight="1">
      <c r="A181" s="886" t="str">
        <f>IF(B181&lt;&gt;"",IF(AND(B181&gt;=_TM1,B181&lt;=_TM2,OR(TH!L181="1111",TH!M181="1111")),TH!D181,""),"")</f>
        <v/>
      </c>
      <c r="B181" s="36" t="str">
        <f t="shared" si="14"/>
        <v/>
      </c>
      <c r="C181" s="191"/>
      <c r="D181" s="184"/>
      <c r="E181" s="191"/>
      <c r="F181" s="192"/>
      <c r="G181" s="489"/>
      <c r="H181" s="45"/>
      <c r="I181" s="254"/>
      <c r="J181" s="253"/>
      <c r="K181" s="38"/>
      <c r="L181" s="194"/>
      <c r="M181" s="607"/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4"/>
    </row>
    <row r="182" spans="1:27" ht="15.75" customHeight="1">
      <c r="A182" s="886" t="str">
        <f>IF(B182&lt;&gt;"",IF(AND(B182&gt;=_TM1,B182&lt;=_TM2,OR(TH!L182="1111",TH!M182="1111")),TH!D182,""),"")</f>
        <v/>
      </c>
      <c r="B182" s="36" t="str">
        <f t="shared" si="14"/>
        <v/>
      </c>
      <c r="C182" s="37"/>
      <c r="D182" s="37"/>
      <c r="E182" s="777"/>
      <c r="F182" s="40"/>
      <c r="G182" s="40"/>
      <c r="H182" s="7"/>
      <c r="I182" s="253"/>
      <c r="J182" s="253"/>
      <c r="K182" s="606"/>
      <c r="L182" s="39"/>
      <c r="M182" s="39"/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4"/>
    </row>
    <row r="183" spans="1:27" ht="15.75" customHeight="1">
      <c r="A183" s="886" t="str">
        <f>IF(B183&lt;&gt;"",IF(AND(B183&gt;=_TM1,B183&lt;=_TM2,OR(TH!L183="1111",TH!M183="1111")),TH!D183,""),"")</f>
        <v/>
      </c>
      <c r="B183" s="36" t="str">
        <f t="shared" si="14"/>
        <v/>
      </c>
      <c r="C183" s="37"/>
      <c r="D183" s="37"/>
      <c r="E183" s="777"/>
      <c r="F183" s="189"/>
      <c r="G183" s="40"/>
      <c r="H183" s="7"/>
      <c r="I183" s="253"/>
      <c r="J183" s="253"/>
      <c r="K183" s="606"/>
      <c r="L183" s="39"/>
      <c r="M183" s="39"/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4"/>
    </row>
    <row r="184" spans="1:27" ht="15.75" customHeight="1">
      <c r="A184" s="886" t="str">
        <f>IF(B184&lt;&gt;"",IF(AND(B184&gt;=_TM1,B184&lt;=_TM2,OR(TH!L184="1111",TH!M184="1111")),TH!D184,""),"")</f>
        <v/>
      </c>
      <c r="B184" s="36" t="str">
        <f t="shared" si="14"/>
        <v/>
      </c>
      <c r="C184" s="37"/>
      <c r="D184" s="37"/>
      <c r="E184" s="777"/>
      <c r="F184" s="189"/>
      <c r="G184" s="40"/>
      <c r="H184" s="7"/>
      <c r="I184" s="253"/>
      <c r="J184" s="253"/>
      <c r="K184" s="606"/>
      <c r="L184" s="39"/>
      <c r="M184" s="39"/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7" ht="15.75" customHeight="1">
      <c r="A185" s="886" t="str">
        <f>IF(B185&lt;&gt;"",IF(AND(B185&gt;=_TM1,B185&lt;=_TM2,OR(TH!L185="1111",TH!M185="1111")),TH!D185,""),"")</f>
        <v/>
      </c>
      <c r="B185" s="36" t="str">
        <f t="shared" si="14"/>
        <v/>
      </c>
      <c r="C185" s="37"/>
      <c r="D185" s="37"/>
      <c r="E185" s="777"/>
      <c r="F185" s="189"/>
      <c r="G185" s="40"/>
      <c r="H185" s="7"/>
      <c r="I185" s="253"/>
      <c r="J185" s="253"/>
      <c r="K185" s="606"/>
      <c r="L185" s="39"/>
      <c r="M185" s="39"/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7" ht="15.75" customHeight="1">
      <c r="A186" s="886" t="str">
        <f>IF(B186&lt;&gt;"",IF(AND(B186&gt;=_TM1,B186&lt;=_TM2,OR(TH!L186="1111",TH!M186="1111")),TH!D186,""),"")</f>
        <v/>
      </c>
      <c r="B186" s="36" t="str">
        <f t="shared" si="14"/>
        <v/>
      </c>
      <c r="C186" s="37"/>
      <c r="D186" s="37"/>
      <c r="E186" s="777"/>
      <c r="F186" s="189"/>
      <c r="G186" s="40"/>
      <c r="H186" s="7"/>
      <c r="I186" s="821"/>
      <c r="J186" s="253"/>
      <c r="K186" s="606"/>
      <c r="L186" s="39"/>
      <c r="M186" s="39"/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7" ht="15.75" customHeight="1">
      <c r="A187" s="886" t="str">
        <f>IF(B187&lt;&gt;"",IF(AND(B187&gt;=_TM1,B187&lt;=_TM2,OR(TH!L187="1111",TH!M187="1111")),TH!D187,""),"")</f>
        <v/>
      </c>
      <c r="B187" s="36" t="str">
        <f t="shared" si="14"/>
        <v/>
      </c>
      <c r="C187" s="37"/>
      <c r="D187" s="37"/>
      <c r="E187" s="777"/>
      <c r="F187" s="293"/>
      <c r="G187" s="40"/>
      <c r="H187" s="7"/>
      <c r="I187" s="253"/>
      <c r="J187" s="253"/>
      <c r="K187" s="606"/>
      <c r="L187" s="39"/>
      <c r="M187" s="39"/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</row>
    <row r="188" spans="1:27" ht="15.75" customHeight="1">
      <c r="A188" s="886" t="str">
        <f>IF(B188&lt;&gt;"",IF(AND(B188&gt;=_TM1,B188&lt;=_TM2,OR(TH!L188="1111",TH!M188="1111")),TH!D188,""),"")</f>
        <v/>
      </c>
      <c r="B188" s="36" t="str">
        <f t="shared" si="14"/>
        <v/>
      </c>
      <c r="C188" s="37"/>
      <c r="D188" s="37"/>
      <c r="E188" s="777"/>
      <c r="F188" s="293"/>
      <c r="G188" s="40"/>
      <c r="H188" s="7"/>
      <c r="I188" s="253"/>
      <c r="J188" s="253"/>
      <c r="K188" s="606"/>
      <c r="L188" s="39"/>
      <c r="M188" s="39"/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7" ht="15.75" customHeight="1">
      <c r="A189" s="886" t="str">
        <f>IF(B189&lt;&gt;"",IF(AND(B189&gt;=_TM1,B189&lt;=_TM2,OR(TH!L189="1111",TH!M189="1111")),TH!D189,""),"")</f>
        <v/>
      </c>
      <c r="B189" s="36" t="str">
        <f t="shared" si="14"/>
        <v/>
      </c>
      <c r="C189" s="184"/>
      <c r="D189" s="184"/>
      <c r="E189" s="184"/>
      <c r="F189" s="189"/>
      <c r="G189" s="608"/>
      <c r="H189" s="7"/>
      <c r="I189" s="253"/>
      <c r="J189" s="253"/>
      <c r="K189" s="606"/>
      <c r="L189" s="607"/>
      <c r="M189" s="607"/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</row>
    <row r="190" spans="1:27" ht="15.75" customHeight="1">
      <c r="A190" s="886" t="str">
        <f>IF(B190&lt;&gt;"",IF(AND(B190&gt;=_TM1,B190&lt;=_TM2,OR(TH!L190="1111",TH!M190="1111")),TH!D190,""),"")</f>
        <v/>
      </c>
      <c r="B190" s="36" t="str">
        <f t="shared" si="14"/>
        <v/>
      </c>
      <c r="C190" s="191"/>
      <c r="D190" s="191"/>
      <c r="E190" s="191"/>
      <c r="F190" s="192"/>
      <c r="G190" s="491"/>
      <c r="H190" s="193"/>
      <c r="I190" s="253"/>
      <c r="J190" s="253"/>
      <c r="K190" s="606"/>
      <c r="L190" s="194"/>
      <c r="M190" s="194"/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4"/>
    </row>
    <row r="191" spans="1:27" ht="15.75" customHeight="1">
      <c r="A191" s="886" t="str">
        <f>IF(B191&lt;&gt;"",IF(AND(B191&gt;=_TM1,B191&lt;=_TM2,OR(TH!L191="1111",TH!M191="1111")),TH!D191,""),"")</f>
        <v/>
      </c>
      <c r="B191" s="36" t="str">
        <f t="shared" si="14"/>
        <v/>
      </c>
      <c r="C191" s="191"/>
      <c r="D191" s="191"/>
      <c r="E191" s="191"/>
      <c r="F191" s="192"/>
      <c r="G191" s="491"/>
      <c r="H191" s="193"/>
      <c r="I191" s="253"/>
      <c r="J191" s="253"/>
      <c r="K191" s="606"/>
      <c r="L191" s="194"/>
      <c r="M191" s="194"/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4"/>
    </row>
    <row r="192" spans="1:27" ht="15.75" customHeight="1">
      <c r="A192" s="886" t="str">
        <f>IF(B192&lt;&gt;"",IF(AND(B192&gt;=_TM1,B192&lt;=_TM2,OR(TH!L192="1111",TH!M192="1111")),TH!D192,""),"")</f>
        <v/>
      </c>
      <c r="B192" s="36" t="str">
        <f t="shared" si="14"/>
        <v/>
      </c>
      <c r="C192" s="191"/>
      <c r="D192" s="191"/>
      <c r="E192" s="191"/>
      <c r="F192" s="192"/>
      <c r="G192" s="491"/>
      <c r="H192" s="193"/>
      <c r="I192" s="254"/>
      <c r="J192" s="254"/>
      <c r="K192" s="606"/>
      <c r="L192" s="194"/>
      <c r="M192" s="194"/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4"/>
    </row>
    <row r="193" spans="1:27" ht="15.75" customHeight="1">
      <c r="A193" s="886" t="str">
        <f>IF(B193&lt;&gt;"",IF(AND(B193&gt;=_TM1,B193&lt;=_TM2,OR(TH!L193="1111",TH!M193="1111")),TH!D193,""),"")</f>
        <v/>
      </c>
      <c r="B193" s="36" t="str">
        <f t="shared" si="14"/>
        <v/>
      </c>
      <c r="C193" s="37"/>
      <c r="D193" s="37"/>
      <c r="E193" s="37"/>
      <c r="F193" s="40"/>
      <c r="G193" s="40"/>
      <c r="H193" s="7"/>
      <c r="I193" s="253"/>
      <c r="J193" s="253"/>
      <c r="K193" s="606"/>
      <c r="L193" s="39"/>
      <c r="M193" s="39"/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4"/>
    </row>
    <row r="194" spans="1:27" ht="15.75" customHeight="1">
      <c r="A194" s="886" t="str">
        <f>IF(B194&lt;&gt;"",IF(AND(B194&gt;=_TM1,B194&lt;=_TM2,OR(TH!L194="1111",TH!M194="1111")),TH!D194,""),"")</f>
        <v/>
      </c>
      <c r="B194" s="36" t="str">
        <f t="shared" si="14"/>
        <v/>
      </c>
      <c r="C194" s="37"/>
      <c r="D194" s="37"/>
      <c r="E194" s="37"/>
      <c r="F194" s="40"/>
      <c r="G194" s="40"/>
      <c r="H194" s="7"/>
      <c r="I194" s="253"/>
      <c r="J194" s="253"/>
      <c r="K194" s="606"/>
      <c r="L194" s="39"/>
      <c r="M194" s="39"/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4"/>
    </row>
    <row r="195" spans="1:27" ht="15.75" customHeight="1">
      <c r="A195" s="886" t="str">
        <f>IF(B195&lt;&gt;"",IF(AND(B195&gt;=_TM1,B195&lt;=_TM2,OR(TH!L195="1111",TH!M195="1111")),TH!D195,""),"")</f>
        <v/>
      </c>
      <c r="B195" s="36" t="str">
        <f t="shared" si="14"/>
        <v/>
      </c>
      <c r="C195" s="191"/>
      <c r="D195" s="191"/>
      <c r="E195" s="191"/>
      <c r="F195" s="192"/>
      <c r="G195" s="491"/>
      <c r="H195" s="7"/>
      <c r="I195" s="253"/>
      <c r="J195" s="253"/>
      <c r="K195" s="606"/>
      <c r="L195" s="194"/>
      <c r="M195" s="194"/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4"/>
    </row>
    <row r="196" spans="1:27" ht="15.75" customHeight="1">
      <c r="A196" s="886" t="str">
        <f>IF(B196&lt;&gt;"",IF(AND(B196&gt;=_TM1,B196&lt;=_TM2,OR(TH!L196="1111",TH!M196="1111")),TH!D196,""),"")</f>
        <v/>
      </c>
      <c r="B196" s="36" t="str">
        <f t="shared" si="14"/>
        <v/>
      </c>
      <c r="C196" s="191"/>
      <c r="D196" s="191"/>
      <c r="E196" s="191"/>
      <c r="F196" s="192"/>
      <c r="G196" s="491"/>
      <c r="H196" s="7"/>
      <c r="I196" s="253"/>
      <c r="J196" s="253"/>
      <c r="K196" s="606"/>
      <c r="L196" s="194"/>
      <c r="M196" s="194"/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4"/>
    </row>
    <row r="197" spans="1:27" ht="15.75" customHeight="1">
      <c r="A197" s="886" t="str">
        <f>IF(B197&lt;&gt;"",IF(AND(B197&gt;=_TM1,B197&lt;=_TM2,OR(TH!L197="1111",TH!M197="1111")),TH!D197,""),"")</f>
        <v/>
      </c>
      <c r="B197" s="36" t="str">
        <f t="shared" si="14"/>
        <v/>
      </c>
      <c r="C197" s="191"/>
      <c r="D197" s="191"/>
      <c r="E197" s="191"/>
      <c r="F197" s="192"/>
      <c r="G197" s="491"/>
      <c r="H197" s="7"/>
      <c r="I197" s="253"/>
      <c r="J197" s="253"/>
      <c r="K197" s="606"/>
      <c r="L197" s="194"/>
      <c r="M197" s="194"/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4"/>
    </row>
    <row r="198" spans="1:27" ht="15.75" customHeight="1">
      <c r="A198" s="886" t="str">
        <f>IF(B198&lt;&gt;"",IF(AND(B198&gt;=_TM1,B198&lt;=_TM2,OR(TH!L198="1111",TH!M198="1111")),TH!D198,""),"")</f>
        <v/>
      </c>
      <c r="B198" s="36" t="str">
        <f t="shared" si="14"/>
        <v/>
      </c>
      <c r="C198" s="191"/>
      <c r="D198" s="191"/>
      <c r="E198" s="191"/>
      <c r="F198" s="192"/>
      <c r="G198" s="491"/>
      <c r="H198" s="7"/>
      <c r="I198" s="253"/>
      <c r="J198" s="253"/>
      <c r="K198" s="606"/>
      <c r="L198" s="194"/>
      <c r="M198" s="194"/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4"/>
    </row>
    <row r="199" spans="1:27" ht="15.75" customHeight="1">
      <c r="A199" s="886" t="str">
        <f>IF(B199&lt;&gt;"",IF(AND(B199&gt;=_TM1,B199&lt;=_TM2,OR(TH!L199="1111",TH!M199="1111")),TH!D199,""),"")</f>
        <v/>
      </c>
      <c r="B199" s="36" t="str">
        <f t="shared" ref="B199:B262" si="15">IF(C199&lt;&gt;"",MONTH(C199),"")</f>
        <v/>
      </c>
      <c r="C199" s="191"/>
      <c r="D199" s="191"/>
      <c r="E199" s="191"/>
      <c r="F199" s="192"/>
      <c r="G199" s="491"/>
      <c r="H199" s="7"/>
      <c r="I199" s="253"/>
      <c r="J199" s="253"/>
      <c r="K199" s="606"/>
      <c r="L199" s="194"/>
      <c r="M199" s="194"/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4"/>
    </row>
    <row r="200" spans="1:27" ht="15.75" customHeight="1">
      <c r="A200" s="886" t="str">
        <f>IF(B200&lt;&gt;"",IF(AND(B200&gt;=_TM1,B200&lt;=_TM2,OR(TH!L200="1111",TH!M200="1111")),TH!D200,""),"")</f>
        <v/>
      </c>
      <c r="B200" s="36" t="str">
        <f t="shared" si="15"/>
        <v/>
      </c>
      <c r="C200" s="191"/>
      <c r="D200" s="191"/>
      <c r="E200" s="191"/>
      <c r="F200" s="192"/>
      <c r="G200" s="491"/>
      <c r="H200" s="7"/>
      <c r="I200" s="253"/>
      <c r="J200" s="253"/>
      <c r="K200" s="606"/>
      <c r="L200" s="194"/>
      <c r="M200" s="194"/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4"/>
    </row>
    <row r="201" spans="1:27" ht="15.75" customHeight="1">
      <c r="A201" s="886" t="str">
        <f>IF(B201&lt;&gt;"",IF(AND(B201&gt;=_TM1,B201&lt;=_TM2,OR(TH!L201="1111",TH!M201="1111")),TH!D201,""),"")</f>
        <v/>
      </c>
      <c r="B201" s="36" t="str">
        <f t="shared" si="15"/>
        <v/>
      </c>
      <c r="C201" s="191"/>
      <c r="D201" s="191"/>
      <c r="E201" s="191"/>
      <c r="F201" s="192"/>
      <c r="G201" s="491"/>
      <c r="H201" s="7"/>
      <c r="I201" s="253"/>
      <c r="J201" s="253"/>
      <c r="K201" s="606"/>
      <c r="L201" s="194"/>
      <c r="M201" s="194"/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4"/>
    </row>
    <row r="202" spans="1:27" ht="15.75" customHeight="1">
      <c r="A202" s="886" t="str">
        <f>IF(B202&lt;&gt;"",IF(AND(B202&gt;=_TM1,B202&lt;=_TM2,OR(TH!L202="1111",TH!M202="1111")),TH!D202,""),"")</f>
        <v/>
      </c>
      <c r="B202" s="36" t="str">
        <f t="shared" si="15"/>
        <v/>
      </c>
      <c r="C202" s="191"/>
      <c r="D202" s="191"/>
      <c r="E202" s="191"/>
      <c r="F202" s="192"/>
      <c r="G202" s="491"/>
      <c r="H202" s="7"/>
      <c r="I202" s="253"/>
      <c r="J202" s="253"/>
      <c r="K202" s="38"/>
      <c r="L202" s="194"/>
      <c r="M202" s="194"/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4"/>
    </row>
    <row r="203" spans="1:27" ht="15.75" customHeight="1">
      <c r="A203" s="886" t="str">
        <f>IF(B203&lt;&gt;"",IF(AND(B203&gt;=_TM1,B203&lt;=_TM2,OR(TH!L203="1111",TH!M203="1111")),TH!D203,""),"")</f>
        <v/>
      </c>
      <c r="B203" s="36" t="str">
        <f t="shared" si="15"/>
        <v/>
      </c>
      <c r="C203" s="191"/>
      <c r="D203" s="191"/>
      <c r="E203" s="191"/>
      <c r="F203" s="192"/>
      <c r="G203" s="491"/>
      <c r="H203" s="7"/>
      <c r="I203" s="253"/>
      <c r="J203" s="253"/>
      <c r="K203" s="606"/>
      <c r="L203" s="194"/>
      <c r="M203" s="194"/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4"/>
    </row>
    <row r="204" spans="1:27" ht="15.75" customHeight="1">
      <c r="A204" s="886" t="str">
        <f>IF(B204&lt;&gt;"",IF(AND(B204&gt;=_TM1,B204&lt;=_TM2,OR(TH!L204="1111",TH!M204="1111")),TH!D204,""),"")</f>
        <v/>
      </c>
      <c r="B204" s="36" t="str">
        <f t="shared" si="15"/>
        <v/>
      </c>
      <c r="C204" s="191"/>
      <c r="D204" s="191"/>
      <c r="E204" s="191"/>
      <c r="F204" s="192"/>
      <c r="G204" s="491"/>
      <c r="H204" s="7"/>
      <c r="I204" s="253"/>
      <c r="J204" s="253"/>
      <c r="K204" s="606"/>
      <c r="L204" s="194"/>
      <c r="M204" s="194"/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4"/>
    </row>
    <row r="205" spans="1:27" ht="15.75" customHeight="1">
      <c r="A205" s="886" t="str">
        <f>IF(B205&lt;&gt;"",IF(AND(B205&gt;=_TM1,B205&lt;=_TM2,OR(TH!L205="1111",TH!M205="1111")),TH!D205,""),"")</f>
        <v/>
      </c>
      <c r="B205" s="36" t="str">
        <f t="shared" si="15"/>
        <v/>
      </c>
      <c r="C205" s="191"/>
      <c r="D205" s="191"/>
      <c r="E205" s="191"/>
      <c r="F205" s="192"/>
      <c r="G205" s="491"/>
      <c r="H205" s="7"/>
      <c r="I205" s="254"/>
      <c r="J205" s="254"/>
      <c r="K205" s="606"/>
      <c r="L205" s="194"/>
      <c r="M205" s="194"/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4"/>
    </row>
    <row r="206" spans="1:27" ht="15.75" customHeight="1">
      <c r="A206" s="886" t="str">
        <f>IF(B206&lt;&gt;"",IF(AND(B206&gt;=_TM1,B206&lt;=_TM2,OR(TH!L206="1111",TH!M206="1111")),TH!D206,""),"")</f>
        <v/>
      </c>
      <c r="B206" s="36" t="str">
        <f t="shared" si="15"/>
        <v/>
      </c>
      <c r="C206" s="191"/>
      <c r="D206" s="191"/>
      <c r="E206" s="191"/>
      <c r="F206" s="192"/>
      <c r="G206" s="491"/>
      <c r="H206" s="7"/>
      <c r="I206" s="253"/>
      <c r="J206" s="253"/>
      <c r="K206" s="606"/>
      <c r="L206" s="194"/>
      <c r="M206" s="194"/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4"/>
    </row>
    <row r="207" spans="1:27" ht="15.75" customHeight="1">
      <c r="A207" s="886" t="str">
        <f>IF(B207&lt;&gt;"",IF(AND(B207&gt;=_TM1,B207&lt;=_TM2,OR(TH!L207="1111",TH!M207="1111")),TH!D207,""),"")</f>
        <v/>
      </c>
      <c r="B207" s="36" t="str">
        <f t="shared" si="15"/>
        <v/>
      </c>
      <c r="C207" s="191"/>
      <c r="D207" s="191"/>
      <c r="E207" s="191"/>
      <c r="F207" s="192"/>
      <c r="G207" s="491"/>
      <c r="H207" s="7"/>
      <c r="I207" s="253"/>
      <c r="J207" s="253"/>
      <c r="K207" s="606"/>
      <c r="L207" s="194"/>
      <c r="M207" s="194"/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4"/>
    </row>
    <row r="208" spans="1:27" ht="15.75" customHeight="1">
      <c r="A208" s="886" t="str">
        <f>IF(B208&lt;&gt;"",IF(AND(B208&gt;=_TM1,B208&lt;=_TM2,OR(TH!L208="1111",TH!M208="1111")),TH!D208,""),"")</f>
        <v/>
      </c>
      <c r="B208" s="36" t="str">
        <f t="shared" si="15"/>
        <v/>
      </c>
      <c r="C208" s="191"/>
      <c r="D208" s="191"/>
      <c r="E208" s="191"/>
      <c r="F208" s="192"/>
      <c r="G208" s="491"/>
      <c r="H208" s="7"/>
      <c r="I208" s="254"/>
      <c r="J208" s="254"/>
      <c r="K208" s="606"/>
      <c r="L208" s="194"/>
      <c r="M208" s="194"/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4"/>
    </row>
    <row r="209" spans="1:27" ht="15.75" customHeight="1">
      <c r="A209" s="886" t="str">
        <f>IF(B209&lt;&gt;"",IF(AND(B209&gt;=_TM1,B209&lt;=_TM2,OR(TH!L209="1111",TH!M209="1111")),TH!D209,""),"")</f>
        <v/>
      </c>
      <c r="B209" s="36" t="str">
        <f t="shared" si="15"/>
        <v/>
      </c>
      <c r="C209" s="191"/>
      <c r="D209" s="191"/>
      <c r="E209" s="191"/>
      <c r="F209" s="192"/>
      <c r="G209" s="491"/>
      <c r="H209" s="7"/>
      <c r="I209" s="253"/>
      <c r="J209" s="253"/>
      <c r="K209" s="606"/>
      <c r="L209" s="194"/>
      <c r="M209" s="194"/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4"/>
    </row>
    <row r="210" spans="1:27" ht="15.75" customHeight="1">
      <c r="A210" s="886" t="str">
        <f>IF(B210&lt;&gt;"",IF(AND(B210&gt;=_TM1,B210&lt;=_TM2,OR(TH!L210="1111",TH!M210="1111")),TH!D210,""),"")</f>
        <v/>
      </c>
      <c r="B210" s="36" t="str">
        <f t="shared" si="15"/>
        <v/>
      </c>
      <c r="C210" s="191"/>
      <c r="D210" s="191"/>
      <c r="E210" s="191"/>
      <c r="F210" s="192"/>
      <c r="G210" s="491"/>
      <c r="H210" s="7"/>
      <c r="I210" s="253"/>
      <c r="J210" s="253"/>
      <c r="K210" s="606"/>
      <c r="L210" s="194"/>
      <c r="M210" s="194"/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4"/>
    </row>
    <row r="211" spans="1:27" ht="15.75" customHeight="1">
      <c r="A211" s="886" t="str">
        <f>IF(B211&lt;&gt;"",IF(AND(B211&gt;=_TM1,B211&lt;=_TM2,OR(TH!L211="1111",TH!M211="1111")),TH!D211,""),"")</f>
        <v/>
      </c>
      <c r="B211" s="36" t="str">
        <f t="shared" si="15"/>
        <v/>
      </c>
      <c r="C211" s="191"/>
      <c r="D211" s="191"/>
      <c r="E211" s="191"/>
      <c r="F211" s="192"/>
      <c r="G211" s="491"/>
      <c r="H211" s="7"/>
      <c r="I211" s="253"/>
      <c r="J211" s="253"/>
      <c r="K211" s="38"/>
      <c r="L211" s="194"/>
      <c r="M211" s="194"/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4"/>
    </row>
    <row r="212" spans="1:27" ht="15.75" customHeight="1">
      <c r="A212" s="886" t="str">
        <f>IF(B212&lt;&gt;"",IF(AND(B212&gt;=_TM1,B212&lt;=_TM2,OR(TH!L212="1111",TH!M212="1111")),TH!D212,""),"")</f>
        <v/>
      </c>
      <c r="B212" s="36" t="str">
        <f t="shared" si="15"/>
        <v/>
      </c>
      <c r="C212" s="37"/>
      <c r="D212" s="37"/>
      <c r="E212" s="37"/>
      <c r="F212" s="40"/>
      <c r="G212" s="40"/>
      <c r="H212" s="7"/>
      <c r="I212" s="253"/>
      <c r="J212" s="253"/>
      <c r="K212" s="606"/>
      <c r="L212" s="39"/>
      <c r="M212" s="39"/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4"/>
    </row>
    <row r="213" spans="1:27" ht="15.75" customHeight="1">
      <c r="A213" s="886" t="str">
        <f>IF(B213&lt;&gt;"",IF(AND(B213&gt;=_TM1,B213&lt;=_TM2,OR(TH!L213="1111",TH!M213="1111")),TH!D213,""),"")</f>
        <v/>
      </c>
      <c r="B213" s="36" t="str">
        <f t="shared" si="15"/>
        <v/>
      </c>
      <c r="C213" s="37"/>
      <c r="D213" s="37"/>
      <c r="E213" s="37"/>
      <c r="F213" s="40"/>
      <c r="G213" s="40"/>
      <c r="H213" s="7"/>
      <c r="I213" s="253"/>
      <c r="J213" s="253"/>
      <c r="K213" s="606"/>
      <c r="L213" s="39"/>
      <c r="M213" s="39"/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4"/>
    </row>
    <row r="214" spans="1:27" ht="15.75" customHeight="1">
      <c r="A214" s="886" t="str">
        <f>IF(B214&lt;&gt;"",IF(AND(B214&gt;=_TM1,B214&lt;=_TM2,OR(TH!L214="1111",TH!M214="1111")),TH!D214,""),"")</f>
        <v/>
      </c>
      <c r="B214" s="36" t="str">
        <f t="shared" si="15"/>
        <v/>
      </c>
      <c r="C214" s="37"/>
      <c r="D214" s="37"/>
      <c r="E214" s="37"/>
      <c r="F214" s="40"/>
      <c r="G214" s="40"/>
      <c r="H214" s="7"/>
      <c r="I214" s="253"/>
      <c r="J214" s="253"/>
      <c r="K214" s="606"/>
      <c r="L214" s="39"/>
      <c r="M214" s="39"/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4"/>
    </row>
    <row r="215" spans="1:27" ht="15.75" customHeight="1">
      <c r="A215" s="886" t="str">
        <f>IF(B215&lt;&gt;"",IF(AND(B215&gt;=_TM1,B215&lt;=_TM2,OR(TH!L215="1111",TH!M215="1111")),TH!D215,""),"")</f>
        <v/>
      </c>
      <c r="B215" s="36" t="str">
        <f t="shared" si="15"/>
        <v/>
      </c>
      <c r="C215" s="37"/>
      <c r="D215" s="37"/>
      <c r="E215" s="37"/>
      <c r="F215" s="40"/>
      <c r="G215" s="40"/>
      <c r="H215" s="7"/>
      <c r="I215" s="253"/>
      <c r="J215" s="253"/>
      <c r="K215" s="606"/>
      <c r="L215" s="39"/>
      <c r="M215" s="39"/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4"/>
    </row>
    <row r="216" spans="1:27" ht="15.75" customHeight="1">
      <c r="A216" s="886" t="str">
        <f>IF(B216&lt;&gt;"",IF(AND(B216&gt;=_TM1,B216&lt;=_TM2,OR(TH!L216="1111",TH!M216="1111")),TH!D216,""),"")</f>
        <v/>
      </c>
      <c r="B216" s="36" t="str">
        <f t="shared" si="15"/>
        <v/>
      </c>
      <c r="C216" s="37"/>
      <c r="D216" s="37"/>
      <c r="E216" s="37"/>
      <c r="F216" s="40"/>
      <c r="G216" s="40"/>
      <c r="H216" s="7"/>
      <c r="I216" s="253"/>
      <c r="J216" s="253"/>
      <c r="K216" s="606"/>
      <c r="L216" s="39"/>
      <c r="M216" s="39"/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4"/>
    </row>
    <row r="217" spans="1:27" ht="15.75" customHeight="1">
      <c r="A217" s="886" t="str">
        <f>IF(B217&lt;&gt;"",IF(AND(B217&gt;=_TM1,B217&lt;=_TM2,OR(TH!L217="1111",TH!M217="1111")),TH!D217,""),"")</f>
        <v/>
      </c>
      <c r="B217" s="36" t="str">
        <f t="shared" si="15"/>
        <v/>
      </c>
      <c r="C217" s="37"/>
      <c r="D217" s="37"/>
      <c r="E217" s="37"/>
      <c r="F217" s="40"/>
      <c r="G217" s="40"/>
      <c r="H217" s="7"/>
      <c r="I217" s="253"/>
      <c r="J217" s="253"/>
      <c r="K217" s="606"/>
      <c r="L217" s="39"/>
      <c r="M217" s="39"/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4"/>
    </row>
    <row r="218" spans="1:27" ht="15.75" customHeight="1">
      <c r="A218" s="886" t="str">
        <f>IF(B218&lt;&gt;"",IF(AND(B218&gt;=_TM1,B218&lt;=_TM2,OR(TH!L218="1111",TH!M218="1111")),TH!D218,""),"")</f>
        <v/>
      </c>
      <c r="B218" s="36" t="str">
        <f t="shared" si="15"/>
        <v/>
      </c>
      <c r="C218" s="37"/>
      <c r="D218" s="37"/>
      <c r="E218" s="37"/>
      <c r="F218" s="40"/>
      <c r="G218" s="40"/>
      <c r="H218" s="7"/>
      <c r="I218" s="253"/>
      <c r="J218" s="253"/>
      <c r="K218" s="606"/>
      <c r="L218" s="39"/>
      <c r="M218" s="39"/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4"/>
    </row>
    <row r="219" spans="1:27" ht="15.75" customHeight="1">
      <c r="A219" s="886" t="str">
        <f>IF(B219&lt;&gt;"",IF(AND(B219&gt;=_TM1,B219&lt;=_TM2,OR(TH!L219="1111",TH!M219="1111")),TH!D219,""),"")</f>
        <v/>
      </c>
      <c r="B219" s="36" t="str">
        <f t="shared" si="15"/>
        <v/>
      </c>
      <c r="C219" s="37"/>
      <c r="D219" s="37"/>
      <c r="E219" s="37"/>
      <c r="F219" s="40"/>
      <c r="G219" s="40"/>
      <c r="H219" s="7"/>
      <c r="I219" s="253"/>
      <c r="J219" s="253"/>
      <c r="K219" s="606"/>
      <c r="L219" s="39"/>
      <c r="M219" s="39"/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4"/>
    </row>
    <row r="220" spans="1:27" ht="15.75" customHeight="1">
      <c r="A220" s="886" t="str">
        <f>IF(B220&lt;&gt;"",IF(AND(B220&gt;=_TM1,B220&lt;=_TM2,OR(TH!L220="1111",TH!M220="1111")),TH!D220,""),"")</f>
        <v/>
      </c>
      <c r="B220" s="36" t="str">
        <f t="shared" si="15"/>
        <v/>
      </c>
      <c r="C220" s="37"/>
      <c r="D220" s="37"/>
      <c r="E220" s="37"/>
      <c r="F220" s="40"/>
      <c r="G220" s="40"/>
      <c r="H220" s="7"/>
      <c r="I220" s="253"/>
      <c r="J220" s="253"/>
      <c r="K220" s="606"/>
      <c r="L220" s="39"/>
      <c r="M220" s="39"/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4"/>
    </row>
    <row r="221" spans="1:27" ht="15.75" customHeight="1">
      <c r="A221" s="886" t="str">
        <f>IF(B221&lt;&gt;"",IF(AND(B221&gt;=_TM1,B221&lt;=_TM2,OR(TH!L221="1111",TH!M221="1111")),TH!D221,""),"")</f>
        <v/>
      </c>
      <c r="B221" s="36" t="str">
        <f t="shared" si="15"/>
        <v/>
      </c>
      <c r="C221" s="37"/>
      <c r="D221" s="37"/>
      <c r="E221" s="37"/>
      <c r="F221" s="40"/>
      <c r="G221" s="40"/>
      <c r="H221" s="7"/>
      <c r="I221" s="253"/>
      <c r="J221" s="253"/>
      <c r="K221" s="606"/>
      <c r="L221" s="39"/>
      <c r="M221" s="39"/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4"/>
    </row>
    <row r="222" spans="1:27" ht="15.75" customHeight="1">
      <c r="A222" s="886" t="str">
        <f>IF(B222&lt;&gt;"",IF(AND(B222&gt;=_TM1,B222&lt;=_TM2,OR(TH!L222="1111",TH!M222="1111")),TH!D222,""),"")</f>
        <v/>
      </c>
      <c r="B222" s="36" t="str">
        <f t="shared" si="15"/>
        <v/>
      </c>
      <c r="C222" s="37"/>
      <c r="D222" s="37"/>
      <c r="E222" s="37"/>
      <c r="F222" s="40"/>
      <c r="G222" s="40"/>
      <c r="H222" s="7"/>
      <c r="I222" s="253"/>
      <c r="J222" s="253"/>
      <c r="K222" s="606"/>
      <c r="L222" s="39"/>
      <c r="M222" s="39"/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4"/>
    </row>
    <row r="223" spans="1:27" ht="15.75" customHeight="1">
      <c r="A223" s="886" t="str">
        <f>IF(B223&lt;&gt;"",IF(AND(B223&gt;=_TM1,B223&lt;=_TM2,OR(TH!L223="1111",TH!M223="1111")),TH!D223,""),"")</f>
        <v/>
      </c>
      <c r="B223" s="36" t="str">
        <f t="shared" si="15"/>
        <v/>
      </c>
      <c r="C223" s="37"/>
      <c r="D223" s="37"/>
      <c r="E223" s="37"/>
      <c r="F223" s="40"/>
      <c r="G223" s="40"/>
      <c r="H223" s="7"/>
      <c r="I223" s="253"/>
      <c r="J223" s="253"/>
      <c r="K223" s="606"/>
      <c r="L223" s="39"/>
      <c r="M223" s="39"/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4"/>
    </row>
    <row r="224" spans="1:27" ht="15.75" customHeight="1">
      <c r="A224" s="886" t="str">
        <f>IF(B224&lt;&gt;"",IF(AND(B224&gt;=_TM1,B224&lt;=_TM2,OR(TH!L224="1111",TH!M224="1111")),TH!D224,""),"")</f>
        <v/>
      </c>
      <c r="B224" s="36" t="str">
        <f t="shared" si="15"/>
        <v/>
      </c>
      <c r="C224" s="37"/>
      <c r="D224" s="37"/>
      <c r="E224" s="37"/>
      <c r="F224" s="40"/>
      <c r="G224" s="40"/>
      <c r="H224" s="7"/>
      <c r="I224" s="253"/>
      <c r="J224" s="253"/>
      <c r="K224" s="606"/>
      <c r="L224" s="39"/>
      <c r="M224" s="39"/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4"/>
    </row>
    <row r="225" spans="1:27" ht="15.75" customHeight="1">
      <c r="A225" s="886" t="str">
        <f>IF(B225&lt;&gt;"",IF(AND(B225&gt;=_TM1,B225&lt;=_TM2,OR(TH!L225="1111",TH!M225="1111")),TH!D225,""),"")</f>
        <v/>
      </c>
      <c r="B225" s="36" t="str">
        <f t="shared" si="15"/>
        <v/>
      </c>
      <c r="C225" s="37"/>
      <c r="D225" s="37"/>
      <c r="E225" s="37"/>
      <c r="F225" s="40"/>
      <c r="G225" s="40"/>
      <c r="H225" s="7"/>
      <c r="I225" s="253"/>
      <c r="J225" s="253"/>
      <c r="K225" s="606"/>
      <c r="L225" s="39"/>
      <c r="M225" s="39"/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4"/>
    </row>
    <row r="226" spans="1:27" ht="15.75" customHeight="1">
      <c r="A226" s="886" t="str">
        <f>IF(B226&lt;&gt;"",IF(AND(B226&gt;=_TM1,B226&lt;=_TM2,OR(TH!L226="1111",TH!M226="1111")),TH!D226,""),"")</f>
        <v/>
      </c>
      <c r="B226" s="36" t="str">
        <f t="shared" si="15"/>
        <v/>
      </c>
      <c r="C226" s="37"/>
      <c r="D226" s="37"/>
      <c r="E226" s="37"/>
      <c r="F226" s="40"/>
      <c r="G226" s="40"/>
      <c r="H226" s="7"/>
      <c r="I226" s="253"/>
      <c r="J226" s="253"/>
      <c r="K226" s="606"/>
      <c r="L226" s="39"/>
      <c r="M226" s="39"/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4"/>
    </row>
    <row r="227" spans="1:27" ht="15.75" customHeight="1">
      <c r="A227" s="886" t="str">
        <f>IF(B227&lt;&gt;"",IF(AND(B227&gt;=_TM1,B227&lt;=_TM2,OR(TH!L227="1111",TH!M227="1111")),TH!D227,""),"")</f>
        <v/>
      </c>
      <c r="B227" s="36" t="str">
        <f t="shared" si="15"/>
        <v/>
      </c>
      <c r="C227" s="37"/>
      <c r="D227" s="37"/>
      <c r="E227" s="37"/>
      <c r="F227" s="40"/>
      <c r="G227" s="40"/>
      <c r="H227" s="7"/>
      <c r="I227" s="253"/>
      <c r="J227" s="253"/>
      <c r="K227" s="606"/>
      <c r="L227" s="39"/>
      <c r="M227" s="39"/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4"/>
    </row>
    <row r="228" spans="1:27" ht="15.75" customHeight="1">
      <c r="A228" s="886" t="str">
        <f>IF(B228&lt;&gt;"",IF(AND(B228&gt;=_TM1,B228&lt;=_TM2,OR(TH!L228="1111",TH!M228="1111")),TH!D228,""),"")</f>
        <v/>
      </c>
      <c r="B228" s="36" t="str">
        <f t="shared" si="15"/>
        <v/>
      </c>
      <c r="C228" s="37"/>
      <c r="D228" s="37"/>
      <c r="E228" s="37"/>
      <c r="F228" s="40"/>
      <c r="G228" s="40"/>
      <c r="H228" s="7"/>
      <c r="I228" s="253"/>
      <c r="J228" s="253"/>
      <c r="K228" s="606"/>
      <c r="L228" s="39"/>
      <c r="M228" s="39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4"/>
    </row>
    <row r="229" spans="1:27" ht="15.75" customHeight="1">
      <c r="A229" s="886" t="str">
        <f>IF(B229&lt;&gt;"",IF(AND(B229&gt;=_TM1,B229&lt;=_TM2,OR(TH!L229="1111",TH!M229="1111")),TH!D229,""),"")</f>
        <v/>
      </c>
      <c r="B229" s="36" t="str">
        <f t="shared" si="15"/>
        <v/>
      </c>
      <c r="C229" s="37"/>
      <c r="D229" s="37"/>
      <c r="E229" s="37"/>
      <c r="F229" s="40"/>
      <c r="G229" s="40"/>
      <c r="H229" s="7"/>
      <c r="I229" s="253"/>
      <c r="J229" s="253"/>
      <c r="K229" s="606"/>
      <c r="L229" s="39"/>
      <c r="M229" s="39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4"/>
    </row>
    <row r="230" spans="1:27" ht="15.75" customHeight="1">
      <c r="A230" s="886" t="str">
        <f>IF(B230&lt;&gt;"",IF(AND(B230&gt;=_TM1,B230&lt;=_TM2,OR(TH!L230="1111",TH!M230="1111")),TH!D230,""),"")</f>
        <v/>
      </c>
      <c r="B230" s="36" t="str">
        <f t="shared" si="15"/>
        <v/>
      </c>
      <c r="C230" s="37"/>
      <c r="D230" s="37"/>
      <c r="E230" s="37"/>
      <c r="F230" s="40"/>
      <c r="G230" s="40"/>
      <c r="H230" s="7"/>
      <c r="I230" s="253"/>
      <c r="J230" s="253"/>
      <c r="K230" s="606"/>
      <c r="L230" s="39"/>
      <c r="M230" s="39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4"/>
    </row>
    <row r="231" spans="1:27" ht="15.75" customHeight="1">
      <c r="A231" s="886" t="str">
        <f>IF(B231&lt;&gt;"",IF(AND(B231&gt;=_TM1,B231&lt;=_TM2,OR(TH!L231="1111",TH!M231="1111")),TH!D231,""),"")</f>
        <v/>
      </c>
      <c r="B231" s="36" t="str">
        <f t="shared" si="15"/>
        <v/>
      </c>
      <c r="C231" s="37"/>
      <c r="D231" s="37"/>
      <c r="E231" s="37"/>
      <c r="F231" s="40"/>
      <c r="G231" s="40"/>
      <c r="H231" s="7"/>
      <c r="I231" s="253"/>
      <c r="J231" s="253"/>
      <c r="K231" s="606"/>
      <c r="L231" s="39"/>
      <c r="M231" s="39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4"/>
    </row>
    <row r="232" spans="1:27" ht="15.75" customHeight="1">
      <c r="A232" s="886" t="str">
        <f>IF(B232&lt;&gt;"",IF(AND(B232&gt;=_TM1,B232&lt;=_TM2,OR(TH!L232="1111",TH!M232="1111")),TH!D232,""),"")</f>
        <v/>
      </c>
      <c r="B232" s="36" t="str">
        <f t="shared" si="15"/>
        <v/>
      </c>
      <c r="C232" s="37"/>
      <c r="D232" s="37"/>
      <c r="E232" s="37"/>
      <c r="F232" s="40"/>
      <c r="G232" s="40"/>
      <c r="H232" s="7"/>
      <c r="I232" s="253"/>
      <c r="J232" s="253"/>
      <c r="K232" s="606"/>
      <c r="L232" s="39"/>
      <c r="M232" s="39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4"/>
    </row>
    <row r="233" spans="1:27" ht="15.75" customHeight="1">
      <c r="A233" s="886" t="str">
        <f>IF(B233&lt;&gt;"",IF(AND(B233&gt;=_TM1,B233&lt;=_TM2,OR(TH!L233="1111",TH!M233="1111")),TH!D233,""),"")</f>
        <v/>
      </c>
      <c r="B233" s="36" t="str">
        <f t="shared" si="15"/>
        <v/>
      </c>
      <c r="C233" s="37"/>
      <c r="D233" s="37"/>
      <c r="E233" s="37"/>
      <c r="F233" s="40"/>
      <c r="G233" s="40"/>
      <c r="H233" s="7"/>
      <c r="I233" s="253"/>
      <c r="J233" s="253"/>
      <c r="K233" s="606"/>
      <c r="L233" s="39"/>
      <c r="M233" s="39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4"/>
    </row>
    <row r="234" spans="1:27" ht="15.75" customHeight="1">
      <c r="A234" s="886" t="str">
        <f>IF(B234&lt;&gt;"",IF(AND(B234&gt;=_TM1,B234&lt;=_TM2,OR(TH!L234="1111",TH!M234="1111")),TH!D234,""),"")</f>
        <v/>
      </c>
      <c r="B234" s="36" t="str">
        <f t="shared" si="15"/>
        <v/>
      </c>
      <c r="C234" s="37"/>
      <c r="D234" s="37"/>
      <c r="E234" s="37"/>
      <c r="F234" s="40"/>
      <c r="G234" s="40"/>
      <c r="H234" s="7"/>
      <c r="I234" s="253"/>
      <c r="J234" s="253"/>
      <c r="K234" s="606"/>
      <c r="L234" s="39"/>
      <c r="M234" s="39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4"/>
    </row>
    <row r="235" spans="1:27" ht="15.75" customHeight="1">
      <c r="A235" s="886" t="str">
        <f>IF(B235&lt;&gt;"",IF(AND(B235&gt;=_TM1,B235&lt;=_TM2,OR(TH!L235="1111",TH!M235="1111")),TH!D235,""),"")</f>
        <v/>
      </c>
      <c r="B235" s="36" t="str">
        <f t="shared" si="15"/>
        <v/>
      </c>
      <c r="C235" s="37"/>
      <c r="D235" s="37"/>
      <c r="E235" s="37"/>
      <c r="F235" s="40"/>
      <c r="G235" s="40"/>
      <c r="H235" s="7"/>
      <c r="I235" s="253"/>
      <c r="J235" s="253"/>
      <c r="K235" s="606"/>
      <c r="L235" s="39"/>
      <c r="M235" s="39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4"/>
    </row>
    <row r="236" spans="1:27" ht="15.75" customHeight="1">
      <c r="A236" s="886" t="str">
        <f>IF(B236&lt;&gt;"",IF(AND(B236&gt;=_TM1,B236&lt;=_TM2,OR(TH!L236="1111",TH!M236="1111")),TH!D236,""),"")</f>
        <v/>
      </c>
      <c r="B236" s="36" t="str">
        <f t="shared" si="15"/>
        <v/>
      </c>
      <c r="C236" s="37"/>
      <c r="D236" s="37"/>
      <c r="E236" s="37"/>
      <c r="F236" s="40"/>
      <c r="G236" s="40"/>
      <c r="H236" s="7"/>
      <c r="I236" s="253"/>
      <c r="J236" s="253"/>
      <c r="K236" s="606"/>
      <c r="L236" s="39"/>
      <c r="M236" s="39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4"/>
    </row>
    <row r="237" spans="1:27" ht="15.75" customHeight="1">
      <c r="A237" s="886" t="str">
        <f>IF(B237&lt;&gt;"",IF(AND(B237&gt;=_TM1,B237&lt;=_TM2,OR(TH!L237="1111",TH!M237="1111")),TH!D237,""),"")</f>
        <v/>
      </c>
      <c r="B237" s="36" t="str">
        <f t="shared" si="15"/>
        <v/>
      </c>
      <c r="C237" s="37"/>
      <c r="D237" s="37"/>
      <c r="E237" s="37"/>
      <c r="F237" s="40"/>
      <c r="G237" s="40"/>
      <c r="H237" s="7"/>
      <c r="I237" s="253"/>
      <c r="J237" s="253"/>
      <c r="K237" s="606"/>
      <c r="L237" s="39"/>
      <c r="M237" s="39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4"/>
    </row>
    <row r="238" spans="1:27" ht="15.75" customHeight="1">
      <c r="A238" s="886" t="str">
        <f>IF(B238&lt;&gt;"",IF(AND(B238&gt;=_TM1,B238&lt;=_TM2,OR(TH!L238="1111",TH!M238="1111")),TH!D238,""),"")</f>
        <v/>
      </c>
      <c r="B238" s="36" t="str">
        <f t="shared" si="15"/>
        <v/>
      </c>
      <c r="C238" s="37"/>
      <c r="D238" s="37"/>
      <c r="E238" s="37"/>
      <c r="F238" s="40"/>
      <c r="G238" s="40"/>
      <c r="H238" s="7"/>
      <c r="I238" s="253"/>
      <c r="J238" s="253"/>
      <c r="K238" s="606"/>
      <c r="L238" s="39"/>
      <c r="M238" s="39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4"/>
    </row>
    <row r="239" spans="1:27" ht="15.75" customHeight="1">
      <c r="A239" s="886" t="str">
        <f>IF(B239&lt;&gt;"",IF(AND(B239&gt;=_TM1,B239&lt;=_TM2,OR(TH!L239="1111",TH!M239="1111")),TH!D239,""),"")</f>
        <v/>
      </c>
      <c r="B239" s="36" t="str">
        <f t="shared" si="15"/>
        <v/>
      </c>
      <c r="C239" s="37"/>
      <c r="D239" s="37"/>
      <c r="E239" s="37"/>
      <c r="F239" s="40"/>
      <c r="G239" s="40"/>
      <c r="H239" s="7"/>
      <c r="I239" s="253"/>
      <c r="J239" s="253"/>
      <c r="K239" s="606"/>
      <c r="L239" s="39"/>
      <c r="M239" s="39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4"/>
    </row>
    <row r="240" spans="1:27" ht="15.75" customHeight="1">
      <c r="A240" s="886" t="str">
        <f>IF(B240&lt;&gt;"",IF(AND(B240&gt;=_TM1,B240&lt;=_TM2,OR(TH!L240="1111",TH!M240="1111")),TH!D240,""),"")</f>
        <v/>
      </c>
      <c r="B240" s="36" t="str">
        <f t="shared" si="15"/>
        <v/>
      </c>
      <c r="C240" s="37"/>
      <c r="D240" s="37"/>
      <c r="E240" s="37"/>
      <c r="F240" s="40"/>
      <c r="G240" s="40"/>
      <c r="H240" s="7"/>
      <c r="I240" s="253"/>
      <c r="J240" s="253"/>
      <c r="K240" s="606"/>
      <c r="L240" s="39"/>
      <c r="M240" s="39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4"/>
    </row>
    <row r="241" spans="1:27" ht="15.75" customHeight="1">
      <c r="A241" s="886" t="str">
        <f>IF(B241&lt;&gt;"",IF(AND(B241&gt;=_TM1,B241&lt;=_TM2,OR(TH!L241="1111",TH!M241="1111")),TH!D241,""),"")</f>
        <v/>
      </c>
      <c r="B241" s="36" t="str">
        <f t="shared" si="15"/>
        <v/>
      </c>
      <c r="C241" s="37"/>
      <c r="D241" s="37"/>
      <c r="E241" s="37"/>
      <c r="F241" s="40"/>
      <c r="G241" s="40"/>
      <c r="H241" s="7"/>
      <c r="I241" s="253"/>
      <c r="J241" s="253"/>
      <c r="K241" s="606"/>
      <c r="L241" s="39"/>
      <c r="M241" s="39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4"/>
    </row>
    <row r="242" spans="1:27" ht="15.75" customHeight="1">
      <c r="A242" s="886" t="str">
        <f>IF(B242&lt;&gt;"",IF(AND(B242&gt;=_TM1,B242&lt;=_TM2,OR(TH!L242="1111",TH!M242="1111")),TH!D242,""),"")</f>
        <v/>
      </c>
      <c r="B242" s="36" t="str">
        <f t="shared" si="15"/>
        <v/>
      </c>
      <c r="C242" s="191"/>
      <c r="D242" s="191"/>
      <c r="E242" s="191"/>
      <c r="F242" s="192"/>
      <c r="G242" s="491"/>
      <c r="H242" s="7"/>
      <c r="I242" s="253"/>
      <c r="J242" s="253"/>
      <c r="K242" s="606"/>
      <c r="L242" s="194"/>
      <c r="M242" s="194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4"/>
    </row>
    <row r="243" spans="1:27" ht="15.75" customHeight="1">
      <c r="A243" s="886" t="str">
        <f>IF(B243&lt;&gt;"",IF(AND(B243&gt;=_TM1,B243&lt;=_TM2,OR(TH!L243="1111",TH!M243="1111")),TH!D243,""),"")</f>
        <v/>
      </c>
      <c r="B243" s="36" t="str">
        <f t="shared" si="15"/>
        <v/>
      </c>
      <c r="C243" s="191"/>
      <c r="D243" s="191"/>
      <c r="E243" s="191"/>
      <c r="F243" s="192"/>
      <c r="G243" s="491"/>
      <c r="H243" s="7"/>
      <c r="I243" s="253"/>
      <c r="J243" s="253"/>
      <c r="K243" s="606"/>
      <c r="L243" s="194"/>
      <c r="M243" s="194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4"/>
    </row>
    <row r="244" spans="1:27" ht="15.75" customHeight="1">
      <c r="A244" s="886" t="str">
        <f>IF(B244&lt;&gt;"",IF(AND(B244&gt;=_TM1,B244&lt;=_TM2,OR(TH!L244="1111",TH!M244="1111")),TH!D244,""),"")</f>
        <v/>
      </c>
      <c r="B244" s="36" t="str">
        <f t="shared" si="15"/>
        <v/>
      </c>
      <c r="C244" s="191"/>
      <c r="D244" s="191"/>
      <c r="E244" s="191"/>
      <c r="F244" s="192"/>
      <c r="G244" s="491"/>
      <c r="H244" s="7"/>
      <c r="I244" s="253"/>
      <c r="J244" s="253"/>
      <c r="K244" s="606"/>
      <c r="L244" s="194"/>
      <c r="M244" s="194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4"/>
    </row>
    <row r="245" spans="1:27" ht="15.75" customHeight="1">
      <c r="A245" s="886" t="str">
        <f>IF(B245&lt;&gt;"",IF(AND(B245&gt;=_TM1,B245&lt;=_TM2,OR(TH!L245="1111",TH!M245="1111")),TH!D245,""),"")</f>
        <v/>
      </c>
      <c r="B245" s="36" t="str">
        <f t="shared" si="15"/>
        <v/>
      </c>
      <c r="C245" s="191"/>
      <c r="D245" s="191"/>
      <c r="E245" s="191"/>
      <c r="F245" s="192"/>
      <c r="G245" s="491"/>
      <c r="H245" s="7"/>
      <c r="I245" s="253"/>
      <c r="J245" s="253"/>
      <c r="K245" s="606"/>
      <c r="L245" s="194"/>
      <c r="M245" s="194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4"/>
    </row>
    <row r="246" spans="1:27" ht="15.75" customHeight="1">
      <c r="A246" s="886" t="str">
        <f>IF(B246&lt;&gt;"",IF(AND(B246&gt;=_TM1,B246&lt;=_TM2,OR(TH!L246="1111",TH!M246="1111")),TH!D246,""),"")</f>
        <v/>
      </c>
      <c r="B246" s="36" t="str">
        <f t="shared" si="15"/>
        <v/>
      </c>
      <c r="C246" s="191"/>
      <c r="D246" s="191"/>
      <c r="E246" s="191"/>
      <c r="F246" s="192"/>
      <c r="G246" s="491"/>
      <c r="H246" s="7"/>
      <c r="I246" s="254"/>
      <c r="J246" s="254"/>
      <c r="K246" s="606"/>
      <c r="L246" s="194"/>
      <c r="M246" s="194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4"/>
    </row>
    <row r="247" spans="1:27" ht="15.75" customHeight="1">
      <c r="A247" s="886" t="str">
        <f>IF(B247&lt;&gt;"",IF(AND(B247&gt;=_TM1,B247&lt;=_TM2,OR(TH!L247="1111",TH!M247="1111")),TH!D247,""),"")</f>
        <v/>
      </c>
      <c r="B247" s="36" t="str">
        <f t="shared" si="15"/>
        <v/>
      </c>
      <c r="C247" s="191"/>
      <c r="D247" s="191"/>
      <c r="E247" s="191"/>
      <c r="F247" s="192"/>
      <c r="G247" s="491"/>
      <c r="H247" s="7"/>
      <c r="I247" s="254"/>
      <c r="J247" s="254"/>
      <c r="K247" s="606"/>
      <c r="L247" s="194"/>
      <c r="M247" s="194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</row>
    <row r="248" spans="1:27" ht="15.75" customHeight="1">
      <c r="A248" s="886" t="str">
        <f>IF(B248&lt;&gt;"",IF(AND(B248&gt;=_TM1,B248&lt;=_TM2,OR(TH!L248="1111",TH!M248="1111")),TH!D248,""),"")</f>
        <v/>
      </c>
      <c r="B248" s="36" t="str">
        <f t="shared" si="15"/>
        <v/>
      </c>
      <c r="C248" s="191"/>
      <c r="D248" s="191"/>
      <c r="E248" s="191"/>
      <c r="F248" s="192"/>
      <c r="G248" s="491"/>
      <c r="H248" s="7"/>
      <c r="I248" s="253"/>
      <c r="J248" s="253"/>
      <c r="K248" s="606"/>
      <c r="L248" s="194"/>
      <c r="M248" s="194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4"/>
    </row>
    <row r="249" spans="1:27" ht="15.75" customHeight="1">
      <c r="A249" s="886" t="str">
        <f>IF(B249&lt;&gt;"",IF(AND(B249&gt;=_TM1,B249&lt;=_TM2,OR(TH!L249="1111",TH!M249="1111")),TH!D249,""),"")</f>
        <v/>
      </c>
      <c r="B249" s="36" t="str">
        <f t="shared" si="15"/>
        <v/>
      </c>
      <c r="C249" s="191"/>
      <c r="D249" s="191"/>
      <c r="E249" s="191"/>
      <c r="F249" s="192"/>
      <c r="G249" s="491"/>
      <c r="H249" s="7"/>
      <c r="I249" s="253"/>
      <c r="J249" s="253"/>
      <c r="K249" s="38"/>
      <c r="L249" s="194"/>
      <c r="M249" s="194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4"/>
    </row>
    <row r="250" spans="1:27" ht="15.75" customHeight="1">
      <c r="A250" s="886" t="str">
        <f>IF(B250&lt;&gt;"",IF(AND(B250&gt;=_TM1,B250&lt;=_TM2,OR(TH!L250="1111",TH!M250="1111")),TH!D250,""),"")</f>
        <v/>
      </c>
      <c r="B250" s="36" t="str">
        <f t="shared" si="15"/>
        <v/>
      </c>
      <c r="C250" s="37"/>
      <c r="D250" s="37"/>
      <c r="E250" s="37"/>
      <c r="F250" s="40"/>
      <c r="G250" s="40"/>
      <c r="H250" s="7"/>
      <c r="I250" s="253"/>
      <c r="J250" s="253"/>
      <c r="K250" s="606"/>
      <c r="L250" s="39"/>
      <c r="M250" s="39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4"/>
    </row>
    <row r="251" spans="1:27" ht="15.75" customHeight="1">
      <c r="A251" s="886" t="str">
        <f>IF(B251&lt;&gt;"",IF(AND(B251&gt;=_TM1,B251&lt;=_TM2,OR(TH!L251="1111",TH!M251="1111")),TH!D251,""),"")</f>
        <v/>
      </c>
      <c r="B251" s="36" t="str">
        <f t="shared" si="15"/>
        <v/>
      </c>
      <c r="C251" s="37"/>
      <c r="D251" s="37"/>
      <c r="E251" s="37"/>
      <c r="F251" s="40"/>
      <c r="G251" s="40"/>
      <c r="H251" s="7"/>
      <c r="I251" s="253"/>
      <c r="J251" s="253"/>
      <c r="K251" s="606"/>
      <c r="L251" s="39"/>
      <c r="M251" s="39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4"/>
    </row>
    <row r="252" spans="1:27" ht="15.75" customHeight="1">
      <c r="A252" s="886" t="str">
        <f>IF(B252&lt;&gt;"",IF(AND(B252&gt;=_TM1,B252&lt;=_TM2,OR(TH!L252="1111",TH!M252="1111")),TH!D252,""),"")</f>
        <v/>
      </c>
      <c r="B252" s="36" t="str">
        <f t="shared" si="15"/>
        <v/>
      </c>
      <c r="C252" s="37"/>
      <c r="D252" s="37"/>
      <c r="E252" s="37"/>
      <c r="F252" s="40"/>
      <c r="G252" s="40"/>
      <c r="H252" s="7"/>
      <c r="I252" s="253"/>
      <c r="J252" s="253"/>
      <c r="K252" s="606"/>
      <c r="L252" s="39"/>
      <c r="M252" s="39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4"/>
    </row>
    <row r="253" spans="1:27" ht="15.75" customHeight="1">
      <c r="A253" s="886" t="str">
        <f>IF(B253&lt;&gt;"",IF(AND(B253&gt;=_TM1,B253&lt;=_TM2,OR(TH!L253="1111",TH!M253="1111")),TH!D253,""),"")</f>
        <v/>
      </c>
      <c r="B253" s="36" t="str">
        <f t="shared" si="15"/>
        <v/>
      </c>
      <c r="C253" s="37"/>
      <c r="D253" s="37"/>
      <c r="E253" s="37"/>
      <c r="F253" s="40"/>
      <c r="G253" s="40"/>
      <c r="H253" s="7"/>
      <c r="I253" s="253"/>
      <c r="J253" s="253"/>
      <c r="K253" s="606"/>
      <c r="L253" s="39"/>
      <c r="M253" s="39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4"/>
    </row>
    <row r="254" spans="1:27" ht="15.75" customHeight="1">
      <c r="A254" s="886" t="str">
        <f>IF(B254&lt;&gt;"",IF(AND(B254&gt;=_TM1,B254&lt;=_TM2,OR(TH!L254="1111",TH!M254="1111")),TH!D254,""),"")</f>
        <v/>
      </c>
      <c r="B254" s="36" t="str">
        <f t="shared" si="15"/>
        <v/>
      </c>
      <c r="C254" s="37"/>
      <c r="D254" s="37"/>
      <c r="E254" s="37"/>
      <c r="F254" s="40"/>
      <c r="G254" s="40"/>
      <c r="H254" s="7"/>
      <c r="I254" s="253"/>
      <c r="J254" s="253"/>
      <c r="K254" s="606"/>
      <c r="L254" s="39"/>
      <c r="M254" s="39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4"/>
    </row>
    <row r="255" spans="1:27" ht="15.75" customHeight="1">
      <c r="A255" s="886" t="str">
        <f>IF(B255&lt;&gt;"",IF(AND(B255&gt;=_TM1,B255&lt;=_TM2,OR(TH!L255="1111",TH!M255="1111")),TH!D255,""),"")</f>
        <v/>
      </c>
      <c r="B255" s="36" t="str">
        <f t="shared" si="15"/>
        <v/>
      </c>
      <c r="C255" s="37"/>
      <c r="D255" s="37"/>
      <c r="E255" s="37"/>
      <c r="F255" s="40"/>
      <c r="G255" s="40"/>
      <c r="H255" s="7"/>
      <c r="I255" s="253"/>
      <c r="J255" s="253"/>
      <c r="K255" s="606"/>
      <c r="L255" s="39"/>
      <c r="M255" s="39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4"/>
    </row>
    <row r="256" spans="1:27" ht="15.75" customHeight="1">
      <c r="A256" s="886" t="str">
        <f>IF(B256&lt;&gt;"",IF(AND(B256&gt;=_TM1,B256&lt;=_TM2,OR(TH!L256="1111",TH!M256="1111")),TH!D256,""),"")</f>
        <v/>
      </c>
      <c r="B256" s="36" t="str">
        <f t="shared" si="15"/>
        <v/>
      </c>
      <c r="C256" s="37"/>
      <c r="D256" s="37"/>
      <c r="E256" s="37"/>
      <c r="F256" s="40"/>
      <c r="G256" s="40"/>
      <c r="H256" s="7"/>
      <c r="I256" s="253"/>
      <c r="J256" s="253"/>
      <c r="K256" s="606"/>
      <c r="L256" s="39"/>
      <c r="M256" s="39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4"/>
    </row>
    <row r="257" spans="1:27" ht="15.75" customHeight="1">
      <c r="A257" s="886" t="str">
        <f>IF(B257&lt;&gt;"",IF(AND(B257&gt;=_TM1,B257&lt;=_TM2,OR(TH!L257="1111",TH!M257="1111")),TH!D257,""),"")</f>
        <v/>
      </c>
      <c r="B257" s="36" t="str">
        <f t="shared" si="15"/>
        <v/>
      </c>
      <c r="C257" s="37"/>
      <c r="D257" s="37"/>
      <c r="E257" s="37"/>
      <c r="F257" s="40"/>
      <c r="G257" s="40"/>
      <c r="H257" s="7"/>
      <c r="I257" s="253"/>
      <c r="J257" s="253"/>
      <c r="K257" s="606"/>
      <c r="L257" s="39"/>
      <c r="M257" s="39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4"/>
    </row>
    <row r="258" spans="1:27" ht="15.75" customHeight="1">
      <c r="A258" s="886" t="str">
        <f>IF(B258&lt;&gt;"",IF(AND(B258&gt;=_TM1,B258&lt;=_TM2,OR(TH!L258="1111",TH!M258="1111")),TH!D258,""),"")</f>
        <v/>
      </c>
      <c r="B258" s="36" t="str">
        <f t="shared" si="15"/>
        <v/>
      </c>
      <c r="C258" s="37"/>
      <c r="D258" s="37"/>
      <c r="E258" s="37"/>
      <c r="F258" s="40"/>
      <c r="G258" s="40"/>
      <c r="H258" s="7"/>
      <c r="I258" s="253"/>
      <c r="J258" s="253"/>
      <c r="K258" s="606"/>
      <c r="L258" s="39"/>
      <c r="M258" s="39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4"/>
    </row>
    <row r="259" spans="1:27" ht="15.75" customHeight="1">
      <c r="A259" s="886" t="str">
        <f>IF(B259&lt;&gt;"",IF(AND(B259&gt;=_TM1,B259&lt;=_TM2,OR(TH!L259="1111",TH!M259="1111")),TH!D259,""),"")</f>
        <v/>
      </c>
      <c r="B259" s="36" t="str">
        <f t="shared" si="15"/>
        <v/>
      </c>
      <c r="C259" s="37"/>
      <c r="D259" s="37"/>
      <c r="E259" s="37"/>
      <c r="F259" s="40"/>
      <c r="G259" s="40"/>
      <c r="H259" s="7"/>
      <c r="I259" s="253"/>
      <c r="J259" s="253"/>
      <c r="K259" s="606"/>
      <c r="L259" s="39"/>
      <c r="M259" s="39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4"/>
    </row>
    <row r="260" spans="1:27" ht="15.75" customHeight="1">
      <c r="A260" s="886" t="str">
        <f>IF(B260&lt;&gt;"",IF(AND(B260&gt;=_TM1,B260&lt;=_TM2,OR(TH!L260="1111",TH!M260="1111")),TH!D260,""),"")</f>
        <v/>
      </c>
      <c r="B260" s="36" t="str">
        <f t="shared" si="15"/>
        <v/>
      </c>
      <c r="C260" s="37"/>
      <c r="D260" s="37"/>
      <c r="E260" s="37"/>
      <c r="F260" s="40"/>
      <c r="G260" s="40"/>
      <c r="H260" s="7"/>
      <c r="I260" s="253"/>
      <c r="J260" s="253"/>
      <c r="K260" s="606"/>
      <c r="L260" s="39"/>
      <c r="M260" s="39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4"/>
    </row>
    <row r="261" spans="1:27" ht="15.75" customHeight="1">
      <c r="A261" s="886" t="str">
        <f>IF(B261&lt;&gt;"",IF(AND(B261&gt;=_TM1,B261&lt;=_TM2,OR(TH!L261="1111",TH!M261="1111")),TH!D261,""),"")</f>
        <v/>
      </c>
      <c r="B261" s="36" t="str">
        <f t="shared" si="15"/>
        <v/>
      </c>
      <c r="C261" s="37"/>
      <c r="D261" s="37"/>
      <c r="E261" s="37"/>
      <c r="F261" s="40"/>
      <c r="G261" s="40"/>
      <c r="H261" s="7"/>
      <c r="I261" s="253"/>
      <c r="J261" s="253"/>
      <c r="K261" s="606"/>
      <c r="L261" s="39"/>
      <c r="M261" s="39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4"/>
    </row>
    <row r="262" spans="1:27" ht="15.75" customHeight="1">
      <c r="A262" s="886" t="str">
        <f>IF(B262&lt;&gt;"",IF(AND(B262&gt;=_TM1,B262&lt;=_TM2,OR(TH!L262="1111",TH!M262="1111")),TH!D262,""),"")</f>
        <v/>
      </c>
      <c r="B262" s="36" t="str">
        <f t="shared" si="15"/>
        <v/>
      </c>
      <c r="C262" s="37"/>
      <c r="D262" s="37"/>
      <c r="E262" s="37"/>
      <c r="F262" s="40"/>
      <c r="G262" s="40"/>
      <c r="H262" s="7"/>
      <c r="I262" s="253"/>
      <c r="J262" s="253"/>
      <c r="K262" s="606"/>
      <c r="L262" s="39"/>
      <c r="M262" s="39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4"/>
    </row>
    <row r="263" spans="1:27" ht="15.75" customHeight="1">
      <c r="A263" s="886" t="str">
        <f>IF(B263&lt;&gt;"",IF(AND(B263&gt;=_TM1,B263&lt;=_TM2,OR(TH!L263="1111",TH!M263="1111")),TH!D263,""),"")</f>
        <v/>
      </c>
      <c r="B263" s="36" t="str">
        <f t="shared" ref="B263:B326" si="16">IF(C263&lt;&gt;"",MONTH(C263),"")</f>
        <v/>
      </c>
      <c r="C263" s="37"/>
      <c r="D263" s="37"/>
      <c r="E263" s="37"/>
      <c r="F263" s="40"/>
      <c r="G263" s="40"/>
      <c r="H263" s="7"/>
      <c r="I263" s="253"/>
      <c r="J263" s="253"/>
      <c r="K263" s="606"/>
      <c r="L263" s="39"/>
      <c r="M263" s="39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4"/>
    </row>
    <row r="264" spans="1:27" ht="15.75" customHeight="1">
      <c r="A264" s="886" t="str">
        <f>IF(B264&lt;&gt;"",IF(AND(B264&gt;=_TM1,B264&lt;=_TM2,OR(TH!L264="1111",TH!M264="1111")),TH!D264,""),"")</f>
        <v/>
      </c>
      <c r="B264" s="36" t="str">
        <f t="shared" si="16"/>
        <v/>
      </c>
      <c r="C264" s="184"/>
      <c r="D264" s="184"/>
      <c r="E264" s="191"/>
      <c r="F264" s="189"/>
      <c r="G264" s="608"/>
      <c r="H264" s="7"/>
      <c r="I264" s="253"/>
      <c r="J264" s="253"/>
      <c r="K264" s="606"/>
      <c r="L264" s="607"/>
      <c r="M264" s="607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4"/>
    </row>
    <row r="265" spans="1:27" ht="15.75" customHeight="1">
      <c r="A265" s="886" t="str">
        <f>IF(B265&lt;&gt;"",IF(AND(B265&gt;=_TM1,B265&lt;=_TM2,OR(TH!L265="1111",TH!M265="1111")),TH!D265,""),"")</f>
        <v/>
      </c>
      <c r="B265" s="36" t="str">
        <f t="shared" si="16"/>
        <v/>
      </c>
      <c r="C265" s="184"/>
      <c r="D265" s="184"/>
      <c r="E265" s="191"/>
      <c r="F265" s="189"/>
      <c r="G265" s="608"/>
      <c r="H265" s="7"/>
      <c r="I265" s="253"/>
      <c r="J265" s="253"/>
      <c r="K265" s="606"/>
      <c r="L265" s="607"/>
      <c r="M265" s="607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4"/>
    </row>
    <row r="266" spans="1:27" ht="15.75" customHeight="1">
      <c r="A266" s="886" t="str">
        <f>IF(B266&lt;&gt;"",IF(AND(B266&gt;=_TM1,B266&lt;=_TM2,OR(TH!L266="1111",TH!M266="1111")),TH!D266,""),"")</f>
        <v/>
      </c>
      <c r="B266" s="36" t="str">
        <f t="shared" si="16"/>
        <v/>
      </c>
      <c r="C266" s="184"/>
      <c r="D266" s="184"/>
      <c r="E266" s="191"/>
      <c r="F266" s="189"/>
      <c r="G266" s="608"/>
      <c r="H266" s="7"/>
      <c r="I266" s="253"/>
      <c r="J266" s="253"/>
      <c r="K266" s="606"/>
      <c r="L266" s="607"/>
      <c r="M266" s="607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4"/>
    </row>
    <row r="267" spans="1:27" ht="15.75" customHeight="1">
      <c r="A267" s="886" t="str">
        <f>IF(B267&lt;&gt;"",IF(AND(B267&gt;=_TM1,B267&lt;=_TM2,OR(TH!L267="1111",TH!M267="1111")),TH!D267,""),"")</f>
        <v/>
      </c>
      <c r="B267" s="36" t="str">
        <f t="shared" si="16"/>
        <v/>
      </c>
      <c r="C267" s="37"/>
      <c r="D267" s="37"/>
      <c r="E267" s="777"/>
      <c r="F267" s="189"/>
      <c r="G267" s="40"/>
      <c r="H267" s="7"/>
      <c r="I267" s="253"/>
      <c r="J267" s="253"/>
      <c r="K267" s="606"/>
      <c r="L267" s="39"/>
      <c r="M267" s="39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4"/>
    </row>
    <row r="268" spans="1:27" ht="15.75" customHeight="1">
      <c r="A268" s="886" t="str">
        <f>IF(B268&lt;&gt;"",IF(AND(B268&gt;=_TM1,B268&lt;=_TM2,OR(TH!L268="1111",TH!M268="1111")),TH!D268,""),"")</f>
        <v/>
      </c>
      <c r="B268" s="36" t="str">
        <f t="shared" si="16"/>
        <v/>
      </c>
      <c r="C268" s="37"/>
      <c r="D268" s="37"/>
      <c r="E268" s="777"/>
      <c r="F268" s="40"/>
      <c r="G268" s="40"/>
      <c r="H268" s="7"/>
      <c r="I268" s="821"/>
      <c r="J268" s="253"/>
      <c r="K268" s="606"/>
      <c r="L268" s="39"/>
      <c r="M268" s="39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4"/>
    </row>
    <row r="269" spans="1:27" ht="15.75" customHeight="1">
      <c r="A269" s="886" t="str">
        <f>IF(B269&lt;&gt;"",IF(AND(B269&gt;=_TM1,B269&lt;=_TM2,OR(TH!L269="1111",TH!M269="1111")),TH!D269,""),"")</f>
        <v/>
      </c>
      <c r="B269" s="36" t="str">
        <f t="shared" si="16"/>
        <v/>
      </c>
      <c r="C269" s="37"/>
      <c r="D269" s="37"/>
      <c r="E269" s="777"/>
      <c r="F269" s="189"/>
      <c r="G269" s="40"/>
      <c r="H269" s="7"/>
      <c r="I269" s="253"/>
      <c r="J269" s="253"/>
      <c r="K269" s="606"/>
      <c r="L269" s="39"/>
      <c r="M269" s="39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4"/>
    </row>
    <row r="270" spans="1:27" ht="15.75" customHeight="1">
      <c r="A270" s="886" t="str">
        <f>IF(B270&lt;&gt;"",IF(AND(B270&gt;=_TM1,B270&lt;=_TM2,OR(TH!L270="1111",TH!M270="1111")),TH!D270,""),"")</f>
        <v/>
      </c>
      <c r="B270" s="36" t="str">
        <f t="shared" si="16"/>
        <v/>
      </c>
      <c r="C270" s="37"/>
      <c r="D270" s="37"/>
      <c r="E270" s="777"/>
      <c r="F270" s="293"/>
      <c r="G270" s="40"/>
      <c r="H270" s="7"/>
      <c r="I270" s="253"/>
      <c r="J270" s="253"/>
      <c r="K270" s="606"/>
      <c r="L270" s="39"/>
      <c r="M270" s="39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4"/>
    </row>
    <row r="271" spans="1:27" ht="15.75" customHeight="1">
      <c r="A271" s="886" t="str">
        <f>IF(B271&lt;&gt;"",IF(AND(B271&gt;=_TM1,B271&lt;=_TM2,OR(TH!L271="1111",TH!M271="1111")),TH!D271,""),"")</f>
        <v/>
      </c>
      <c r="B271" s="36" t="str">
        <f t="shared" si="16"/>
        <v/>
      </c>
      <c r="C271" s="37"/>
      <c r="D271" s="37"/>
      <c r="E271" s="777"/>
      <c r="F271" s="40"/>
      <c r="G271" s="40"/>
      <c r="H271" s="7"/>
      <c r="I271" s="253"/>
      <c r="J271" s="253"/>
      <c r="K271" s="606"/>
      <c r="L271" s="39"/>
      <c r="M271" s="39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4"/>
    </row>
    <row r="272" spans="1:27" ht="15.75" customHeight="1">
      <c r="A272" s="886" t="str">
        <f>IF(B272&lt;&gt;"",IF(AND(B272&gt;=_TM1,B272&lt;=_TM2,OR(TH!L272="1111",TH!M272="1111")),TH!D272,""),"")</f>
        <v/>
      </c>
      <c r="B272" s="36" t="str">
        <f t="shared" si="16"/>
        <v/>
      </c>
      <c r="C272" s="37"/>
      <c r="D272" s="37"/>
      <c r="E272" s="777"/>
      <c r="F272" s="189"/>
      <c r="G272" s="40"/>
      <c r="H272" s="7"/>
      <c r="I272" s="821"/>
      <c r="J272" s="253"/>
      <c r="K272" s="606"/>
      <c r="L272" s="39"/>
      <c r="M272" s="39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4"/>
    </row>
    <row r="273" spans="1:27" ht="15.75" customHeight="1">
      <c r="A273" s="886" t="str">
        <f>IF(B273&lt;&gt;"",IF(AND(B273&gt;=_TM1,B273&lt;=_TM2,OR(TH!L273="1111",TH!M273="1111")),TH!D273,""),"")</f>
        <v/>
      </c>
      <c r="B273" s="36" t="str">
        <f t="shared" si="16"/>
        <v/>
      </c>
      <c r="C273" s="37"/>
      <c r="D273" s="37"/>
      <c r="E273" s="777"/>
      <c r="F273" s="40"/>
      <c r="G273" s="40"/>
      <c r="H273" s="7"/>
      <c r="I273" s="821"/>
      <c r="J273" s="253"/>
      <c r="K273" s="606"/>
      <c r="L273" s="39"/>
      <c r="M273" s="39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4"/>
    </row>
    <row r="274" spans="1:27" ht="15.75" customHeight="1">
      <c r="A274" s="886" t="str">
        <f>IF(B274&lt;&gt;"",IF(AND(B274&gt;=_TM1,B274&lt;=_TM2,OR(TH!L274="1111",TH!M274="1111")),TH!D274,""),"")</f>
        <v/>
      </c>
      <c r="B274" s="36" t="str">
        <f t="shared" si="16"/>
        <v/>
      </c>
      <c r="C274" s="37"/>
      <c r="D274" s="37"/>
      <c r="E274" s="777"/>
      <c r="F274" s="189"/>
      <c r="G274" s="40"/>
      <c r="H274" s="7"/>
      <c r="I274" s="253"/>
      <c r="J274" s="253"/>
      <c r="K274" s="606"/>
      <c r="L274" s="39"/>
      <c r="M274" s="39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4"/>
    </row>
    <row r="275" spans="1:27" ht="15.75" customHeight="1">
      <c r="A275" s="886" t="str">
        <f>IF(B275&lt;&gt;"",IF(AND(B275&gt;=_TM1,B275&lt;=_TM2,OR(TH!L275="1111",TH!M275="1111")),TH!D275,""),"")</f>
        <v/>
      </c>
      <c r="B275" s="36" t="str">
        <f t="shared" si="16"/>
        <v/>
      </c>
      <c r="C275" s="37"/>
      <c r="D275" s="37"/>
      <c r="E275" s="777"/>
      <c r="F275" s="189"/>
      <c r="G275" s="40"/>
      <c r="H275" s="7"/>
      <c r="I275" s="253"/>
      <c r="J275" s="253"/>
      <c r="K275" s="606"/>
      <c r="L275" s="39"/>
      <c r="M275" s="39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4"/>
    </row>
    <row r="276" spans="1:27" ht="15.75" customHeight="1">
      <c r="A276" s="886" t="str">
        <f>IF(B276&lt;&gt;"",IF(AND(B276&gt;=_TM1,B276&lt;=_TM2,OR(TH!L276="1111",TH!M276="1111")),TH!D276,""),"")</f>
        <v/>
      </c>
      <c r="B276" s="36" t="str">
        <f t="shared" si="16"/>
        <v/>
      </c>
      <c r="C276" s="184"/>
      <c r="D276" s="184"/>
      <c r="E276" s="184"/>
      <c r="F276" s="189"/>
      <c r="G276" s="608"/>
      <c r="H276" s="193"/>
      <c r="I276" s="253"/>
      <c r="J276" s="253"/>
      <c r="K276" s="606"/>
      <c r="L276" s="607"/>
      <c r="M276" s="607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4"/>
    </row>
    <row r="277" spans="1:27" ht="15.75" customHeight="1">
      <c r="A277" s="886" t="str">
        <f>IF(B277&lt;&gt;"",IF(AND(B277&gt;=_TM1,B277&lt;=_TM2,OR(TH!L277="1111",TH!M277="1111")),TH!D277,""),"")</f>
        <v/>
      </c>
      <c r="B277" s="36" t="str">
        <f t="shared" si="16"/>
        <v/>
      </c>
      <c r="C277" s="37"/>
      <c r="D277" s="37"/>
      <c r="E277" s="777"/>
      <c r="F277" s="40"/>
      <c r="G277" s="40"/>
      <c r="H277" s="7"/>
      <c r="I277" s="253"/>
      <c r="J277" s="253"/>
      <c r="K277" s="606"/>
      <c r="L277" s="39"/>
      <c r="M277" s="39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4"/>
    </row>
    <row r="278" spans="1:27" ht="15.75" customHeight="1">
      <c r="A278" s="886" t="str">
        <f>IF(B278&lt;&gt;"",IF(AND(B278&gt;=_TM1,B278&lt;=_TM2,OR(TH!L278="1111",TH!M278="1111")),TH!D278,""),"")</f>
        <v/>
      </c>
      <c r="B278" s="36" t="str">
        <f t="shared" si="16"/>
        <v/>
      </c>
      <c r="C278" s="37"/>
      <c r="D278" s="37"/>
      <c r="E278" s="777"/>
      <c r="F278" s="189"/>
      <c r="G278" s="40"/>
      <c r="H278" s="7"/>
      <c r="I278" s="253"/>
      <c r="J278" s="253"/>
      <c r="K278" s="606"/>
      <c r="L278" s="39"/>
      <c r="M278" s="39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4"/>
    </row>
    <row r="279" spans="1:27" ht="15.75" customHeight="1">
      <c r="A279" s="886" t="str">
        <f>IF(B279&lt;&gt;"",IF(AND(B279&gt;=_TM1,B279&lt;=_TM2,OR(TH!L279="1111",TH!M279="1111")),TH!D279,""),"")</f>
        <v/>
      </c>
      <c r="B279" s="36" t="str">
        <f t="shared" si="16"/>
        <v/>
      </c>
      <c r="C279" s="37"/>
      <c r="D279" s="37"/>
      <c r="E279" s="777"/>
      <c r="F279" s="189"/>
      <c r="G279" s="40"/>
      <c r="H279" s="7"/>
      <c r="I279" s="253"/>
      <c r="J279" s="253"/>
      <c r="K279" s="606"/>
      <c r="L279" s="39"/>
      <c r="M279" s="39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4"/>
    </row>
    <row r="280" spans="1:27" ht="15.75" customHeight="1">
      <c r="A280" s="886" t="str">
        <f>IF(B280&lt;&gt;"",IF(AND(B280&gt;=_TM1,B280&lt;=_TM2,OR(TH!L280="1111",TH!M280="1111")),TH!D280,""),"")</f>
        <v/>
      </c>
      <c r="B280" s="36" t="str">
        <f t="shared" si="16"/>
        <v/>
      </c>
      <c r="C280" s="37"/>
      <c r="D280" s="37"/>
      <c r="E280" s="777"/>
      <c r="F280" s="189"/>
      <c r="G280" s="40"/>
      <c r="H280" s="7"/>
      <c r="I280" s="821"/>
      <c r="J280" s="253"/>
      <c r="K280" s="606"/>
      <c r="L280" s="39"/>
      <c r="M280" s="39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4"/>
    </row>
    <row r="281" spans="1:27" ht="15.75" customHeight="1">
      <c r="A281" s="886" t="str">
        <f>IF(B281&lt;&gt;"",IF(AND(B281&gt;=_TM1,B281&lt;=_TM2,OR(TH!L281="1111",TH!M281="1111")),TH!D281,""),"")</f>
        <v/>
      </c>
      <c r="B281" s="36" t="str">
        <f t="shared" si="16"/>
        <v/>
      </c>
      <c r="C281" s="37"/>
      <c r="D281" s="37"/>
      <c r="E281" s="777"/>
      <c r="F281" s="189"/>
      <c r="G281" s="40"/>
      <c r="H281" s="7"/>
      <c r="I281" s="253"/>
      <c r="J281" s="253"/>
      <c r="K281" s="606"/>
      <c r="L281" s="39"/>
      <c r="M281" s="39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4"/>
    </row>
    <row r="282" spans="1:27" ht="15.75" customHeight="1">
      <c r="A282" s="886" t="str">
        <f>IF(B282&lt;&gt;"",IF(AND(B282&gt;=_TM1,B282&lt;=_TM2,OR(TH!L282="1111",TH!M282="1111")),TH!D282,""),"")</f>
        <v/>
      </c>
      <c r="B282" s="36" t="str">
        <f t="shared" si="16"/>
        <v/>
      </c>
      <c r="C282" s="37"/>
      <c r="D282" s="37"/>
      <c r="E282" s="777"/>
      <c r="F282" s="189"/>
      <c r="G282" s="40"/>
      <c r="H282" s="7"/>
      <c r="I282" s="253"/>
      <c r="J282" s="253"/>
      <c r="K282" s="606"/>
      <c r="L282" s="39"/>
      <c r="M282" s="39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4"/>
    </row>
    <row r="283" spans="1:27" ht="15.75" customHeight="1">
      <c r="A283" s="886" t="str">
        <f>IF(B283&lt;&gt;"",IF(AND(B283&gt;=_TM1,B283&lt;=_TM2,OR(TH!L283="1111",TH!M283="1111")),TH!D283,""),"")</f>
        <v/>
      </c>
      <c r="B283" s="36" t="str">
        <f t="shared" si="16"/>
        <v/>
      </c>
      <c r="C283" s="37"/>
      <c r="D283" s="37"/>
      <c r="E283" s="777"/>
      <c r="F283" s="189"/>
      <c r="G283" s="40"/>
      <c r="H283" s="7"/>
      <c r="I283" s="253"/>
      <c r="J283" s="253"/>
      <c r="K283" s="606"/>
      <c r="L283" s="39"/>
      <c r="M283" s="39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4"/>
    </row>
    <row r="284" spans="1:27" ht="15.75" customHeight="1">
      <c r="A284" s="886" t="str">
        <f>IF(B284&lt;&gt;"",IF(AND(B284&gt;=_TM1,B284&lt;=_TM2,OR(TH!L284="1111",TH!M284="1111")),TH!D284,""),"")</f>
        <v/>
      </c>
      <c r="B284" s="36" t="str">
        <f t="shared" si="16"/>
        <v/>
      </c>
      <c r="C284" s="37"/>
      <c r="D284" s="37"/>
      <c r="E284" s="777"/>
      <c r="F284" s="189"/>
      <c r="G284" s="40"/>
      <c r="H284" s="7"/>
      <c r="I284" s="253"/>
      <c r="J284" s="253"/>
      <c r="K284" s="606"/>
      <c r="L284" s="39"/>
      <c r="M284" s="39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4"/>
    </row>
    <row r="285" spans="1:27" ht="15.75" customHeight="1">
      <c r="A285" s="886" t="str">
        <f>IF(B285&lt;&gt;"",IF(AND(B285&gt;=_TM1,B285&lt;=_TM2,OR(TH!L285="1111",TH!M285="1111")),TH!D285,""),"")</f>
        <v/>
      </c>
      <c r="B285" s="36" t="str">
        <f t="shared" si="16"/>
        <v/>
      </c>
      <c r="C285" s="37"/>
      <c r="D285" s="37"/>
      <c r="E285" s="777"/>
      <c r="F285" s="189"/>
      <c r="G285" s="40"/>
      <c r="H285" s="7"/>
      <c r="I285" s="253"/>
      <c r="J285" s="253"/>
      <c r="K285" s="606"/>
      <c r="L285" s="39"/>
      <c r="M285" s="39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4"/>
    </row>
    <row r="286" spans="1:27" ht="15.75" customHeight="1">
      <c r="A286" s="886" t="str">
        <f>IF(B286&lt;&gt;"",IF(AND(B286&gt;=_TM1,B286&lt;=_TM2,OR(TH!L286="1111",TH!M286="1111")),TH!D286,""),"")</f>
        <v/>
      </c>
      <c r="B286" s="36" t="str">
        <f t="shared" si="16"/>
        <v/>
      </c>
      <c r="C286" s="37"/>
      <c r="D286" s="37"/>
      <c r="E286" s="777"/>
      <c r="F286" s="189"/>
      <c r="G286" s="40"/>
      <c r="H286" s="7"/>
      <c r="I286" s="253"/>
      <c r="J286" s="253"/>
      <c r="K286" s="606"/>
      <c r="L286" s="39"/>
      <c r="M286" s="39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4"/>
    </row>
    <row r="287" spans="1:27" ht="15.75" customHeight="1">
      <c r="A287" s="886" t="str">
        <f>IF(B287&lt;&gt;"",IF(AND(B287&gt;=_TM1,B287&lt;=_TM2,OR(TH!L287="1111",TH!M287="1111")),TH!D287,""),"")</f>
        <v/>
      </c>
      <c r="B287" s="36" t="str">
        <f t="shared" si="16"/>
        <v/>
      </c>
      <c r="C287" s="37"/>
      <c r="D287" s="37"/>
      <c r="E287" s="777"/>
      <c r="F287" s="189"/>
      <c r="G287" s="40"/>
      <c r="H287" s="7"/>
      <c r="I287" s="253"/>
      <c r="J287" s="253"/>
      <c r="K287" s="606"/>
      <c r="L287" s="39"/>
      <c r="M287" s="39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4"/>
    </row>
    <row r="288" spans="1:27" ht="15.75" customHeight="1">
      <c r="A288" s="886" t="str">
        <f>IF(B288&lt;&gt;"",IF(AND(B288&gt;=_TM1,B288&lt;=_TM2,OR(TH!L288="1111",TH!M288="1111")),TH!D288,""),"")</f>
        <v/>
      </c>
      <c r="B288" s="36" t="str">
        <f t="shared" si="16"/>
        <v/>
      </c>
      <c r="C288" s="184"/>
      <c r="D288" s="184"/>
      <c r="E288" s="184"/>
      <c r="F288" s="189"/>
      <c r="G288" s="608"/>
      <c r="H288" s="193"/>
      <c r="I288" s="253"/>
      <c r="J288" s="253"/>
      <c r="K288" s="606"/>
      <c r="L288" s="607"/>
      <c r="M288" s="194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4"/>
    </row>
    <row r="289" spans="1:27" ht="15.75" customHeight="1">
      <c r="A289" s="886" t="str">
        <f>IF(B289&lt;&gt;"",IF(AND(B289&gt;=_TM1,B289&lt;=_TM2,OR(TH!L289="1111",TH!M289="1111")),TH!D289,""),"")</f>
        <v/>
      </c>
      <c r="B289" s="36" t="str">
        <f t="shared" si="16"/>
        <v/>
      </c>
      <c r="C289" s="191"/>
      <c r="D289" s="184"/>
      <c r="E289" s="191"/>
      <c r="F289" s="192"/>
      <c r="G289" s="491"/>
      <c r="H289" s="193"/>
      <c r="I289" s="253"/>
      <c r="J289" s="253"/>
      <c r="K289" s="38"/>
      <c r="L289" s="194"/>
      <c r="M289" s="194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4"/>
    </row>
    <row r="290" spans="1:27" ht="15.75" customHeight="1">
      <c r="A290" s="886" t="str">
        <f>IF(B290&lt;&gt;"",IF(AND(B290&gt;=_TM1,B290&lt;=_TM2,OR(TH!L290="1111",TH!M290="1111")),TH!D290,""),"")</f>
        <v/>
      </c>
      <c r="B290" s="36" t="str">
        <f t="shared" si="16"/>
        <v/>
      </c>
      <c r="C290" s="191"/>
      <c r="D290" s="184"/>
      <c r="E290" s="191"/>
      <c r="F290" s="192"/>
      <c r="G290" s="491"/>
      <c r="H290" s="193"/>
      <c r="I290" s="253"/>
      <c r="J290" s="253"/>
      <c r="K290" s="38"/>
      <c r="L290" s="194"/>
      <c r="M290" s="194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4"/>
    </row>
    <row r="291" spans="1:27" ht="15.75" customHeight="1">
      <c r="A291" s="886" t="str">
        <f>IF(B291&lt;&gt;"",IF(AND(B291&gt;=_TM1,B291&lt;=_TM2,OR(TH!L291="1111",TH!M291="1111")),TH!D291,""),"")</f>
        <v/>
      </c>
      <c r="B291" s="36" t="str">
        <f t="shared" si="16"/>
        <v/>
      </c>
      <c r="C291" s="191"/>
      <c r="D291" s="191"/>
      <c r="E291" s="191"/>
      <c r="F291" s="192"/>
      <c r="G291" s="491"/>
      <c r="H291" s="193"/>
      <c r="I291" s="253"/>
      <c r="J291" s="253"/>
      <c r="K291" s="606"/>
      <c r="L291" s="194"/>
      <c r="M291" s="194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4"/>
    </row>
    <row r="292" spans="1:27" ht="15.75" customHeight="1">
      <c r="A292" s="886" t="str">
        <f>IF(B292&lt;&gt;"",IF(AND(B292&gt;=_TM1,B292&lt;=_TM2,OR(TH!L292="1111",TH!M292="1111")),TH!D292,""),"")</f>
        <v/>
      </c>
      <c r="B292" s="36" t="str">
        <f t="shared" si="16"/>
        <v/>
      </c>
      <c r="C292" s="191"/>
      <c r="D292" s="191"/>
      <c r="E292" s="191"/>
      <c r="F292" s="192"/>
      <c r="G292" s="491"/>
      <c r="H292" s="193"/>
      <c r="I292" s="253"/>
      <c r="J292" s="253"/>
      <c r="K292" s="606"/>
      <c r="L292" s="194"/>
      <c r="M292" s="194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4"/>
    </row>
    <row r="293" spans="1:27" ht="15.75" customHeight="1">
      <c r="A293" s="886" t="str">
        <f>IF(B293&lt;&gt;"",IF(AND(B293&gt;=_TM1,B293&lt;=_TM2,OR(TH!L293="1111",TH!M293="1111")),TH!D293,""),"")</f>
        <v/>
      </c>
      <c r="B293" s="36" t="str">
        <f t="shared" si="16"/>
        <v/>
      </c>
      <c r="C293" s="191"/>
      <c r="D293" s="191"/>
      <c r="E293" s="191"/>
      <c r="F293" s="192"/>
      <c r="G293" s="491"/>
      <c r="H293" s="193"/>
      <c r="I293" s="253"/>
      <c r="J293" s="253"/>
      <c r="K293" s="606"/>
      <c r="L293" s="194"/>
      <c r="M293" s="194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4"/>
    </row>
    <row r="294" spans="1:27" ht="15.75" customHeight="1">
      <c r="A294" s="886" t="str">
        <f>IF(B294&lt;&gt;"",IF(AND(B294&gt;=_TM1,B294&lt;=_TM2,OR(TH!L294="1111",TH!M294="1111")),TH!D294,""),"")</f>
        <v/>
      </c>
      <c r="B294" s="36" t="str">
        <f t="shared" si="16"/>
        <v/>
      </c>
      <c r="C294" s="37"/>
      <c r="D294" s="37"/>
      <c r="E294" s="37"/>
      <c r="F294" s="40"/>
      <c r="G294" s="40"/>
      <c r="H294" s="7"/>
      <c r="I294" s="253"/>
      <c r="J294" s="253"/>
      <c r="K294" s="606"/>
      <c r="L294" s="39"/>
      <c r="M294" s="39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4"/>
    </row>
    <row r="295" spans="1:27" ht="15.75" customHeight="1">
      <c r="A295" s="886" t="str">
        <f>IF(B295&lt;&gt;"",IF(AND(B295&gt;=_TM1,B295&lt;=_TM2,OR(TH!L295="1111",TH!M295="1111")),TH!D295,""),"")</f>
        <v/>
      </c>
      <c r="B295" s="36" t="str">
        <f t="shared" si="16"/>
        <v/>
      </c>
      <c r="C295" s="37"/>
      <c r="D295" s="37"/>
      <c r="E295" s="37"/>
      <c r="F295" s="40"/>
      <c r="G295" s="40"/>
      <c r="H295" s="7"/>
      <c r="I295" s="253"/>
      <c r="J295" s="253"/>
      <c r="K295" s="606"/>
      <c r="L295" s="39"/>
      <c r="M295" s="39"/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4"/>
    </row>
    <row r="296" spans="1:27" ht="15.75" customHeight="1">
      <c r="A296" s="886" t="str">
        <f>IF(B296&lt;&gt;"",IF(AND(B296&gt;=_TM1,B296&lt;=_TM2,OR(TH!L296="1111",TH!M296="1111")),TH!D296,""),"")</f>
        <v/>
      </c>
      <c r="B296" s="36" t="str">
        <f t="shared" si="16"/>
        <v/>
      </c>
      <c r="C296" s="184"/>
      <c r="D296" s="184"/>
      <c r="E296" s="184"/>
      <c r="F296" s="189"/>
      <c r="G296" s="608"/>
      <c r="H296" s="193"/>
      <c r="I296" s="253"/>
      <c r="J296" s="253"/>
      <c r="K296" s="606"/>
      <c r="L296" s="607"/>
      <c r="M296" s="607"/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4"/>
    </row>
    <row r="297" spans="1:27" ht="15.75" customHeight="1">
      <c r="A297" s="886" t="str">
        <f>IF(B297&lt;&gt;"",IF(AND(B297&gt;=_TM1,B297&lt;=_TM2,OR(TH!L297="1111",TH!M297="1111")),TH!D297,""),"")</f>
        <v/>
      </c>
      <c r="B297" s="36" t="str">
        <f t="shared" si="16"/>
        <v/>
      </c>
      <c r="C297" s="184"/>
      <c r="D297" s="184"/>
      <c r="E297" s="184"/>
      <c r="F297" s="189"/>
      <c r="G297" s="608"/>
      <c r="H297" s="7"/>
      <c r="I297" s="253"/>
      <c r="J297" s="253"/>
      <c r="K297" s="606"/>
      <c r="L297" s="607"/>
      <c r="M297" s="607"/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4"/>
    </row>
    <row r="298" spans="1:27" ht="15.75" customHeight="1">
      <c r="A298" s="886" t="str">
        <f>IF(B298&lt;&gt;"",IF(AND(B298&gt;=_TM1,B298&lt;=_TM2,OR(TH!L298="1111",TH!M298="1111")),TH!D298,""),"")</f>
        <v/>
      </c>
      <c r="B298" s="36" t="str">
        <f t="shared" si="16"/>
        <v/>
      </c>
      <c r="C298" s="184"/>
      <c r="D298" s="184"/>
      <c r="E298" s="184"/>
      <c r="F298" s="189"/>
      <c r="G298" s="608"/>
      <c r="H298" s="7"/>
      <c r="I298" s="253"/>
      <c r="J298" s="253"/>
      <c r="K298" s="606"/>
      <c r="L298" s="607"/>
      <c r="M298" s="607"/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4"/>
    </row>
    <row r="299" spans="1:27" ht="15.75" customHeight="1">
      <c r="A299" s="886" t="str">
        <f>IF(B299&lt;&gt;"",IF(AND(B299&gt;=_TM1,B299&lt;=_TM2,OR(TH!L299="1111",TH!M299="1111")),TH!D299,""),"")</f>
        <v/>
      </c>
      <c r="B299" s="36" t="str">
        <f t="shared" si="16"/>
        <v/>
      </c>
      <c r="C299" s="184"/>
      <c r="D299" s="184"/>
      <c r="E299" s="184"/>
      <c r="F299" s="189"/>
      <c r="G299" s="608"/>
      <c r="H299" s="7"/>
      <c r="I299" s="253"/>
      <c r="J299" s="253"/>
      <c r="K299" s="606"/>
      <c r="L299" s="607"/>
      <c r="M299" s="607"/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4"/>
    </row>
    <row r="300" spans="1:27" ht="15.75" customHeight="1">
      <c r="A300" s="886" t="str">
        <f>IF(B300&lt;&gt;"",IF(AND(B300&gt;=_TM1,B300&lt;=_TM2,OR(TH!L300="1111",TH!M300="1111")),TH!D300,""),"")</f>
        <v/>
      </c>
      <c r="B300" s="36" t="str">
        <f t="shared" si="16"/>
        <v/>
      </c>
      <c r="C300" s="184"/>
      <c r="D300" s="184"/>
      <c r="E300" s="184"/>
      <c r="F300" s="189"/>
      <c r="G300" s="608"/>
      <c r="H300" s="7"/>
      <c r="I300" s="253"/>
      <c r="J300" s="253"/>
      <c r="K300" s="606"/>
      <c r="L300" s="607"/>
      <c r="M300" s="607"/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4"/>
    </row>
    <row r="301" spans="1:27" ht="15.75" customHeight="1">
      <c r="A301" s="886" t="str">
        <f>IF(B301&lt;&gt;"",IF(AND(B301&gt;=_TM1,B301&lt;=_TM2,OR(TH!L301="1111",TH!M301="1111")),TH!D301,""),"")</f>
        <v/>
      </c>
      <c r="B301" s="36" t="str">
        <f t="shared" si="16"/>
        <v/>
      </c>
      <c r="C301" s="184"/>
      <c r="D301" s="184"/>
      <c r="E301" s="184"/>
      <c r="F301" s="189"/>
      <c r="G301" s="608"/>
      <c r="H301" s="7"/>
      <c r="I301" s="253"/>
      <c r="J301" s="253"/>
      <c r="K301" s="606"/>
      <c r="L301" s="607"/>
      <c r="M301" s="607"/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4"/>
    </row>
    <row r="302" spans="1:27" ht="15.75" customHeight="1">
      <c r="A302" s="886" t="str">
        <f>IF(B302&lt;&gt;"",IF(AND(B302&gt;=_TM1,B302&lt;=_TM2,OR(TH!L302="1111",TH!M302="1111")),TH!D302,""),"")</f>
        <v/>
      </c>
      <c r="B302" s="36" t="str">
        <f t="shared" si="16"/>
        <v/>
      </c>
      <c r="C302" s="184"/>
      <c r="D302" s="184"/>
      <c r="E302" s="184"/>
      <c r="F302" s="189"/>
      <c r="G302" s="608"/>
      <c r="H302" s="7"/>
      <c r="I302" s="253"/>
      <c r="J302" s="253"/>
      <c r="K302" s="606"/>
      <c r="L302" s="607"/>
      <c r="M302" s="607"/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4"/>
    </row>
    <row r="303" spans="1:27" ht="15.75" customHeight="1">
      <c r="A303" s="886" t="str">
        <f>IF(B303&lt;&gt;"",IF(AND(B303&gt;=_TM1,B303&lt;=_TM2,OR(TH!L303="1111",TH!M303="1111")),TH!D303,""),"")</f>
        <v/>
      </c>
      <c r="B303" s="36" t="str">
        <f t="shared" si="16"/>
        <v/>
      </c>
      <c r="C303" s="191"/>
      <c r="D303" s="184"/>
      <c r="E303" s="191"/>
      <c r="F303" s="192"/>
      <c r="G303" s="491"/>
      <c r="H303" s="45"/>
      <c r="I303" s="253"/>
      <c r="J303" s="253"/>
      <c r="K303" s="606"/>
      <c r="L303" s="194"/>
      <c r="M303" s="194"/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4"/>
    </row>
    <row r="304" spans="1:27" ht="15.75" customHeight="1">
      <c r="A304" s="886" t="str">
        <f>IF(B304&lt;&gt;"",IF(AND(B304&gt;=_TM1,B304&lt;=_TM2,OR(TH!L304="1111",TH!M304="1111")),TH!D304,""),"")</f>
        <v/>
      </c>
      <c r="B304" s="36" t="str">
        <f t="shared" si="16"/>
        <v/>
      </c>
      <c r="C304" s="191"/>
      <c r="D304" s="184"/>
      <c r="E304" s="191"/>
      <c r="F304" s="192"/>
      <c r="G304" s="491"/>
      <c r="H304" s="45"/>
      <c r="I304" s="253"/>
      <c r="J304" s="253"/>
      <c r="K304" s="38"/>
      <c r="L304" s="194"/>
      <c r="M304" s="194"/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4"/>
    </row>
    <row r="305" spans="1:27" ht="15.75" customHeight="1">
      <c r="A305" s="886" t="str">
        <f>IF(B305&lt;&gt;"",IF(AND(B305&gt;=_TM1,B305&lt;=_TM2,OR(TH!L305="1111",TH!M305="1111")),TH!D305,""),"")</f>
        <v/>
      </c>
      <c r="B305" s="36" t="str">
        <f t="shared" si="16"/>
        <v/>
      </c>
      <c r="C305" s="37"/>
      <c r="D305" s="37"/>
      <c r="E305" s="777"/>
      <c r="F305" s="189"/>
      <c r="G305" s="40"/>
      <c r="H305" s="7"/>
      <c r="I305" s="253"/>
      <c r="J305" s="253"/>
      <c r="K305" s="606"/>
      <c r="L305" s="39"/>
      <c r="M305" s="39"/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4"/>
    </row>
    <row r="306" spans="1:27" ht="15.75" customHeight="1">
      <c r="A306" s="886" t="str">
        <f>IF(B306&lt;&gt;"",IF(AND(B306&gt;=_TM1,B306&lt;=_TM2,OR(TH!L306="1111",TH!M306="1111")),TH!D306,""),"")</f>
        <v/>
      </c>
      <c r="B306" s="36" t="str">
        <f t="shared" si="16"/>
        <v/>
      </c>
      <c r="C306" s="37"/>
      <c r="D306" s="37"/>
      <c r="E306" s="777"/>
      <c r="F306" s="293"/>
      <c r="G306" s="40"/>
      <c r="H306" s="7"/>
      <c r="I306" s="253"/>
      <c r="J306" s="253"/>
      <c r="K306" s="606"/>
      <c r="L306" s="39"/>
      <c r="M306" s="39"/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4"/>
    </row>
    <row r="307" spans="1:27" ht="15.75" customHeight="1">
      <c r="A307" s="886" t="str">
        <f>IF(B307&lt;&gt;"",IF(AND(B307&gt;=_TM1,B307&lt;=_TM2,OR(TH!L307="1111",TH!M307="1111")),TH!D307,""),"")</f>
        <v/>
      </c>
      <c r="B307" s="36" t="str">
        <f t="shared" si="16"/>
        <v/>
      </c>
      <c r="C307" s="37"/>
      <c r="D307" s="37"/>
      <c r="E307" s="777"/>
      <c r="F307" s="189"/>
      <c r="G307" s="40"/>
      <c r="H307" s="7"/>
      <c r="I307" s="821"/>
      <c r="J307" s="253"/>
      <c r="K307" s="606"/>
      <c r="L307" s="39"/>
      <c r="M307" s="39"/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4"/>
    </row>
    <row r="308" spans="1:27" ht="15.75" customHeight="1">
      <c r="A308" s="886" t="str">
        <f>IF(B308&lt;&gt;"",IF(AND(B308&gt;=_TM1,B308&lt;=_TM2,OR(TH!L308="1111",TH!M308="1111")),TH!D308,""),"")</f>
        <v/>
      </c>
      <c r="B308" s="36" t="str">
        <f t="shared" si="16"/>
        <v/>
      </c>
      <c r="C308" s="37"/>
      <c r="D308" s="37"/>
      <c r="E308" s="777"/>
      <c r="F308" s="40"/>
      <c r="G308" s="40"/>
      <c r="H308" s="7"/>
      <c r="I308" s="253"/>
      <c r="J308" s="253"/>
      <c r="K308" s="606"/>
      <c r="L308" s="39"/>
      <c r="M308" s="39"/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4"/>
    </row>
    <row r="309" spans="1:27" ht="15.75" customHeight="1">
      <c r="A309" s="886" t="str">
        <f>IF(B309&lt;&gt;"",IF(AND(B309&gt;=_TM1,B309&lt;=_TM2,OR(TH!L309="1111",TH!M309="1111")),TH!D309,""),"")</f>
        <v/>
      </c>
      <c r="B309" s="36" t="str">
        <f t="shared" si="16"/>
        <v/>
      </c>
      <c r="C309" s="37"/>
      <c r="D309" s="37"/>
      <c r="E309" s="777"/>
      <c r="F309" s="189"/>
      <c r="G309" s="40"/>
      <c r="H309" s="7"/>
      <c r="I309" s="253"/>
      <c r="J309" s="253"/>
      <c r="K309" s="606"/>
      <c r="L309" s="39"/>
      <c r="M309" s="39"/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4"/>
    </row>
    <row r="310" spans="1:27" ht="15.75" customHeight="1">
      <c r="A310" s="886" t="str">
        <f>IF(B310&lt;&gt;"",IF(AND(B310&gt;=_TM1,B310&lt;=_TM2,OR(TH!L310="1111",TH!M310="1111")),TH!D310,""),"")</f>
        <v/>
      </c>
      <c r="B310" s="36" t="str">
        <f t="shared" si="16"/>
        <v/>
      </c>
      <c r="C310" s="37"/>
      <c r="D310" s="37"/>
      <c r="E310" s="777"/>
      <c r="F310" s="189"/>
      <c r="G310" s="40"/>
      <c r="H310" s="7"/>
      <c r="I310" s="821"/>
      <c r="J310" s="253"/>
      <c r="K310" s="606"/>
      <c r="L310" s="39"/>
      <c r="M310" s="39"/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4"/>
    </row>
    <row r="311" spans="1:27" ht="15.75" customHeight="1">
      <c r="A311" s="886" t="str">
        <f>IF(B311&lt;&gt;"",IF(AND(B311&gt;=_TM1,B311&lt;=_TM2,OR(TH!L311="1111",TH!M311="1111")),TH!D311,""),"")</f>
        <v/>
      </c>
      <c r="B311" s="36" t="str">
        <f t="shared" si="16"/>
        <v/>
      </c>
      <c r="C311" s="37"/>
      <c r="D311" s="37"/>
      <c r="E311" s="777"/>
      <c r="F311" s="189"/>
      <c r="G311" s="40"/>
      <c r="H311" s="7"/>
      <c r="I311" s="821"/>
      <c r="J311" s="253"/>
      <c r="K311" s="606"/>
      <c r="L311" s="39"/>
      <c r="M311" s="39"/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4"/>
    </row>
    <row r="312" spans="1:27" ht="15.75" customHeight="1">
      <c r="A312" s="886" t="str">
        <f>IF(B312&lt;&gt;"",IF(AND(B312&gt;=_TM1,B312&lt;=_TM2,OR(TH!L312="1111",TH!M312="1111")),TH!D312,""),"")</f>
        <v/>
      </c>
      <c r="B312" s="36" t="str">
        <f t="shared" si="16"/>
        <v/>
      </c>
      <c r="C312" s="37"/>
      <c r="D312" s="37"/>
      <c r="E312" s="777"/>
      <c r="F312" s="189"/>
      <c r="G312" s="40"/>
      <c r="H312" s="7"/>
      <c r="I312" s="821"/>
      <c r="J312" s="253"/>
      <c r="K312" s="606"/>
      <c r="L312" s="39"/>
      <c r="M312" s="39"/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4"/>
    </row>
    <row r="313" spans="1:27" ht="15.75" customHeight="1">
      <c r="A313" s="886" t="str">
        <f>IF(B313&lt;&gt;"",IF(AND(B313&gt;=_TM1,B313&lt;=_TM2,OR(TH!L313="1111",TH!M313="1111")),TH!D313,""),"")</f>
        <v/>
      </c>
      <c r="B313" s="36" t="str">
        <f t="shared" si="16"/>
        <v/>
      </c>
      <c r="C313" s="191"/>
      <c r="D313" s="191"/>
      <c r="E313" s="191"/>
      <c r="F313" s="192"/>
      <c r="G313" s="491"/>
      <c r="H313" s="193"/>
      <c r="I313" s="253"/>
      <c r="J313" s="253"/>
      <c r="K313" s="606"/>
      <c r="L313" s="194"/>
      <c r="M313" s="194"/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4"/>
    </row>
    <row r="314" spans="1:27" ht="15.75" customHeight="1">
      <c r="A314" s="886" t="str">
        <f>IF(B314&lt;&gt;"",IF(AND(B314&gt;=_TM1,B314&lt;=_TM2,OR(TH!L314="1111",TH!M314="1111")),TH!D314,""),"")</f>
        <v/>
      </c>
      <c r="B314" s="36" t="str">
        <f t="shared" si="16"/>
        <v/>
      </c>
      <c r="C314" s="191"/>
      <c r="D314" s="191"/>
      <c r="E314" s="191"/>
      <c r="F314" s="192"/>
      <c r="G314" s="491"/>
      <c r="H314" s="193"/>
      <c r="I314" s="253"/>
      <c r="J314" s="253"/>
      <c r="K314" s="606"/>
      <c r="L314" s="194"/>
      <c r="M314" s="194"/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4"/>
    </row>
    <row r="315" spans="1:27" ht="15.75" customHeight="1">
      <c r="A315" s="886" t="str">
        <f>IF(B315&lt;&gt;"",IF(AND(B315&gt;=_TM1,B315&lt;=_TM2,OR(TH!L315="1111",TH!M315="1111")),TH!D315,""),"")</f>
        <v/>
      </c>
      <c r="B315" s="36" t="str">
        <f t="shared" si="16"/>
        <v/>
      </c>
      <c r="C315" s="191"/>
      <c r="D315" s="191"/>
      <c r="E315" s="191"/>
      <c r="F315" s="192"/>
      <c r="G315" s="491"/>
      <c r="H315" s="193"/>
      <c r="I315" s="253"/>
      <c r="J315" s="253"/>
      <c r="K315" s="606"/>
      <c r="L315" s="194"/>
      <c r="M315" s="194"/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4"/>
    </row>
    <row r="316" spans="1:27" ht="15.75" customHeight="1">
      <c r="A316" s="886" t="str">
        <f>IF(B316&lt;&gt;"",IF(AND(B316&gt;=_TM1,B316&lt;=_TM2,OR(TH!L316="1111",TH!M316="1111")),TH!D316,""),"")</f>
        <v/>
      </c>
      <c r="B316" s="36" t="str">
        <f t="shared" si="16"/>
        <v/>
      </c>
      <c r="C316" s="191"/>
      <c r="D316" s="191"/>
      <c r="E316" s="191"/>
      <c r="F316" s="192"/>
      <c r="G316" s="491"/>
      <c r="H316" s="193"/>
      <c r="I316" s="253"/>
      <c r="J316" s="253"/>
      <c r="K316" s="606"/>
      <c r="L316" s="194"/>
      <c r="M316" s="194"/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4"/>
    </row>
    <row r="317" spans="1:27" ht="15.75" customHeight="1">
      <c r="A317" s="886" t="str">
        <f>IF(B317&lt;&gt;"",IF(AND(B317&gt;=_TM1,B317&lt;=_TM2,OR(TH!L317="1111",TH!M317="1111")),TH!D317,""),"")</f>
        <v/>
      </c>
      <c r="B317" s="36" t="str">
        <f t="shared" si="16"/>
        <v/>
      </c>
      <c r="C317" s="191"/>
      <c r="D317" s="191"/>
      <c r="E317" s="191"/>
      <c r="F317" s="192"/>
      <c r="G317" s="491"/>
      <c r="H317" s="193"/>
      <c r="I317" s="253"/>
      <c r="J317" s="253"/>
      <c r="K317" s="606"/>
      <c r="L317" s="194"/>
      <c r="M317" s="194"/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4"/>
    </row>
    <row r="318" spans="1:27" ht="15.75" customHeight="1">
      <c r="A318" s="886" t="str">
        <f>IF(B318&lt;&gt;"",IF(AND(B318&gt;=_TM1,B318&lt;=_TM2,OR(TH!L318="1111",TH!M318="1111")),TH!D318,""),"")</f>
        <v/>
      </c>
      <c r="B318" s="36" t="str">
        <f t="shared" si="16"/>
        <v/>
      </c>
      <c r="C318" s="191"/>
      <c r="D318" s="191"/>
      <c r="E318" s="191"/>
      <c r="F318" s="192"/>
      <c r="G318" s="491"/>
      <c r="H318" s="193"/>
      <c r="I318" s="253"/>
      <c r="J318" s="253"/>
      <c r="K318" s="606"/>
      <c r="L318" s="194"/>
      <c r="M318" s="194"/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4"/>
    </row>
    <row r="319" spans="1:27" ht="15.75" customHeight="1">
      <c r="A319" s="886" t="str">
        <f>IF(B319&lt;&gt;"",IF(AND(B319&gt;=_TM1,B319&lt;=_TM2,OR(TH!L319="1111",TH!M319="1111")),TH!D319,""),"")</f>
        <v/>
      </c>
      <c r="B319" s="36" t="str">
        <f t="shared" si="16"/>
        <v/>
      </c>
      <c r="C319" s="191"/>
      <c r="D319" s="191"/>
      <c r="E319" s="191"/>
      <c r="F319" s="192"/>
      <c r="G319" s="491"/>
      <c r="H319" s="193"/>
      <c r="I319" s="253"/>
      <c r="J319" s="253"/>
      <c r="K319" s="606"/>
      <c r="L319" s="194"/>
      <c r="M319" s="194"/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4"/>
    </row>
    <row r="320" spans="1:27" ht="15.75" customHeight="1">
      <c r="A320" s="886" t="str">
        <f>IF(B320&lt;&gt;"",IF(AND(B320&gt;=_TM1,B320&lt;=_TM2,OR(TH!L320="1111",TH!M320="1111")),TH!D320,""),"")</f>
        <v/>
      </c>
      <c r="B320" s="36" t="str">
        <f t="shared" si="16"/>
        <v/>
      </c>
      <c r="C320" s="191"/>
      <c r="D320" s="191"/>
      <c r="E320" s="191"/>
      <c r="F320" s="192"/>
      <c r="G320" s="491"/>
      <c r="H320" s="193"/>
      <c r="I320" s="253"/>
      <c r="J320" s="253"/>
      <c r="K320" s="606"/>
      <c r="L320" s="194"/>
      <c r="M320" s="194"/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4"/>
    </row>
    <row r="321" spans="1:27" ht="15.75" customHeight="1">
      <c r="A321" s="886" t="str">
        <f>IF(B321&lt;&gt;"",IF(AND(B321&gt;=_TM1,B321&lt;=_TM2,OR(TH!L321="1111",TH!M321="1111")),TH!D321,""),"")</f>
        <v/>
      </c>
      <c r="B321" s="36" t="str">
        <f t="shared" si="16"/>
        <v/>
      </c>
      <c r="C321" s="191"/>
      <c r="D321" s="191"/>
      <c r="E321" s="191"/>
      <c r="F321" s="192"/>
      <c r="G321" s="491"/>
      <c r="H321" s="193"/>
      <c r="I321" s="253"/>
      <c r="J321" s="253"/>
      <c r="K321" s="606"/>
      <c r="L321" s="194"/>
      <c r="M321" s="194"/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4"/>
    </row>
    <row r="322" spans="1:27" ht="15.75" customHeight="1">
      <c r="A322" s="886" t="str">
        <f>IF(B322&lt;&gt;"",IF(AND(B322&gt;=_TM1,B322&lt;=_TM2,OR(TH!L322="1111",TH!M322="1111")),TH!D322,""),"")</f>
        <v/>
      </c>
      <c r="B322" s="36" t="str">
        <f t="shared" si="16"/>
        <v/>
      </c>
      <c r="C322" s="37"/>
      <c r="D322" s="37"/>
      <c r="E322" s="37"/>
      <c r="F322" s="40"/>
      <c r="G322" s="40"/>
      <c r="H322" s="7"/>
      <c r="I322" s="253"/>
      <c r="J322" s="253"/>
      <c r="K322" s="606"/>
      <c r="L322" s="39"/>
      <c r="M322" s="39"/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4"/>
    </row>
    <row r="323" spans="1:27" ht="15.75" customHeight="1">
      <c r="A323" s="886" t="str">
        <f>IF(B323&lt;&gt;"",IF(AND(B323&gt;=_TM1,B323&lt;=_TM2,OR(TH!L323="1111",TH!M323="1111")),TH!D323,""),"")</f>
        <v/>
      </c>
      <c r="B323" s="36" t="str">
        <f t="shared" si="16"/>
        <v/>
      </c>
      <c r="C323" s="37"/>
      <c r="D323" s="37"/>
      <c r="E323" s="37"/>
      <c r="F323" s="40"/>
      <c r="G323" s="40"/>
      <c r="H323" s="7"/>
      <c r="I323" s="253"/>
      <c r="J323" s="253"/>
      <c r="K323" s="606"/>
      <c r="L323" s="39"/>
      <c r="M323" s="39"/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4"/>
    </row>
    <row r="324" spans="1:27" ht="15.75" customHeight="1">
      <c r="A324" s="886" t="str">
        <f>IF(B324&lt;&gt;"",IF(AND(B324&gt;=_TM1,B324&lt;=_TM2,OR(TH!L324="1111",TH!M324="1111")),TH!D324,""),"")</f>
        <v/>
      </c>
      <c r="B324" s="36" t="str">
        <f t="shared" si="16"/>
        <v/>
      </c>
      <c r="C324" s="37"/>
      <c r="D324" s="37"/>
      <c r="E324" s="37"/>
      <c r="F324" s="192"/>
      <c r="G324" s="40"/>
      <c r="H324" s="7"/>
      <c r="I324" s="253"/>
      <c r="J324" s="253"/>
      <c r="K324" s="606"/>
      <c r="L324" s="39"/>
      <c r="M324" s="39"/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4"/>
    </row>
    <row r="325" spans="1:27" ht="15.75" customHeight="1">
      <c r="A325" s="886" t="str">
        <f>IF(B325&lt;&gt;"",IF(AND(B325&gt;=_TM1,B325&lt;=_TM2,OR(TH!L325="1111",TH!M325="1111")),TH!D325,""),"")</f>
        <v/>
      </c>
      <c r="B325" s="36" t="str">
        <f t="shared" si="16"/>
        <v/>
      </c>
      <c r="C325" s="37"/>
      <c r="D325" s="37"/>
      <c r="E325" s="37"/>
      <c r="F325" s="40"/>
      <c r="G325" s="40"/>
      <c r="H325" s="7"/>
      <c r="I325" s="253"/>
      <c r="J325" s="253"/>
      <c r="K325" s="606"/>
      <c r="L325" s="39"/>
      <c r="M325" s="39"/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4"/>
    </row>
    <row r="326" spans="1:27" ht="15.75" customHeight="1">
      <c r="A326" s="886" t="str">
        <f>IF(B326&lt;&gt;"",IF(AND(B326&gt;=_TM1,B326&lt;=_TM2,OR(TH!L326="1111",TH!M326="1111")),TH!D326,""),"")</f>
        <v/>
      </c>
      <c r="B326" s="36" t="str">
        <f t="shared" si="16"/>
        <v/>
      </c>
      <c r="C326" s="37"/>
      <c r="D326" s="37"/>
      <c r="E326" s="37"/>
      <c r="F326" s="192"/>
      <c r="G326" s="40"/>
      <c r="H326" s="7"/>
      <c r="I326" s="253"/>
      <c r="J326" s="253"/>
      <c r="K326" s="606"/>
      <c r="L326" s="39"/>
      <c r="M326" s="39"/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4"/>
    </row>
    <row r="327" spans="1:27" ht="15.75" customHeight="1">
      <c r="A327" s="886" t="str">
        <f>IF(B327&lt;&gt;"",IF(AND(B327&gt;=_TM1,B327&lt;=_TM2,OR(TH!L327="1111",TH!M327="1111")),TH!D327,""),"")</f>
        <v/>
      </c>
      <c r="B327" s="36" t="str">
        <f t="shared" ref="B327:B390" si="17">IF(C327&lt;&gt;"",MONTH(C327),"")</f>
        <v/>
      </c>
      <c r="C327" s="37"/>
      <c r="D327" s="37"/>
      <c r="E327" s="37"/>
      <c r="F327" s="40"/>
      <c r="G327" s="40"/>
      <c r="H327" s="7"/>
      <c r="I327" s="253"/>
      <c r="J327" s="253"/>
      <c r="K327" s="606"/>
      <c r="L327" s="39"/>
      <c r="M327" s="39"/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4"/>
    </row>
    <row r="328" spans="1:27" ht="15.75" customHeight="1">
      <c r="A328" s="886" t="str">
        <f>IF(B328&lt;&gt;"",IF(AND(B328&gt;=_TM1,B328&lt;=_TM2,OR(TH!L328="1111",TH!M328="1111")),TH!D328,""),"")</f>
        <v/>
      </c>
      <c r="B328" s="36" t="str">
        <f t="shared" si="17"/>
        <v/>
      </c>
      <c r="C328" s="37"/>
      <c r="D328" s="37"/>
      <c r="E328" s="37"/>
      <c r="F328" s="40"/>
      <c r="G328" s="40"/>
      <c r="H328" s="7"/>
      <c r="I328" s="253"/>
      <c r="J328" s="253"/>
      <c r="K328" s="606"/>
      <c r="L328" s="39"/>
      <c r="M328" s="39"/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4"/>
    </row>
    <row r="329" spans="1:27" ht="15.75" customHeight="1">
      <c r="A329" s="886" t="str">
        <f>IF(B329&lt;&gt;"",IF(AND(B329&gt;=_TM1,B329&lt;=_TM2,OR(TH!L329="1111",TH!M329="1111")),TH!D329,""),"")</f>
        <v/>
      </c>
      <c r="B329" s="36" t="str">
        <f t="shared" si="17"/>
        <v/>
      </c>
      <c r="C329" s="37"/>
      <c r="D329" s="37"/>
      <c r="E329" s="37"/>
      <c r="F329" s="40"/>
      <c r="G329" s="40"/>
      <c r="H329" s="7"/>
      <c r="I329" s="253"/>
      <c r="J329" s="253"/>
      <c r="K329" s="606"/>
      <c r="L329" s="39"/>
      <c r="M329" s="39"/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4"/>
    </row>
    <row r="330" spans="1:27" ht="15.75" customHeight="1">
      <c r="A330" s="886" t="str">
        <f>IF(B330&lt;&gt;"",IF(AND(B330&gt;=_TM1,B330&lt;=_TM2,OR(TH!L330="1111",TH!M330="1111")),TH!D330,""),"")</f>
        <v/>
      </c>
      <c r="B330" s="36" t="str">
        <f t="shared" si="17"/>
        <v/>
      </c>
      <c r="C330" s="37"/>
      <c r="D330" s="37"/>
      <c r="E330" s="37"/>
      <c r="F330" s="40"/>
      <c r="G330" s="40"/>
      <c r="H330" s="7"/>
      <c r="I330" s="253"/>
      <c r="J330" s="253"/>
      <c r="K330" s="606"/>
      <c r="L330" s="39"/>
      <c r="M330" s="39"/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4"/>
    </row>
    <row r="331" spans="1:27" ht="15.75" customHeight="1">
      <c r="A331" s="886" t="str">
        <f>IF(B331&lt;&gt;"",IF(AND(B331&gt;=_TM1,B331&lt;=_TM2,OR(TH!L331="1111",TH!M331="1111")),TH!D331,""),"")</f>
        <v/>
      </c>
      <c r="B331" s="36" t="str">
        <f t="shared" si="17"/>
        <v/>
      </c>
      <c r="C331" s="37"/>
      <c r="D331" s="37"/>
      <c r="E331" s="37"/>
      <c r="F331" s="40"/>
      <c r="G331" s="40"/>
      <c r="H331" s="7"/>
      <c r="I331" s="253"/>
      <c r="J331" s="253"/>
      <c r="K331" s="606"/>
      <c r="L331" s="39"/>
      <c r="M331" s="39"/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4"/>
    </row>
    <row r="332" spans="1:27" ht="15.75" customHeight="1">
      <c r="A332" s="886" t="str">
        <f>IF(B332&lt;&gt;"",IF(AND(B332&gt;=_TM1,B332&lt;=_TM2,OR(TH!L332="1111",TH!M332="1111")),TH!D332,""),"")</f>
        <v/>
      </c>
      <c r="B332" s="36" t="str">
        <f t="shared" si="17"/>
        <v/>
      </c>
      <c r="C332" s="37"/>
      <c r="D332" s="37"/>
      <c r="E332" s="37"/>
      <c r="F332" s="192"/>
      <c r="G332" s="40"/>
      <c r="H332" s="7"/>
      <c r="I332" s="253"/>
      <c r="J332" s="253"/>
      <c r="K332" s="606"/>
      <c r="L332" s="39"/>
      <c r="M332" s="39"/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4"/>
    </row>
    <row r="333" spans="1:27" ht="15.75" customHeight="1">
      <c r="A333" s="886" t="str">
        <f>IF(B333&lt;&gt;"",IF(AND(B333&gt;=_TM1,B333&lt;=_TM2,OR(TH!L333="1111",TH!M333="1111")),TH!D333,""),"")</f>
        <v/>
      </c>
      <c r="B333" s="36" t="str">
        <f t="shared" si="17"/>
        <v/>
      </c>
      <c r="C333" s="37"/>
      <c r="D333" s="37"/>
      <c r="E333" s="37"/>
      <c r="F333" s="40"/>
      <c r="G333" s="40"/>
      <c r="H333" s="7"/>
      <c r="I333" s="253"/>
      <c r="J333" s="253"/>
      <c r="K333" s="606"/>
      <c r="L333" s="39"/>
      <c r="M333" s="39"/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4"/>
    </row>
    <row r="334" spans="1:27" ht="15.75" customHeight="1">
      <c r="A334" s="886" t="str">
        <f>IF(B334&lt;&gt;"",IF(AND(B334&gt;=_TM1,B334&lt;=_TM2,OR(TH!L334="1111",TH!M334="1111")),TH!D334,""),"")</f>
        <v/>
      </c>
      <c r="B334" s="36" t="str">
        <f t="shared" si="17"/>
        <v/>
      </c>
      <c r="C334" s="37"/>
      <c r="D334" s="37"/>
      <c r="E334" s="37"/>
      <c r="F334" s="192"/>
      <c r="G334" s="40"/>
      <c r="H334" s="7"/>
      <c r="I334" s="253"/>
      <c r="J334" s="253"/>
      <c r="K334" s="606"/>
      <c r="L334" s="39"/>
      <c r="M334" s="39"/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4"/>
    </row>
    <row r="335" spans="1:27" ht="15.75" customHeight="1">
      <c r="A335" s="886" t="str">
        <f>IF(B335&lt;&gt;"",IF(AND(B335&gt;=_TM1,B335&lt;=_TM2,OR(TH!L335="1111",TH!M335="1111")),TH!D335,""),"")</f>
        <v/>
      </c>
      <c r="B335" s="36" t="str">
        <f t="shared" si="17"/>
        <v/>
      </c>
      <c r="C335" s="37"/>
      <c r="D335" s="37"/>
      <c r="E335" s="37"/>
      <c r="F335" s="40"/>
      <c r="G335" s="40"/>
      <c r="H335" s="7"/>
      <c r="I335" s="253"/>
      <c r="J335" s="253"/>
      <c r="K335" s="606"/>
      <c r="L335" s="39"/>
      <c r="M335" s="39"/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84"/>
    </row>
    <row r="336" spans="1:27" ht="15.75" customHeight="1">
      <c r="A336" s="886" t="str">
        <f>IF(B336&lt;&gt;"",IF(AND(B336&gt;=_TM1,B336&lt;=_TM2,OR(TH!L336="1111",TH!M336="1111")),TH!D336,""),"")</f>
        <v/>
      </c>
      <c r="B336" s="36" t="str">
        <f t="shared" si="17"/>
        <v/>
      </c>
      <c r="C336" s="37"/>
      <c r="D336" s="37"/>
      <c r="E336" s="37"/>
      <c r="F336" s="40"/>
      <c r="G336" s="40"/>
      <c r="H336" s="7"/>
      <c r="I336" s="253"/>
      <c r="J336" s="253"/>
      <c r="K336" s="606"/>
      <c r="L336" s="39"/>
      <c r="M336" s="39"/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4"/>
    </row>
    <row r="337" spans="1:27" ht="15.75" customHeight="1">
      <c r="A337" s="886" t="str">
        <f>IF(B337&lt;&gt;"",IF(AND(B337&gt;=_TM1,B337&lt;=_TM2,OR(TH!L337="1111",TH!M337="1111")),TH!D337,""),"")</f>
        <v/>
      </c>
      <c r="B337" s="36" t="str">
        <f t="shared" si="17"/>
        <v/>
      </c>
      <c r="C337" s="37"/>
      <c r="D337" s="37"/>
      <c r="E337" s="37"/>
      <c r="F337" s="40"/>
      <c r="G337" s="40"/>
      <c r="H337" s="7"/>
      <c r="I337" s="253"/>
      <c r="J337" s="253"/>
      <c r="K337" s="606"/>
      <c r="L337" s="39"/>
      <c r="M337" s="39"/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4"/>
    </row>
    <row r="338" spans="1:27" ht="15.75" customHeight="1">
      <c r="A338" s="886" t="str">
        <f>IF(B338&lt;&gt;"",IF(AND(B338&gt;=_TM1,B338&lt;=_TM2,OR(TH!L338="1111",TH!M338="1111")),TH!D338,""),"")</f>
        <v/>
      </c>
      <c r="B338" s="36" t="str">
        <f t="shared" si="17"/>
        <v/>
      </c>
      <c r="C338" s="191"/>
      <c r="D338" s="184"/>
      <c r="E338" s="191"/>
      <c r="F338" s="192"/>
      <c r="G338" s="491"/>
      <c r="H338" s="193"/>
      <c r="I338" s="253"/>
      <c r="J338" s="253"/>
      <c r="K338" s="606"/>
      <c r="L338" s="194"/>
      <c r="M338" s="194"/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4"/>
    </row>
    <row r="339" spans="1:27" ht="15.75" customHeight="1">
      <c r="A339" s="886" t="str">
        <f>IF(B339&lt;&gt;"",IF(AND(B339&gt;=_TM1,B339&lt;=_TM2,OR(TH!L339="1111",TH!M339="1111")),TH!D339,""),"")</f>
        <v/>
      </c>
      <c r="B339" s="36" t="str">
        <f t="shared" si="17"/>
        <v/>
      </c>
      <c r="C339" s="191"/>
      <c r="D339" s="184"/>
      <c r="E339" s="191"/>
      <c r="F339" s="192"/>
      <c r="G339" s="491"/>
      <c r="H339" s="193"/>
      <c r="I339" s="253"/>
      <c r="J339" s="253"/>
      <c r="K339" s="38"/>
      <c r="L339" s="194"/>
      <c r="M339" s="194"/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4"/>
    </row>
    <row r="340" spans="1:27" ht="15.75" customHeight="1">
      <c r="A340" s="886" t="str">
        <f>IF(B340&lt;&gt;"",IF(AND(B340&gt;=_TM1,B340&lt;=_TM2,OR(TH!L340="1111",TH!M340="1111")),TH!D340,""),"")</f>
        <v/>
      </c>
      <c r="B340" s="36" t="str">
        <f t="shared" si="17"/>
        <v/>
      </c>
      <c r="C340" s="191"/>
      <c r="D340" s="184"/>
      <c r="E340" s="191"/>
      <c r="F340" s="192"/>
      <c r="G340" s="489"/>
      <c r="H340" s="45"/>
      <c r="I340" s="254"/>
      <c r="J340" s="253"/>
      <c r="K340" s="38"/>
      <c r="L340" s="194"/>
      <c r="M340" s="607"/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4"/>
    </row>
    <row r="341" spans="1:27" ht="15.75" customHeight="1">
      <c r="A341" s="886" t="str">
        <f>IF(B341&lt;&gt;"",IF(AND(B341&gt;=_TM1,B341&lt;=_TM2,OR(TH!L341="1111",TH!M341="1111")),TH!D341,""),"")</f>
        <v/>
      </c>
      <c r="B341" s="36" t="str">
        <f t="shared" si="17"/>
        <v/>
      </c>
      <c r="C341" s="191"/>
      <c r="D341" s="184"/>
      <c r="E341" s="191"/>
      <c r="F341" s="192"/>
      <c r="G341" s="489"/>
      <c r="H341" s="45"/>
      <c r="I341" s="254"/>
      <c r="J341" s="253"/>
      <c r="K341" s="38"/>
      <c r="L341" s="194"/>
      <c r="M341" s="607"/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4"/>
    </row>
    <row r="342" spans="1:27" ht="15.75" customHeight="1">
      <c r="A342" s="886" t="str">
        <f>IF(B342&lt;&gt;"",IF(AND(B342&gt;=_TM1,B342&lt;=_TM2,OR(TH!L342="1111",TH!M342="1111")),TH!D342,""),"")</f>
        <v/>
      </c>
      <c r="B342" s="36" t="str">
        <f t="shared" si="17"/>
        <v/>
      </c>
      <c r="C342" s="37"/>
      <c r="D342" s="37"/>
      <c r="E342" s="777"/>
      <c r="F342" s="189"/>
      <c r="G342" s="40"/>
      <c r="H342" s="7"/>
      <c r="I342" s="253"/>
      <c r="J342" s="253"/>
      <c r="K342" s="606"/>
      <c r="L342" s="39"/>
      <c r="M342" s="39"/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4"/>
    </row>
    <row r="343" spans="1:27" ht="15.75" customHeight="1">
      <c r="A343" s="886" t="str">
        <f>IF(B343&lt;&gt;"",IF(AND(B343&gt;=_TM1,B343&lt;=_TM2,OR(TH!L343="1111",TH!M343="1111")),TH!D343,""),"")</f>
        <v/>
      </c>
      <c r="B343" s="36" t="str">
        <f t="shared" si="17"/>
        <v/>
      </c>
      <c r="C343" s="37"/>
      <c r="D343" s="37"/>
      <c r="E343" s="777"/>
      <c r="F343" s="40"/>
      <c r="G343" s="40"/>
      <c r="H343" s="7"/>
      <c r="I343" s="253"/>
      <c r="J343" s="253"/>
      <c r="K343" s="606"/>
      <c r="L343" s="39"/>
      <c r="M343" s="39"/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4"/>
    </row>
    <row r="344" spans="1:27" ht="15.75" customHeight="1">
      <c r="A344" s="886" t="str">
        <f>IF(B344&lt;&gt;"",IF(AND(B344&gt;=_TM1,B344&lt;=_TM2,OR(TH!L344="1111",TH!M344="1111")),TH!D344,""),"")</f>
        <v/>
      </c>
      <c r="B344" s="36" t="str">
        <f t="shared" si="17"/>
        <v/>
      </c>
      <c r="C344" s="37"/>
      <c r="D344" s="37"/>
      <c r="E344" s="777"/>
      <c r="F344" s="189"/>
      <c r="G344" s="40"/>
      <c r="H344" s="7"/>
      <c r="I344" s="253"/>
      <c r="J344" s="253"/>
      <c r="K344" s="606"/>
      <c r="L344" s="39"/>
      <c r="M344" s="39"/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4"/>
    </row>
    <row r="345" spans="1:27" ht="15.75" customHeight="1">
      <c r="A345" s="886" t="str">
        <f>IF(B345&lt;&gt;"",IF(AND(B345&gt;=_TM1,B345&lt;=_TM2,OR(TH!L345="1111",TH!M345="1111")),TH!D345,""),"")</f>
        <v/>
      </c>
      <c r="B345" s="36" t="str">
        <f t="shared" si="17"/>
        <v/>
      </c>
      <c r="C345" s="37"/>
      <c r="D345" s="37"/>
      <c r="E345" s="777"/>
      <c r="F345" s="293"/>
      <c r="G345" s="40"/>
      <c r="H345" s="7"/>
      <c r="I345" s="253"/>
      <c r="J345" s="253"/>
      <c r="K345" s="606"/>
      <c r="L345" s="39"/>
      <c r="M345" s="39"/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4"/>
    </row>
    <row r="346" spans="1:27" ht="15.75" customHeight="1">
      <c r="A346" s="886" t="str">
        <f>IF(B346&lt;&gt;"",IF(AND(B346&gt;=_TM1,B346&lt;=_TM2,OR(TH!L346="1111",TH!M346="1111")),TH!D346,""),"")</f>
        <v/>
      </c>
      <c r="B346" s="36" t="str">
        <f t="shared" si="17"/>
        <v/>
      </c>
      <c r="C346" s="37"/>
      <c r="D346" s="37"/>
      <c r="E346" s="777"/>
      <c r="F346" s="293"/>
      <c r="G346" s="40"/>
      <c r="H346" s="7"/>
      <c r="I346" s="253"/>
      <c r="J346" s="253"/>
      <c r="K346" s="606"/>
      <c r="L346" s="39"/>
      <c r="M346" s="39"/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4"/>
    </row>
    <row r="347" spans="1:27" ht="15.75" customHeight="1">
      <c r="A347" s="886" t="str">
        <f>IF(B347&lt;&gt;"",IF(AND(B347&gt;=_TM1,B347&lt;=_TM2,OR(TH!L347="1111",TH!M347="1111")),TH!D347,""),"")</f>
        <v/>
      </c>
      <c r="B347" s="36" t="str">
        <f t="shared" si="17"/>
        <v/>
      </c>
      <c r="C347" s="37"/>
      <c r="D347" s="37"/>
      <c r="E347" s="777"/>
      <c r="F347" s="189"/>
      <c r="G347" s="40"/>
      <c r="H347" s="7"/>
      <c r="I347" s="821"/>
      <c r="J347" s="253"/>
      <c r="K347" s="606"/>
      <c r="L347" s="39"/>
      <c r="M347" s="39"/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4"/>
    </row>
    <row r="348" spans="1:27" ht="15.75" customHeight="1">
      <c r="A348" s="886" t="str">
        <f>IF(B348&lt;&gt;"",IF(AND(B348&gt;=_TM1,B348&lt;=_TM2,OR(TH!L348="1111",TH!M348="1111")),TH!D348,""),"")</f>
        <v/>
      </c>
      <c r="B348" s="36" t="str">
        <f t="shared" si="17"/>
        <v/>
      </c>
      <c r="C348" s="37"/>
      <c r="D348" s="37"/>
      <c r="E348" s="777"/>
      <c r="F348" s="189"/>
      <c r="G348" s="40"/>
      <c r="H348" s="7"/>
      <c r="I348" s="253"/>
      <c r="J348" s="253"/>
      <c r="K348" s="606"/>
      <c r="L348" s="39"/>
      <c r="M348" s="39"/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4"/>
    </row>
    <row r="349" spans="1:27" ht="15.75" customHeight="1">
      <c r="A349" s="886" t="str">
        <f>IF(B349&lt;&gt;"",IF(AND(B349&gt;=_TM1,B349&lt;=_TM2,OR(TH!L349="1111",TH!M349="1111")),TH!D349,""),"")</f>
        <v/>
      </c>
      <c r="B349" s="36" t="str">
        <f t="shared" si="17"/>
        <v/>
      </c>
      <c r="C349" s="37"/>
      <c r="D349" s="37"/>
      <c r="E349" s="777"/>
      <c r="F349" s="189"/>
      <c r="G349" s="40"/>
      <c r="H349" s="7"/>
      <c r="I349" s="821"/>
      <c r="J349" s="253"/>
      <c r="K349" s="606"/>
      <c r="L349" s="39"/>
      <c r="M349" s="39"/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4"/>
    </row>
    <row r="350" spans="1:27" ht="15.75" customHeight="1">
      <c r="A350" s="886" t="str">
        <f>IF(B350&lt;&gt;"",IF(AND(B350&gt;=_TM1,B350&lt;=_TM2,OR(TH!L350="1111",TH!M350="1111")),TH!D350,""),"")</f>
        <v/>
      </c>
      <c r="B350" s="36" t="str">
        <f t="shared" si="17"/>
        <v/>
      </c>
      <c r="C350" s="191"/>
      <c r="D350" s="184"/>
      <c r="E350" s="191"/>
      <c r="F350" s="192"/>
      <c r="G350" s="491"/>
      <c r="H350" s="7"/>
      <c r="I350" s="254"/>
      <c r="J350" s="254"/>
      <c r="K350" s="38"/>
      <c r="L350" s="194"/>
      <c r="M350" s="194"/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4"/>
    </row>
    <row r="351" spans="1:27" ht="15.75" customHeight="1">
      <c r="A351" s="886" t="str">
        <f>IF(B351&lt;&gt;"",IF(AND(B351&gt;=_TM1,B351&lt;=_TM2,OR(TH!L351="1111",TH!M351="1111")),TH!D351,""),"")</f>
        <v/>
      </c>
      <c r="B351" s="36" t="str">
        <f t="shared" si="17"/>
        <v/>
      </c>
      <c r="C351" s="191"/>
      <c r="D351" s="184"/>
      <c r="E351" s="191"/>
      <c r="F351" s="192"/>
      <c r="G351" s="491"/>
      <c r="H351" s="193"/>
      <c r="I351" s="253"/>
      <c r="J351" s="253"/>
      <c r="K351" s="38"/>
      <c r="L351" s="194"/>
      <c r="M351" s="607"/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4"/>
    </row>
    <row r="352" spans="1:27" ht="15.75" customHeight="1">
      <c r="A352" s="886" t="str">
        <f>IF(B352&lt;&gt;"",IF(AND(B352&gt;=_TM1,B352&lt;=_TM2,OR(TH!L352="1111",TH!M352="1111")),TH!D352,""),"")</f>
        <v/>
      </c>
      <c r="B352" s="36" t="str">
        <f t="shared" si="17"/>
        <v/>
      </c>
      <c r="C352" s="191"/>
      <c r="D352" s="184"/>
      <c r="E352" s="191"/>
      <c r="F352" s="189"/>
      <c r="G352" s="491"/>
      <c r="H352" s="7"/>
      <c r="I352" s="253"/>
      <c r="J352" s="253"/>
      <c r="K352" s="606"/>
      <c r="L352" s="194"/>
      <c r="M352" s="194"/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4"/>
    </row>
    <row r="353" spans="1:27" ht="15.75" customHeight="1">
      <c r="A353" s="886" t="str">
        <f>IF(B353&lt;&gt;"",IF(AND(B353&gt;=_TM1,B353&lt;=_TM2,OR(TH!L353="1111",TH!M353="1111")),TH!D353,""),"")</f>
        <v/>
      </c>
      <c r="B353" s="36" t="str">
        <f t="shared" si="17"/>
        <v/>
      </c>
      <c r="C353" s="191"/>
      <c r="D353" s="184"/>
      <c r="E353" s="191"/>
      <c r="F353" s="189"/>
      <c r="G353" s="491"/>
      <c r="H353" s="7"/>
      <c r="I353" s="253"/>
      <c r="J353" s="253"/>
      <c r="K353" s="38"/>
      <c r="L353" s="194"/>
      <c r="M353" s="194"/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4"/>
    </row>
    <row r="354" spans="1:27" ht="15.75" customHeight="1">
      <c r="A354" s="886" t="str">
        <f>IF(B354&lt;&gt;"",IF(AND(B354&gt;=_TM1,B354&lt;=_TM2,OR(TH!L354="1111",TH!M354="1111")),TH!D354,""),"")</f>
        <v/>
      </c>
      <c r="B354" s="36" t="str">
        <f t="shared" si="17"/>
        <v/>
      </c>
      <c r="C354" s="191"/>
      <c r="D354" s="191"/>
      <c r="E354" s="191"/>
      <c r="F354" s="192"/>
      <c r="G354" s="491"/>
      <c r="H354" s="204"/>
      <c r="I354" s="253"/>
      <c r="J354" s="253"/>
      <c r="K354" s="606"/>
      <c r="L354" s="194"/>
      <c r="M354" s="194"/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4"/>
    </row>
    <row r="355" spans="1:27" ht="15.75" customHeight="1">
      <c r="A355" s="886" t="str">
        <f>IF(B355&lt;&gt;"",IF(AND(B355&gt;=_TM1,B355&lt;=_TM2,OR(TH!L355="1111",TH!M355="1111")),TH!D355,""),"")</f>
        <v/>
      </c>
      <c r="B355" s="36" t="str">
        <f t="shared" si="17"/>
        <v/>
      </c>
      <c r="C355" s="191"/>
      <c r="D355" s="191"/>
      <c r="E355" s="191"/>
      <c r="F355" s="192"/>
      <c r="G355" s="491"/>
      <c r="H355" s="204"/>
      <c r="I355" s="253"/>
      <c r="J355" s="253"/>
      <c r="K355" s="606"/>
      <c r="L355" s="194"/>
      <c r="M355" s="194"/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84"/>
    </row>
    <row r="356" spans="1:27" ht="15.75" customHeight="1">
      <c r="A356" s="886" t="str">
        <f>IF(B356&lt;&gt;"",IF(AND(B356&gt;=_TM1,B356&lt;=_TM2,OR(TH!L356="1111",TH!M356="1111")),TH!D356,""),"")</f>
        <v/>
      </c>
      <c r="B356" s="36" t="str">
        <f t="shared" si="17"/>
        <v/>
      </c>
      <c r="C356" s="191"/>
      <c r="D356" s="191"/>
      <c r="E356" s="191"/>
      <c r="F356" s="192"/>
      <c r="G356" s="491"/>
      <c r="H356" s="204"/>
      <c r="I356" s="253"/>
      <c r="J356" s="253"/>
      <c r="K356" s="606"/>
      <c r="L356" s="194"/>
      <c r="M356" s="194"/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84"/>
    </row>
    <row r="357" spans="1:27" ht="15.75" customHeight="1">
      <c r="A357" s="886" t="str">
        <f>IF(B357&lt;&gt;"",IF(AND(B357&gt;=_TM1,B357&lt;=_TM2,OR(TH!L357="1111",TH!M357="1111")),TH!D357,""),"")</f>
        <v/>
      </c>
      <c r="B357" s="36" t="str">
        <f t="shared" si="17"/>
        <v/>
      </c>
      <c r="C357" s="37"/>
      <c r="D357" s="37"/>
      <c r="E357" s="777"/>
      <c r="F357" s="40"/>
      <c r="G357" s="40"/>
      <c r="H357" s="7"/>
      <c r="I357" s="253"/>
      <c r="J357" s="253"/>
      <c r="K357" s="606"/>
      <c r="L357" s="39"/>
      <c r="M357" s="39"/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84"/>
    </row>
    <row r="358" spans="1:27" ht="15.75" customHeight="1">
      <c r="A358" s="886" t="str">
        <f>IF(B358&lt;&gt;"",IF(AND(B358&gt;=_TM1,B358&lt;=_TM2,OR(TH!L358="1111",TH!M358="1111")),TH!D358,""),"")</f>
        <v/>
      </c>
      <c r="B358" s="36" t="str">
        <f t="shared" si="17"/>
        <v/>
      </c>
      <c r="C358" s="37"/>
      <c r="D358" s="37"/>
      <c r="E358" s="777"/>
      <c r="F358" s="189"/>
      <c r="G358" s="40"/>
      <c r="H358" s="7"/>
      <c r="I358" s="253"/>
      <c r="J358" s="253"/>
      <c r="K358" s="606"/>
      <c r="L358" s="39"/>
      <c r="M358" s="39"/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84"/>
    </row>
    <row r="359" spans="1:27" ht="15.75" customHeight="1">
      <c r="A359" s="886" t="str">
        <f>IF(B359&lt;&gt;"",IF(AND(B359&gt;=_TM1,B359&lt;=_TM2,OR(TH!L359="1111",TH!M359="1111")),TH!D359,""),"")</f>
        <v/>
      </c>
      <c r="B359" s="36" t="str">
        <f t="shared" si="17"/>
        <v/>
      </c>
      <c r="C359" s="37"/>
      <c r="D359" s="37"/>
      <c r="E359" s="777"/>
      <c r="F359" s="40"/>
      <c r="G359" s="40"/>
      <c r="H359" s="7"/>
      <c r="I359" s="253"/>
      <c r="J359" s="253"/>
      <c r="K359" s="606"/>
      <c r="L359" s="39"/>
      <c r="M359" s="39"/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84"/>
    </row>
    <row r="360" spans="1:27" ht="15.75" customHeight="1">
      <c r="A360" s="886" t="str">
        <f>IF(B360&lt;&gt;"",IF(AND(B360&gt;=_TM1,B360&lt;=_TM2,OR(TH!L360="1111",TH!M360="1111")),TH!D360,""),"")</f>
        <v/>
      </c>
      <c r="B360" s="36" t="str">
        <f t="shared" si="17"/>
        <v/>
      </c>
      <c r="C360" s="37"/>
      <c r="D360" s="37"/>
      <c r="E360" s="777"/>
      <c r="F360" s="40"/>
      <c r="G360" s="40"/>
      <c r="H360" s="7"/>
      <c r="I360" s="253"/>
      <c r="J360" s="253"/>
      <c r="K360" s="606"/>
      <c r="L360" s="39"/>
      <c r="M360" s="39"/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84"/>
    </row>
    <row r="361" spans="1:27" ht="15.75" customHeight="1">
      <c r="A361" s="886" t="str">
        <f>IF(B361&lt;&gt;"",IF(AND(B361&gt;=_TM1,B361&lt;=_TM2,OR(TH!L361="1111",TH!M361="1111")),TH!D361,""),"")</f>
        <v/>
      </c>
      <c r="B361" s="36" t="str">
        <f t="shared" si="17"/>
        <v/>
      </c>
      <c r="C361" s="37"/>
      <c r="D361" s="37"/>
      <c r="E361" s="777"/>
      <c r="F361" s="189"/>
      <c r="G361" s="40"/>
      <c r="H361" s="7"/>
      <c r="I361" s="253"/>
      <c r="J361" s="253"/>
      <c r="K361" s="606"/>
      <c r="L361" s="39"/>
      <c r="M361" s="39"/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84"/>
    </row>
    <row r="362" spans="1:27" ht="15.75" customHeight="1">
      <c r="A362" s="886" t="str">
        <f>IF(B362&lt;&gt;"",IF(AND(B362&gt;=_TM1,B362&lt;=_TM2,OR(TH!L362="1111",TH!M362="1111")),TH!D362,""),"")</f>
        <v/>
      </c>
      <c r="B362" s="36" t="str">
        <f t="shared" si="17"/>
        <v/>
      </c>
      <c r="C362" s="37"/>
      <c r="D362" s="37"/>
      <c r="E362" s="777"/>
      <c r="F362" s="40"/>
      <c r="G362" s="40"/>
      <c r="H362" s="7"/>
      <c r="I362" s="253"/>
      <c r="J362" s="253"/>
      <c r="K362" s="606"/>
      <c r="L362" s="39"/>
      <c r="M362" s="39"/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84"/>
    </row>
    <row r="363" spans="1:27" ht="15.75" customHeight="1">
      <c r="A363" s="886" t="str">
        <f>IF(B363&lt;&gt;"",IF(AND(B363&gt;=_TM1,B363&lt;=_TM2,OR(TH!L363="1111",TH!M363="1111")),TH!D363,""),"")</f>
        <v/>
      </c>
      <c r="B363" s="36" t="str">
        <f t="shared" si="17"/>
        <v/>
      </c>
      <c r="C363" s="37"/>
      <c r="D363" s="37"/>
      <c r="E363" s="777"/>
      <c r="F363" s="189"/>
      <c r="G363" s="40"/>
      <c r="H363" s="7"/>
      <c r="I363" s="253"/>
      <c r="J363" s="253"/>
      <c r="K363" s="606"/>
      <c r="L363" s="39"/>
      <c r="M363" s="39"/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84"/>
    </row>
    <row r="364" spans="1:27" ht="15.75" customHeight="1">
      <c r="A364" s="886" t="str">
        <f>IF(B364&lt;&gt;"",IF(AND(B364&gt;=_TM1,B364&lt;=_TM2,OR(TH!L364="1111",TH!M364="1111")),TH!D364,""),"")</f>
        <v/>
      </c>
      <c r="B364" s="36" t="str">
        <f t="shared" si="17"/>
        <v/>
      </c>
      <c r="C364" s="37"/>
      <c r="D364" s="37"/>
      <c r="E364" s="37"/>
      <c r="F364" s="40"/>
      <c r="G364" s="40"/>
      <c r="H364" s="7"/>
      <c r="I364" s="253"/>
      <c r="J364" s="253"/>
      <c r="K364" s="606"/>
      <c r="L364" s="39"/>
      <c r="M364" s="39"/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84"/>
    </row>
    <row r="365" spans="1:27" ht="15.75" customHeight="1">
      <c r="A365" s="886" t="str">
        <f>IF(B365&lt;&gt;"",IF(AND(B365&gt;=_TM1,B365&lt;=_TM2,OR(TH!L365="1111",TH!M365="1111")),TH!D365,""),"")</f>
        <v/>
      </c>
      <c r="B365" s="36" t="str">
        <f t="shared" si="17"/>
        <v/>
      </c>
      <c r="C365" s="37"/>
      <c r="D365" s="37"/>
      <c r="E365" s="37"/>
      <c r="F365" s="40"/>
      <c r="G365" s="40"/>
      <c r="H365" s="7"/>
      <c r="I365" s="253"/>
      <c r="J365" s="253"/>
      <c r="K365" s="606"/>
      <c r="L365" s="39"/>
      <c r="M365" s="39"/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4"/>
    </row>
    <row r="366" spans="1:27" ht="15.75" customHeight="1">
      <c r="A366" s="886" t="str">
        <f>IF(B366&lt;&gt;"",IF(AND(B366&gt;=_TM1,B366&lt;=_TM2,OR(TH!L366="1111",TH!M366="1111")),TH!D366,""),"")</f>
        <v/>
      </c>
      <c r="B366" s="36" t="str">
        <f t="shared" si="17"/>
        <v/>
      </c>
      <c r="C366" s="184"/>
      <c r="D366" s="184"/>
      <c r="E366" s="184"/>
      <c r="F366" s="189"/>
      <c r="G366" s="608"/>
      <c r="H366" s="7"/>
      <c r="I366" s="253"/>
      <c r="J366" s="253"/>
      <c r="K366" s="606"/>
      <c r="L366" s="607"/>
      <c r="M366" s="607"/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4"/>
    </row>
    <row r="367" spans="1:27" ht="15.75" customHeight="1">
      <c r="A367" s="886" t="str">
        <f>IF(B367&lt;&gt;"",IF(AND(B367&gt;=_TM1,B367&lt;=_TM2,OR(TH!L367="1111",TH!M367="1111")),TH!D367,""),"")</f>
        <v/>
      </c>
      <c r="B367" s="36" t="str">
        <f t="shared" si="17"/>
        <v/>
      </c>
      <c r="C367" s="191"/>
      <c r="D367" s="191"/>
      <c r="E367" s="191"/>
      <c r="F367" s="192"/>
      <c r="G367" s="491"/>
      <c r="H367" s="204"/>
      <c r="I367" s="253"/>
      <c r="J367" s="253"/>
      <c r="K367" s="606"/>
      <c r="L367" s="194"/>
      <c r="M367" s="194"/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4"/>
    </row>
    <row r="368" spans="1:27" ht="15.75" customHeight="1">
      <c r="A368" s="886" t="str">
        <f>IF(B368&lt;&gt;"",IF(AND(B368&gt;=_TM1,B368&lt;=_TM2,OR(TH!L368="1111",TH!M368="1111")),TH!D368,""),"")</f>
        <v/>
      </c>
      <c r="B368" s="36" t="str">
        <f t="shared" si="17"/>
        <v/>
      </c>
      <c r="C368" s="191"/>
      <c r="D368" s="191"/>
      <c r="E368" s="191"/>
      <c r="F368" s="192"/>
      <c r="G368" s="491"/>
      <c r="H368" s="204"/>
      <c r="I368" s="253"/>
      <c r="J368" s="253"/>
      <c r="K368" s="606"/>
      <c r="L368" s="194"/>
      <c r="M368" s="194"/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4"/>
    </row>
    <row r="369" spans="1:27" ht="15.75" customHeight="1">
      <c r="A369" s="886" t="str">
        <f>IF(B369&lt;&gt;"",IF(AND(B369&gt;=_TM1,B369&lt;=_TM2,OR(TH!L369="1111",TH!M369="1111")),TH!D369,""),"")</f>
        <v/>
      </c>
      <c r="B369" s="36" t="str">
        <f t="shared" si="17"/>
        <v/>
      </c>
      <c r="C369" s="191"/>
      <c r="D369" s="191"/>
      <c r="E369" s="191"/>
      <c r="F369" s="192"/>
      <c r="G369" s="491"/>
      <c r="H369" s="204"/>
      <c r="I369" s="253"/>
      <c r="J369" s="253"/>
      <c r="K369" s="606"/>
      <c r="L369" s="194"/>
      <c r="M369" s="194"/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4"/>
    </row>
    <row r="370" spans="1:27" ht="15.75" customHeight="1">
      <c r="A370" s="886" t="str">
        <f>IF(B370&lt;&gt;"",IF(AND(B370&gt;=_TM1,B370&lt;=_TM2,OR(TH!L370="1111",TH!M370="1111")),TH!D370,""),"")</f>
        <v/>
      </c>
      <c r="B370" s="36" t="str">
        <f t="shared" si="17"/>
        <v/>
      </c>
      <c r="C370" s="191"/>
      <c r="D370" s="191"/>
      <c r="E370" s="191"/>
      <c r="F370" s="192"/>
      <c r="G370" s="491"/>
      <c r="H370" s="204"/>
      <c r="I370" s="253"/>
      <c r="J370" s="253"/>
      <c r="K370" s="606"/>
      <c r="L370" s="194"/>
      <c r="M370" s="194"/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4"/>
    </row>
    <row r="371" spans="1:27" ht="15.75" customHeight="1">
      <c r="A371" s="886" t="str">
        <f>IF(B371&lt;&gt;"",IF(AND(B371&gt;=_TM1,B371&lt;=_TM2,OR(TH!L371="1111",TH!M371="1111")),TH!D371,""),"")</f>
        <v/>
      </c>
      <c r="B371" s="36" t="str">
        <f t="shared" si="17"/>
        <v/>
      </c>
      <c r="C371" s="191"/>
      <c r="D371" s="191"/>
      <c r="E371" s="191"/>
      <c r="F371" s="192"/>
      <c r="G371" s="491"/>
      <c r="H371" s="204"/>
      <c r="I371" s="253"/>
      <c r="J371" s="253"/>
      <c r="K371" s="606"/>
      <c r="L371" s="194"/>
      <c r="M371" s="194"/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4"/>
    </row>
    <row r="372" spans="1:27" ht="15.75" customHeight="1">
      <c r="A372" s="886" t="str">
        <f>IF(B372&lt;&gt;"",IF(AND(B372&gt;=_TM1,B372&lt;=_TM2,OR(TH!L372="1111",TH!M372="1111")),TH!D372,""),"")</f>
        <v/>
      </c>
      <c r="B372" s="36" t="str">
        <f t="shared" si="17"/>
        <v/>
      </c>
      <c r="C372" s="191"/>
      <c r="D372" s="191"/>
      <c r="E372" s="191"/>
      <c r="F372" s="192"/>
      <c r="G372" s="491"/>
      <c r="H372" s="193"/>
      <c r="I372" s="253"/>
      <c r="J372" s="253"/>
      <c r="K372" s="606"/>
      <c r="L372" s="194"/>
      <c r="M372" s="194"/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4"/>
    </row>
    <row r="373" spans="1:27" ht="15.75" customHeight="1">
      <c r="A373" s="886" t="str">
        <f>IF(B373&lt;&gt;"",IF(AND(B373&gt;=_TM1,B373&lt;=_TM2,OR(TH!L373="1111",TH!M373="1111")),TH!D373,""),"")</f>
        <v/>
      </c>
      <c r="B373" s="36" t="str">
        <f t="shared" si="17"/>
        <v/>
      </c>
      <c r="C373" s="191"/>
      <c r="D373" s="191"/>
      <c r="E373" s="191"/>
      <c r="F373" s="192"/>
      <c r="G373" s="491"/>
      <c r="H373" s="193"/>
      <c r="I373" s="253"/>
      <c r="J373" s="253"/>
      <c r="K373" s="606"/>
      <c r="L373" s="194"/>
      <c r="M373" s="194"/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4"/>
    </row>
    <row r="374" spans="1:27" ht="15.75" customHeight="1">
      <c r="A374" s="886" t="str">
        <f>IF(B374&lt;&gt;"",IF(AND(B374&gt;=_TM1,B374&lt;=_TM2,OR(TH!L374="1111",TH!M374="1111")),TH!D374,""),"")</f>
        <v/>
      </c>
      <c r="B374" s="36" t="str">
        <f t="shared" si="17"/>
        <v/>
      </c>
      <c r="C374" s="191"/>
      <c r="D374" s="191"/>
      <c r="E374" s="191"/>
      <c r="F374" s="192"/>
      <c r="G374" s="491"/>
      <c r="H374" s="193"/>
      <c r="I374" s="253"/>
      <c r="J374" s="253"/>
      <c r="K374" s="606"/>
      <c r="L374" s="194"/>
      <c r="M374" s="194"/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4"/>
    </row>
    <row r="375" spans="1:27" ht="15.75" customHeight="1">
      <c r="A375" s="886" t="str">
        <f>IF(B375&lt;&gt;"",IF(AND(B375&gt;=_TM1,B375&lt;=_TM2,OR(TH!L375="1111",TH!M375="1111")),TH!D375,""),"")</f>
        <v/>
      </c>
      <c r="B375" s="36" t="str">
        <f t="shared" si="17"/>
        <v/>
      </c>
      <c r="C375" s="191"/>
      <c r="D375" s="191"/>
      <c r="E375" s="191"/>
      <c r="F375" s="192"/>
      <c r="G375" s="491"/>
      <c r="H375" s="193"/>
      <c r="I375" s="253"/>
      <c r="J375" s="253"/>
      <c r="K375" s="606"/>
      <c r="L375" s="194"/>
      <c r="M375" s="194"/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4"/>
    </row>
    <row r="376" spans="1:27" ht="15.75" customHeight="1">
      <c r="A376" s="886" t="str">
        <f>IF(B376&lt;&gt;"",IF(AND(B376&gt;=_TM1,B376&lt;=_TM2,OR(TH!L376="1111",TH!M376="1111")),TH!D376,""),"")</f>
        <v/>
      </c>
      <c r="B376" s="36" t="str">
        <f t="shared" si="17"/>
        <v/>
      </c>
      <c r="C376" s="191"/>
      <c r="D376" s="191"/>
      <c r="E376" s="191"/>
      <c r="F376" s="192"/>
      <c r="G376" s="491"/>
      <c r="H376" s="193"/>
      <c r="I376" s="253"/>
      <c r="J376" s="253"/>
      <c r="K376" s="606"/>
      <c r="L376" s="194"/>
      <c r="M376" s="194"/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4"/>
    </row>
    <row r="377" spans="1:27" ht="15.75" customHeight="1">
      <c r="A377" s="886" t="str">
        <f>IF(B377&lt;&gt;"",IF(AND(B377&gt;=_TM1,B377&lt;=_TM2,OR(TH!L377="1111",TH!M377="1111")),TH!D377,""),"")</f>
        <v/>
      </c>
      <c r="B377" s="36" t="str">
        <f t="shared" si="17"/>
        <v/>
      </c>
      <c r="C377" s="191"/>
      <c r="D377" s="191"/>
      <c r="E377" s="191"/>
      <c r="F377" s="192"/>
      <c r="G377" s="491"/>
      <c r="H377" s="193"/>
      <c r="I377" s="253"/>
      <c r="J377" s="253"/>
      <c r="K377" s="606"/>
      <c r="L377" s="194"/>
      <c r="M377" s="194"/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4"/>
    </row>
    <row r="378" spans="1:27" ht="15.75" customHeight="1">
      <c r="A378" s="886" t="str">
        <f>IF(B378&lt;&gt;"",IF(AND(B378&gt;=_TM1,B378&lt;=_TM2,OR(TH!L378="1111",TH!M378="1111")),TH!D378,""),"")</f>
        <v/>
      </c>
      <c r="B378" s="36" t="str">
        <f t="shared" si="17"/>
        <v/>
      </c>
      <c r="C378" s="191"/>
      <c r="D378" s="191"/>
      <c r="E378" s="191"/>
      <c r="F378" s="192"/>
      <c r="G378" s="491"/>
      <c r="H378" s="193"/>
      <c r="I378" s="253"/>
      <c r="J378" s="253"/>
      <c r="K378" s="606"/>
      <c r="L378" s="194"/>
      <c r="M378" s="194"/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84"/>
    </row>
    <row r="379" spans="1:27" ht="15.75" customHeight="1">
      <c r="A379" s="886" t="str">
        <f>IF(B379&lt;&gt;"",IF(AND(B379&gt;=_TM1,B379&lt;=_TM2,OR(TH!L379="1111",TH!M379="1111")),TH!D379,""),"")</f>
        <v/>
      </c>
      <c r="B379" s="36" t="str">
        <f t="shared" si="17"/>
        <v/>
      </c>
      <c r="C379" s="37"/>
      <c r="D379" s="37"/>
      <c r="E379" s="37"/>
      <c r="F379" s="40"/>
      <c r="G379" s="40"/>
      <c r="H379" s="7"/>
      <c r="I379" s="253"/>
      <c r="J379" s="253"/>
      <c r="K379" s="606"/>
      <c r="L379" s="39"/>
      <c r="M379" s="39"/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84"/>
    </row>
    <row r="380" spans="1:27" ht="15.75" customHeight="1">
      <c r="A380" s="886" t="str">
        <f>IF(B380&lt;&gt;"",IF(AND(B380&gt;=_TM1,B380&lt;=_TM2,OR(TH!L380="1111",TH!M380="1111")),TH!D380,""),"")</f>
        <v/>
      </c>
      <c r="B380" s="36" t="str">
        <f t="shared" si="17"/>
        <v/>
      </c>
      <c r="C380" s="37"/>
      <c r="D380" s="37"/>
      <c r="E380" s="37"/>
      <c r="F380" s="40"/>
      <c r="G380" s="40"/>
      <c r="H380" s="7"/>
      <c r="I380" s="253"/>
      <c r="J380" s="253"/>
      <c r="K380" s="606"/>
      <c r="L380" s="39"/>
      <c r="M380" s="39"/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84"/>
    </row>
    <row r="381" spans="1:27" ht="15.75" customHeight="1">
      <c r="A381" s="886" t="str">
        <f>IF(B381&lt;&gt;"",IF(AND(B381&gt;=_TM1,B381&lt;=_TM2,OR(TH!L381="1111",TH!M381="1111")),TH!D381,""),"")</f>
        <v/>
      </c>
      <c r="B381" s="36" t="str">
        <f t="shared" si="17"/>
        <v/>
      </c>
      <c r="C381" s="37"/>
      <c r="D381" s="37"/>
      <c r="E381" s="37"/>
      <c r="F381" s="40"/>
      <c r="G381" s="40"/>
      <c r="H381" s="7"/>
      <c r="I381" s="253"/>
      <c r="J381" s="253"/>
      <c r="K381" s="606"/>
      <c r="L381" s="39"/>
      <c r="M381" s="39"/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84"/>
    </row>
    <row r="382" spans="1:27" ht="15.75" customHeight="1">
      <c r="A382" s="886" t="str">
        <f>IF(B382&lt;&gt;"",IF(AND(B382&gt;=_TM1,B382&lt;=_TM2,OR(TH!L382="1111",TH!M382="1111")),TH!D382,""),"")</f>
        <v/>
      </c>
      <c r="B382" s="36" t="str">
        <f t="shared" si="17"/>
        <v/>
      </c>
      <c r="C382" s="37"/>
      <c r="D382" s="37"/>
      <c r="E382" s="37"/>
      <c r="F382" s="40"/>
      <c r="G382" s="40"/>
      <c r="H382" s="7"/>
      <c r="I382" s="253"/>
      <c r="J382" s="253"/>
      <c r="K382" s="606"/>
      <c r="L382" s="39"/>
      <c r="M382" s="39"/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84"/>
    </row>
    <row r="383" spans="1:27" ht="15.75" customHeight="1">
      <c r="A383" s="886" t="str">
        <f>IF(B383&lt;&gt;"",IF(AND(B383&gt;=_TM1,B383&lt;=_TM2,OR(TH!L383="1111",TH!M383="1111")),TH!D383,""),"")</f>
        <v/>
      </c>
      <c r="B383" s="36" t="str">
        <f t="shared" si="17"/>
        <v/>
      </c>
      <c r="C383" s="37"/>
      <c r="D383" s="37"/>
      <c r="E383" s="37"/>
      <c r="F383" s="40"/>
      <c r="G383" s="40"/>
      <c r="H383" s="7"/>
      <c r="I383" s="253"/>
      <c r="J383" s="253"/>
      <c r="K383" s="606"/>
      <c r="L383" s="39"/>
      <c r="M383" s="39"/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84"/>
    </row>
    <row r="384" spans="1:27" ht="15.75" customHeight="1">
      <c r="A384" s="886" t="str">
        <f>IF(B384&lt;&gt;"",IF(AND(B384&gt;=_TM1,B384&lt;=_TM2,OR(TH!L384="1111",TH!M384="1111")),TH!D384,""),"")</f>
        <v/>
      </c>
      <c r="B384" s="36" t="str">
        <f t="shared" si="17"/>
        <v/>
      </c>
      <c r="C384" s="37"/>
      <c r="D384" s="37"/>
      <c r="E384" s="37"/>
      <c r="F384" s="40"/>
      <c r="G384" s="40"/>
      <c r="H384" s="7"/>
      <c r="I384" s="253"/>
      <c r="J384" s="253"/>
      <c r="K384" s="606"/>
      <c r="L384" s="39"/>
      <c r="M384" s="39"/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84"/>
    </row>
    <row r="385" spans="1:27" ht="15.75" customHeight="1">
      <c r="A385" s="886" t="str">
        <f>IF(B385&lt;&gt;"",IF(AND(B385&gt;=_TM1,B385&lt;=_TM2,OR(TH!L385="1111",TH!M385="1111")),TH!D385,""),"")</f>
        <v/>
      </c>
      <c r="B385" s="36" t="str">
        <f t="shared" si="17"/>
        <v/>
      </c>
      <c r="C385" s="37"/>
      <c r="D385" s="37"/>
      <c r="E385" s="37"/>
      <c r="F385" s="40"/>
      <c r="G385" s="40"/>
      <c r="H385" s="7"/>
      <c r="I385" s="253"/>
      <c r="J385" s="253"/>
      <c r="K385" s="606"/>
      <c r="L385" s="39"/>
      <c r="M385" s="39"/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84"/>
    </row>
    <row r="386" spans="1:27" ht="15.75" customHeight="1">
      <c r="A386" s="886" t="str">
        <f>IF(B386&lt;&gt;"",IF(AND(B386&gt;=_TM1,B386&lt;=_TM2,OR(TH!L386="1111",TH!M386="1111")),TH!D386,""),"")</f>
        <v/>
      </c>
      <c r="B386" s="36" t="str">
        <f t="shared" si="17"/>
        <v/>
      </c>
      <c r="C386" s="37"/>
      <c r="D386" s="37"/>
      <c r="E386" s="37"/>
      <c r="F386" s="40"/>
      <c r="G386" s="40"/>
      <c r="H386" s="7"/>
      <c r="I386" s="253"/>
      <c r="J386" s="253"/>
      <c r="K386" s="606"/>
      <c r="L386" s="39"/>
      <c r="M386" s="39"/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84"/>
    </row>
    <row r="387" spans="1:27" ht="15.75" customHeight="1">
      <c r="A387" s="886" t="str">
        <f>IF(B387&lt;&gt;"",IF(AND(B387&gt;=_TM1,B387&lt;=_TM2,OR(TH!L387="1111",TH!M387="1111")),TH!D387,""),"")</f>
        <v/>
      </c>
      <c r="B387" s="36" t="str">
        <f t="shared" si="17"/>
        <v/>
      </c>
      <c r="C387" s="37"/>
      <c r="D387" s="37"/>
      <c r="E387" s="37"/>
      <c r="F387" s="40"/>
      <c r="G387" s="40"/>
      <c r="H387" s="7"/>
      <c r="I387" s="253"/>
      <c r="J387" s="253"/>
      <c r="K387" s="606"/>
      <c r="L387" s="39"/>
      <c r="M387" s="39"/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84"/>
    </row>
    <row r="388" spans="1:27" ht="15.75" customHeight="1">
      <c r="A388" s="886" t="str">
        <f>IF(B388&lt;&gt;"",IF(AND(B388&gt;=_TM1,B388&lt;=_TM2,OR(TH!L388="1111",TH!M388="1111")),TH!D388,""),"")</f>
        <v/>
      </c>
      <c r="B388" s="36" t="str">
        <f t="shared" si="17"/>
        <v/>
      </c>
      <c r="C388" s="37"/>
      <c r="D388" s="37"/>
      <c r="E388" s="37"/>
      <c r="F388" s="40"/>
      <c r="G388" s="40"/>
      <c r="H388" s="7"/>
      <c r="I388" s="253"/>
      <c r="J388" s="253"/>
      <c r="K388" s="606"/>
      <c r="L388" s="39"/>
      <c r="M388" s="39"/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84"/>
    </row>
    <row r="389" spans="1:27" ht="15.75" customHeight="1">
      <c r="A389" s="886" t="str">
        <f>IF(B389&lt;&gt;"",IF(AND(B389&gt;=_TM1,B389&lt;=_TM2,OR(TH!L389="1111",TH!M389="1111")),TH!D389,""),"")</f>
        <v/>
      </c>
      <c r="B389" s="36" t="str">
        <f t="shared" si="17"/>
        <v/>
      </c>
      <c r="C389" s="37"/>
      <c r="D389" s="37"/>
      <c r="E389" s="37"/>
      <c r="F389" s="40"/>
      <c r="G389" s="40"/>
      <c r="H389" s="7"/>
      <c r="I389" s="253"/>
      <c r="J389" s="253"/>
      <c r="K389" s="606"/>
      <c r="L389" s="39"/>
      <c r="M389" s="39"/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84"/>
    </row>
    <row r="390" spans="1:27" ht="15.75" customHeight="1">
      <c r="A390" s="886" t="str">
        <f>IF(B390&lt;&gt;"",IF(AND(B390&gt;=_TM1,B390&lt;=_TM2,OR(TH!L390="1111",TH!M390="1111")),TH!D390,""),"")</f>
        <v/>
      </c>
      <c r="B390" s="36" t="str">
        <f t="shared" si="17"/>
        <v/>
      </c>
      <c r="C390" s="37"/>
      <c r="D390" s="37"/>
      <c r="E390" s="37"/>
      <c r="F390" s="40"/>
      <c r="G390" s="40"/>
      <c r="H390" s="7"/>
      <c r="I390" s="253"/>
      <c r="J390" s="253"/>
      <c r="K390" s="606"/>
      <c r="L390" s="39"/>
      <c r="M390" s="39"/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84"/>
    </row>
    <row r="391" spans="1:27" ht="15.75" customHeight="1">
      <c r="A391" s="886" t="str">
        <f>IF(B391&lt;&gt;"",IF(AND(B391&gt;=_TM1,B391&lt;=_TM2,OR(TH!L391="1111",TH!M391="1111")),TH!D391,""),"")</f>
        <v/>
      </c>
      <c r="B391" s="36" t="str">
        <f t="shared" ref="B391:B454" si="18">IF(C391&lt;&gt;"",MONTH(C391),"")</f>
        <v/>
      </c>
      <c r="C391" s="37"/>
      <c r="D391" s="37"/>
      <c r="E391" s="37"/>
      <c r="F391" s="40"/>
      <c r="G391" s="40"/>
      <c r="H391" s="7"/>
      <c r="I391" s="253"/>
      <c r="J391" s="253"/>
      <c r="K391" s="606"/>
      <c r="L391" s="39"/>
      <c r="M391" s="39"/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84"/>
    </row>
    <row r="392" spans="1:27" ht="15.75" customHeight="1">
      <c r="A392" s="886" t="str">
        <f>IF(B392&lt;&gt;"",IF(AND(B392&gt;=_TM1,B392&lt;=_TM2,OR(TH!L392="1111",TH!M392="1111")),TH!D392,""),"")</f>
        <v/>
      </c>
      <c r="B392" s="36" t="str">
        <f t="shared" si="18"/>
        <v/>
      </c>
      <c r="C392" s="37"/>
      <c r="D392" s="37"/>
      <c r="E392" s="37"/>
      <c r="F392" s="40"/>
      <c r="G392" s="40"/>
      <c r="H392" s="7"/>
      <c r="I392" s="253"/>
      <c r="J392" s="253"/>
      <c r="K392" s="606"/>
      <c r="L392" s="39"/>
      <c r="M392" s="39"/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84"/>
    </row>
    <row r="393" spans="1:27" ht="15.75" customHeight="1">
      <c r="A393" s="886" t="str">
        <f>IF(B393&lt;&gt;"",IF(AND(B393&gt;=_TM1,B393&lt;=_TM2,OR(TH!L393="1111",TH!M393="1111")),TH!D393,""),"")</f>
        <v/>
      </c>
      <c r="B393" s="36" t="str">
        <f t="shared" si="18"/>
        <v/>
      </c>
      <c r="C393" s="37"/>
      <c r="D393" s="37"/>
      <c r="E393" s="37"/>
      <c r="F393" s="40"/>
      <c r="G393" s="40"/>
      <c r="H393" s="7"/>
      <c r="I393" s="253"/>
      <c r="J393" s="253"/>
      <c r="K393" s="606"/>
      <c r="L393" s="39"/>
      <c r="M393" s="39"/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84"/>
    </row>
    <row r="394" spans="1:27" ht="15.75" customHeight="1">
      <c r="A394" s="886" t="str">
        <f>IF(B394&lt;&gt;"",IF(AND(B394&gt;=_TM1,B394&lt;=_TM2,OR(TH!L394="1111",TH!M394="1111")),TH!D394,""),"")</f>
        <v/>
      </c>
      <c r="B394" s="36" t="str">
        <f t="shared" si="18"/>
        <v/>
      </c>
      <c r="C394" s="37"/>
      <c r="D394" s="37"/>
      <c r="E394" s="37"/>
      <c r="F394" s="40"/>
      <c r="G394" s="40"/>
      <c r="H394" s="7"/>
      <c r="I394" s="253"/>
      <c r="J394" s="253"/>
      <c r="K394" s="606"/>
      <c r="L394" s="39"/>
      <c r="M394" s="39"/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84"/>
    </row>
    <row r="395" spans="1:27" ht="15.75" customHeight="1">
      <c r="A395" s="886" t="str">
        <f>IF(B395&lt;&gt;"",IF(AND(B395&gt;=_TM1,B395&lt;=_TM2,OR(TH!L395="1111",TH!M395="1111")),TH!D395,""),"")</f>
        <v/>
      </c>
      <c r="B395" s="36" t="str">
        <f t="shared" si="18"/>
        <v/>
      </c>
      <c r="C395" s="37"/>
      <c r="D395" s="37"/>
      <c r="E395" s="37"/>
      <c r="F395" s="40"/>
      <c r="G395" s="40"/>
      <c r="H395" s="7"/>
      <c r="I395" s="253"/>
      <c r="J395" s="253"/>
      <c r="K395" s="606"/>
      <c r="L395" s="39"/>
      <c r="M395" s="39"/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4"/>
    </row>
    <row r="396" spans="1:27" ht="15.75" customHeight="1">
      <c r="A396" s="886" t="str">
        <f>IF(B396&lt;&gt;"",IF(AND(B396&gt;=_TM1,B396&lt;=_TM2,OR(TH!L396="1111",TH!M396="1111")),TH!D396,""),"")</f>
        <v/>
      </c>
      <c r="B396" s="36" t="str">
        <f t="shared" si="18"/>
        <v/>
      </c>
      <c r="C396" s="37"/>
      <c r="D396" s="37"/>
      <c r="E396" s="37"/>
      <c r="F396" s="40"/>
      <c r="G396" s="40"/>
      <c r="H396" s="7"/>
      <c r="I396" s="253"/>
      <c r="J396" s="253"/>
      <c r="K396" s="606"/>
      <c r="L396" s="39"/>
      <c r="M396" s="39"/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4"/>
    </row>
    <row r="397" spans="1:27" ht="15.75" customHeight="1">
      <c r="A397" s="886" t="str">
        <f>IF(B397&lt;&gt;"",IF(AND(B397&gt;=_TM1,B397&lt;=_TM2,OR(TH!L397="1111",TH!M397="1111")),TH!D397,""),"")</f>
        <v/>
      </c>
      <c r="B397" s="36" t="str">
        <f t="shared" si="18"/>
        <v/>
      </c>
      <c r="C397" s="191"/>
      <c r="D397" s="191"/>
      <c r="E397" s="191"/>
      <c r="F397" s="192"/>
      <c r="G397" s="491"/>
      <c r="H397" s="193"/>
      <c r="I397" s="253"/>
      <c r="J397" s="253"/>
      <c r="K397" s="606"/>
      <c r="L397" s="194"/>
      <c r="M397" s="194"/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4"/>
    </row>
    <row r="398" spans="1:27" ht="15.75" customHeight="1">
      <c r="A398" s="886" t="str">
        <f>IF(B398&lt;&gt;"",IF(AND(B398&gt;=_TM1,B398&lt;=_TM2,OR(TH!L398="1111",TH!M398="1111")),TH!D398,""),"")</f>
        <v/>
      </c>
      <c r="B398" s="36" t="str">
        <f t="shared" si="18"/>
        <v/>
      </c>
      <c r="C398" s="191"/>
      <c r="D398" s="191"/>
      <c r="E398" s="191"/>
      <c r="F398" s="192"/>
      <c r="G398" s="491"/>
      <c r="H398" s="193"/>
      <c r="I398" s="253"/>
      <c r="J398" s="253"/>
      <c r="K398" s="606"/>
      <c r="L398" s="194"/>
      <c r="M398" s="194"/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4"/>
    </row>
    <row r="399" spans="1:27" ht="15.75" customHeight="1">
      <c r="A399" s="886" t="str">
        <f>IF(B399&lt;&gt;"",IF(AND(B399&gt;=_TM1,B399&lt;=_TM2,OR(TH!L399="1111",TH!M399="1111")),TH!D399,""),"")</f>
        <v/>
      </c>
      <c r="B399" s="36" t="str">
        <f t="shared" si="18"/>
        <v/>
      </c>
      <c r="C399" s="191"/>
      <c r="D399" s="191"/>
      <c r="E399" s="191"/>
      <c r="F399" s="192"/>
      <c r="G399" s="491"/>
      <c r="H399" s="193"/>
      <c r="I399" s="253"/>
      <c r="J399" s="253"/>
      <c r="K399" s="606"/>
      <c r="L399" s="194"/>
      <c r="M399" s="194"/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4"/>
    </row>
    <row r="400" spans="1:27" ht="15.75" customHeight="1">
      <c r="A400" s="886" t="str">
        <f>IF(B400&lt;&gt;"",IF(AND(B400&gt;=_TM1,B400&lt;=_TM2,OR(TH!L400="1111",TH!M400="1111")),TH!D400,""),"")</f>
        <v/>
      </c>
      <c r="B400" s="36" t="str">
        <f t="shared" si="18"/>
        <v/>
      </c>
      <c r="C400" s="191"/>
      <c r="D400" s="191"/>
      <c r="E400" s="191"/>
      <c r="F400" s="192"/>
      <c r="G400" s="491"/>
      <c r="H400" s="193"/>
      <c r="I400" s="253"/>
      <c r="J400" s="253"/>
      <c r="K400" s="606"/>
      <c r="L400" s="194"/>
      <c r="M400" s="194"/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4"/>
    </row>
    <row r="401" spans="1:27" ht="15.75" customHeight="1">
      <c r="A401" s="886" t="str">
        <f>IF(B401&lt;&gt;"",IF(AND(B401&gt;=_TM1,B401&lt;=_TM2,OR(TH!L401="1111",TH!M401="1111")),TH!D401,""),"")</f>
        <v/>
      </c>
      <c r="B401" s="36" t="str">
        <f t="shared" si="18"/>
        <v/>
      </c>
      <c r="C401" s="191"/>
      <c r="D401" s="191"/>
      <c r="E401" s="191"/>
      <c r="F401" s="192"/>
      <c r="G401" s="491"/>
      <c r="H401" s="193"/>
      <c r="I401" s="253"/>
      <c r="J401" s="253"/>
      <c r="K401" s="606"/>
      <c r="L401" s="194"/>
      <c r="M401" s="194"/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4"/>
    </row>
    <row r="402" spans="1:27" ht="15.75" customHeight="1">
      <c r="A402" s="886" t="str">
        <f>IF(B402&lt;&gt;"",IF(AND(B402&gt;=_TM1,B402&lt;=_TM2,OR(TH!L402="1111",TH!M402="1111")),TH!D402,""),"")</f>
        <v/>
      </c>
      <c r="B402" s="36" t="str">
        <f t="shared" si="18"/>
        <v/>
      </c>
      <c r="C402" s="191"/>
      <c r="D402" s="191"/>
      <c r="E402" s="191"/>
      <c r="F402" s="189"/>
      <c r="G402" s="491"/>
      <c r="H402" s="193"/>
      <c r="I402" s="253"/>
      <c r="J402" s="253"/>
      <c r="K402" s="606"/>
      <c r="L402" s="194"/>
      <c r="M402" s="194"/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4"/>
    </row>
    <row r="403" spans="1:27" ht="15.75" customHeight="1">
      <c r="A403" s="886" t="str">
        <f>IF(B403&lt;&gt;"",IF(AND(B403&gt;=_TM1,B403&lt;=_TM2,OR(TH!L403="1111",TH!M403="1111")),TH!D403,""),"")</f>
        <v/>
      </c>
      <c r="B403" s="36" t="str">
        <f t="shared" si="18"/>
        <v/>
      </c>
      <c r="C403" s="191"/>
      <c r="D403" s="191"/>
      <c r="E403" s="191"/>
      <c r="F403" s="192"/>
      <c r="G403" s="491"/>
      <c r="H403" s="193"/>
      <c r="I403" s="253"/>
      <c r="J403" s="253"/>
      <c r="K403" s="606"/>
      <c r="L403" s="194"/>
      <c r="M403" s="194"/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4"/>
    </row>
    <row r="404" spans="1:27" ht="15.75" customHeight="1">
      <c r="A404" s="886" t="str">
        <f>IF(B404&lt;&gt;"",IF(AND(B404&gt;=_TM1,B404&lt;=_TM2,OR(TH!L404="1111",TH!M404="1111")),TH!D404,""),"")</f>
        <v/>
      </c>
      <c r="B404" s="36" t="str">
        <f t="shared" si="18"/>
        <v/>
      </c>
      <c r="C404" s="191"/>
      <c r="D404" s="191"/>
      <c r="E404" s="191"/>
      <c r="F404" s="192"/>
      <c r="G404" s="491"/>
      <c r="H404" s="193"/>
      <c r="I404" s="253"/>
      <c r="J404" s="253"/>
      <c r="K404" s="606"/>
      <c r="L404" s="194"/>
      <c r="M404" s="194"/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4"/>
    </row>
    <row r="405" spans="1:27" ht="15.75" customHeight="1">
      <c r="A405" s="886" t="str">
        <f>IF(B405&lt;&gt;"",IF(AND(B405&gt;=_TM1,B405&lt;=_TM2,OR(TH!L405="1111",TH!M405="1111")),TH!D405,""),"")</f>
        <v/>
      </c>
      <c r="B405" s="36" t="str">
        <f t="shared" si="18"/>
        <v/>
      </c>
      <c r="C405" s="191"/>
      <c r="D405" s="191"/>
      <c r="E405" s="191"/>
      <c r="F405" s="192"/>
      <c r="G405" s="491"/>
      <c r="H405" s="193"/>
      <c r="I405" s="253"/>
      <c r="J405" s="253"/>
      <c r="K405" s="606"/>
      <c r="L405" s="194"/>
      <c r="M405" s="194"/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4"/>
    </row>
    <row r="406" spans="1:27" ht="15.75" customHeight="1">
      <c r="A406" s="886" t="str">
        <f>IF(B406&lt;&gt;"",IF(AND(B406&gt;=_TM1,B406&lt;=_TM2,OR(TH!L406="1111",TH!M406="1111")),TH!D406,""),"")</f>
        <v/>
      </c>
      <c r="B406" s="36" t="str">
        <f t="shared" si="18"/>
        <v/>
      </c>
      <c r="C406" s="37"/>
      <c r="D406" s="37"/>
      <c r="E406" s="777"/>
      <c r="F406" s="189"/>
      <c r="G406" s="40"/>
      <c r="H406" s="7"/>
      <c r="I406" s="253"/>
      <c r="J406" s="253"/>
      <c r="K406" s="606"/>
      <c r="L406" s="39"/>
      <c r="M406" s="39"/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4"/>
    </row>
    <row r="407" spans="1:27" ht="15.75" customHeight="1">
      <c r="A407" s="886" t="str">
        <f>IF(B407&lt;&gt;"",IF(AND(B407&gt;=_TM1,B407&lt;=_TM2,OR(TH!L407="1111",TH!M407="1111")),TH!D407,""),"")</f>
        <v/>
      </c>
      <c r="B407" s="36" t="str">
        <f t="shared" si="18"/>
        <v/>
      </c>
      <c r="C407" s="37"/>
      <c r="D407" s="37"/>
      <c r="E407" s="777"/>
      <c r="F407" s="293"/>
      <c r="G407" s="40"/>
      <c r="H407" s="7"/>
      <c r="I407" s="253"/>
      <c r="J407" s="253"/>
      <c r="K407" s="606"/>
      <c r="L407" s="39"/>
      <c r="M407" s="39"/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4"/>
    </row>
    <row r="408" spans="1:27" ht="15.75" customHeight="1">
      <c r="A408" s="886" t="str">
        <f>IF(B408&lt;&gt;"",IF(AND(B408&gt;=_TM1,B408&lt;=_TM2,OR(TH!L408="1111",TH!M408="1111")),TH!D408,""),"")</f>
        <v/>
      </c>
      <c r="B408" s="36" t="str">
        <f t="shared" si="18"/>
        <v/>
      </c>
      <c r="C408" s="37"/>
      <c r="D408" s="37"/>
      <c r="E408" s="777"/>
      <c r="F408" s="40"/>
      <c r="G408" s="40"/>
      <c r="H408" s="7"/>
      <c r="I408" s="253"/>
      <c r="J408" s="253"/>
      <c r="K408" s="606"/>
      <c r="L408" s="39"/>
      <c r="M408" s="39"/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4"/>
    </row>
    <row r="409" spans="1:27" ht="15.75" customHeight="1">
      <c r="A409" s="886" t="str">
        <f>IF(B409&lt;&gt;"",IF(AND(B409&gt;=_TM1,B409&lt;=_TM2,OR(TH!L409="1111",TH!M409="1111")),TH!D409,""),"")</f>
        <v/>
      </c>
      <c r="B409" s="36" t="str">
        <f t="shared" si="18"/>
        <v/>
      </c>
      <c r="C409" s="37"/>
      <c r="D409" s="37"/>
      <c r="E409" s="777"/>
      <c r="F409" s="189"/>
      <c r="G409" s="40"/>
      <c r="H409" s="7"/>
      <c r="I409" s="253"/>
      <c r="J409" s="253"/>
      <c r="K409" s="606"/>
      <c r="L409" s="39"/>
      <c r="M409" s="39"/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4"/>
    </row>
    <row r="410" spans="1:27" ht="15.75" customHeight="1">
      <c r="A410" s="886" t="str">
        <f>IF(B410&lt;&gt;"",IF(AND(B410&gt;=_TM1,B410&lt;=_TM2,OR(TH!L410="1111",TH!M410="1111")),TH!D410,""),"")</f>
        <v/>
      </c>
      <c r="B410" s="36" t="str">
        <f t="shared" si="18"/>
        <v/>
      </c>
      <c r="C410" s="37"/>
      <c r="D410" s="37"/>
      <c r="E410" s="37"/>
      <c r="F410" s="192"/>
      <c r="G410" s="40"/>
      <c r="H410" s="7"/>
      <c r="I410" s="253"/>
      <c r="J410" s="253"/>
      <c r="K410" s="606"/>
      <c r="L410" s="39"/>
      <c r="M410" s="39"/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4"/>
    </row>
    <row r="411" spans="1:27" ht="15.75" customHeight="1">
      <c r="A411" s="886" t="str">
        <f>IF(B411&lt;&gt;"",IF(AND(B411&gt;=_TM1,B411&lt;=_TM2,OR(TH!L411="1111",TH!M411="1111")),TH!D411,""),"")</f>
        <v/>
      </c>
      <c r="B411" s="36" t="str">
        <f t="shared" si="18"/>
        <v/>
      </c>
      <c r="C411" s="37"/>
      <c r="D411" s="37"/>
      <c r="E411" s="37"/>
      <c r="F411" s="192"/>
      <c r="G411" s="40"/>
      <c r="H411" s="7"/>
      <c r="I411" s="253"/>
      <c r="J411" s="253"/>
      <c r="K411" s="606"/>
      <c r="L411" s="39"/>
      <c r="M411" s="39"/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4"/>
    </row>
    <row r="412" spans="1:27" ht="15.75" customHeight="1">
      <c r="A412" s="886" t="str">
        <f>IF(B412&lt;&gt;"",IF(AND(B412&gt;=_TM1,B412&lt;=_TM2,OR(TH!L412="1111",TH!M412="1111")),TH!D412,""),"")</f>
        <v/>
      </c>
      <c r="B412" s="36" t="str">
        <f t="shared" si="18"/>
        <v/>
      </c>
      <c r="C412" s="37"/>
      <c r="D412" s="37"/>
      <c r="E412" s="37"/>
      <c r="F412" s="40"/>
      <c r="G412" s="40"/>
      <c r="H412" s="7"/>
      <c r="I412" s="253"/>
      <c r="J412" s="253"/>
      <c r="K412" s="606"/>
      <c r="L412" s="39"/>
      <c r="M412" s="39"/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4"/>
    </row>
    <row r="413" spans="1:27" ht="15.75" customHeight="1">
      <c r="A413" s="886" t="str">
        <f>IF(B413&lt;&gt;"",IF(AND(B413&gt;=_TM1,B413&lt;=_TM2,OR(TH!L413="1111",TH!M413="1111")),TH!D413,""),"")</f>
        <v/>
      </c>
      <c r="B413" s="36" t="str">
        <f t="shared" si="18"/>
        <v/>
      </c>
      <c r="C413" s="37"/>
      <c r="D413" s="37"/>
      <c r="E413" s="37"/>
      <c r="F413" s="40"/>
      <c r="G413" s="40"/>
      <c r="H413" s="7"/>
      <c r="I413" s="253"/>
      <c r="J413" s="253"/>
      <c r="K413" s="606"/>
      <c r="L413" s="39"/>
      <c r="M413" s="39"/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4"/>
    </row>
    <row r="414" spans="1:27" ht="15.75" customHeight="1">
      <c r="A414" s="886" t="str">
        <f>IF(B414&lt;&gt;"",IF(AND(B414&gt;=_TM1,B414&lt;=_TM2,OR(TH!L414="1111",TH!M414="1111")),TH!D414,""),"")</f>
        <v/>
      </c>
      <c r="B414" s="36" t="str">
        <f t="shared" si="18"/>
        <v/>
      </c>
      <c r="C414" s="37"/>
      <c r="D414" s="37"/>
      <c r="E414" s="37"/>
      <c r="F414" s="192"/>
      <c r="G414" s="40"/>
      <c r="H414" s="7"/>
      <c r="I414" s="253"/>
      <c r="J414" s="253"/>
      <c r="K414" s="606"/>
      <c r="L414" s="39"/>
      <c r="M414" s="39"/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4"/>
    </row>
    <row r="415" spans="1:27" ht="15.75" customHeight="1">
      <c r="A415" s="886" t="str">
        <f>IF(B415&lt;&gt;"",IF(AND(B415&gt;=_TM1,B415&lt;=_TM2,OR(TH!L415="1111",TH!M415="1111")),TH!D415,""),"")</f>
        <v/>
      </c>
      <c r="B415" s="36" t="str">
        <f t="shared" si="18"/>
        <v/>
      </c>
      <c r="C415" s="37"/>
      <c r="D415" s="37"/>
      <c r="E415" s="37"/>
      <c r="F415" s="189"/>
      <c r="G415" s="40"/>
      <c r="H415" s="7"/>
      <c r="I415" s="253"/>
      <c r="J415" s="253"/>
      <c r="K415" s="606"/>
      <c r="L415" s="39"/>
      <c r="M415" s="39"/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4"/>
    </row>
    <row r="416" spans="1:27" ht="15.75" customHeight="1">
      <c r="A416" s="886" t="str">
        <f>IF(B416&lt;&gt;"",IF(AND(B416&gt;=_TM1,B416&lt;=_TM2,OR(TH!L416="1111",TH!M416="1111")),TH!D416,""),"")</f>
        <v/>
      </c>
      <c r="B416" s="36" t="str">
        <f t="shared" si="18"/>
        <v/>
      </c>
      <c r="C416" s="37"/>
      <c r="D416" s="37"/>
      <c r="E416" s="37"/>
      <c r="F416" s="40"/>
      <c r="G416" s="40"/>
      <c r="H416" s="7"/>
      <c r="I416" s="253"/>
      <c r="J416" s="253"/>
      <c r="K416" s="606"/>
      <c r="L416" s="39"/>
      <c r="M416" s="39"/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4"/>
    </row>
    <row r="417" spans="1:27" ht="15.75" customHeight="1">
      <c r="A417" s="886" t="str">
        <f>IF(B417&lt;&gt;"",IF(AND(B417&gt;=_TM1,B417&lt;=_TM2,OR(TH!L417="1111",TH!M417="1111")),TH!D417,""),"")</f>
        <v/>
      </c>
      <c r="B417" s="36" t="str">
        <f t="shared" si="18"/>
        <v/>
      </c>
      <c r="C417" s="37"/>
      <c r="D417" s="37"/>
      <c r="E417" s="37"/>
      <c r="F417" s="40"/>
      <c r="G417" s="40"/>
      <c r="H417" s="7"/>
      <c r="I417" s="253"/>
      <c r="J417" s="253"/>
      <c r="K417" s="606"/>
      <c r="L417" s="39"/>
      <c r="M417" s="39"/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4"/>
    </row>
    <row r="418" spans="1:27" ht="15.75" customHeight="1">
      <c r="A418" s="886" t="str">
        <f>IF(B418&lt;&gt;"",IF(AND(B418&gt;=_TM1,B418&lt;=_TM2,OR(TH!L418="1111",TH!M418="1111")),TH!D418,""),"")</f>
        <v/>
      </c>
      <c r="B418" s="36" t="str">
        <f t="shared" si="18"/>
        <v/>
      </c>
      <c r="C418" s="37"/>
      <c r="D418" s="37"/>
      <c r="E418" s="37"/>
      <c r="F418" s="192"/>
      <c r="G418" s="40"/>
      <c r="H418" s="7"/>
      <c r="I418" s="253"/>
      <c r="J418" s="253"/>
      <c r="K418" s="606"/>
      <c r="L418" s="39"/>
      <c r="M418" s="39"/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4"/>
    </row>
    <row r="419" spans="1:27" ht="15.75" customHeight="1">
      <c r="A419" s="886" t="str">
        <f>IF(B419&lt;&gt;"",IF(AND(B419&gt;=_TM1,B419&lt;=_TM2,OR(TH!L419="1111",TH!M419="1111")),TH!D419,""),"")</f>
        <v/>
      </c>
      <c r="B419" s="36" t="str">
        <f t="shared" si="18"/>
        <v/>
      </c>
      <c r="C419" s="37"/>
      <c r="D419" s="37"/>
      <c r="E419" s="37"/>
      <c r="F419" s="192"/>
      <c r="G419" s="40"/>
      <c r="H419" s="7"/>
      <c r="I419" s="253"/>
      <c r="J419" s="253"/>
      <c r="K419" s="606"/>
      <c r="L419" s="39"/>
      <c r="M419" s="39"/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4"/>
    </row>
    <row r="420" spans="1:27" ht="15.75" customHeight="1">
      <c r="A420" s="886" t="str">
        <f>IF(B420&lt;&gt;"",IF(AND(B420&gt;=_TM1,B420&lt;=_TM2,OR(TH!L420="1111",TH!M420="1111")),TH!D420,""),"")</f>
        <v/>
      </c>
      <c r="B420" s="36" t="str">
        <f t="shared" si="18"/>
        <v/>
      </c>
      <c r="C420" s="37"/>
      <c r="D420" s="37"/>
      <c r="E420" s="37"/>
      <c r="F420" s="40"/>
      <c r="G420" s="40"/>
      <c r="H420" s="7"/>
      <c r="I420" s="253"/>
      <c r="J420" s="253"/>
      <c r="K420" s="606"/>
      <c r="L420" s="39"/>
      <c r="M420" s="39"/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4"/>
    </row>
    <row r="421" spans="1:27" ht="15.75" customHeight="1">
      <c r="A421" s="886" t="str">
        <f>IF(B421&lt;&gt;"",IF(AND(B421&gt;=_TM1,B421&lt;=_TM2,OR(TH!L421="1111",TH!M421="1111")),TH!D421,""),"")</f>
        <v/>
      </c>
      <c r="B421" s="36" t="str">
        <f t="shared" si="18"/>
        <v/>
      </c>
      <c r="C421" s="37"/>
      <c r="D421" s="37"/>
      <c r="E421" s="37"/>
      <c r="F421" s="40"/>
      <c r="G421" s="40"/>
      <c r="H421" s="7"/>
      <c r="I421" s="253"/>
      <c r="J421" s="253"/>
      <c r="K421" s="606"/>
      <c r="L421" s="39"/>
      <c r="M421" s="39"/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4"/>
    </row>
    <row r="422" spans="1:27" ht="15.75" customHeight="1">
      <c r="A422" s="886" t="str">
        <f>IF(B422&lt;&gt;"",IF(AND(B422&gt;=_TM1,B422&lt;=_TM2,OR(TH!L422="1111",TH!M422="1111")),TH!D422,""),"")</f>
        <v/>
      </c>
      <c r="B422" s="36" t="str">
        <f t="shared" si="18"/>
        <v/>
      </c>
      <c r="C422" s="37"/>
      <c r="D422" s="37"/>
      <c r="E422" s="37"/>
      <c r="F422" s="192"/>
      <c r="G422" s="40"/>
      <c r="H422" s="7"/>
      <c r="I422" s="253"/>
      <c r="J422" s="253"/>
      <c r="K422" s="606"/>
      <c r="L422" s="39"/>
      <c r="M422" s="39"/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4"/>
    </row>
    <row r="423" spans="1:27" ht="15.75" customHeight="1">
      <c r="A423" s="886" t="str">
        <f>IF(B423&lt;&gt;"",IF(AND(B423&gt;=_TM1,B423&lt;=_TM2,OR(TH!L423="1111",TH!M423="1111")),TH!D423,""),"")</f>
        <v/>
      </c>
      <c r="B423" s="36" t="str">
        <f t="shared" si="18"/>
        <v/>
      </c>
      <c r="C423" s="37"/>
      <c r="D423" s="37"/>
      <c r="E423" s="37"/>
      <c r="F423" s="189"/>
      <c r="G423" s="40"/>
      <c r="H423" s="7"/>
      <c r="I423" s="253"/>
      <c r="J423" s="253"/>
      <c r="K423" s="606"/>
      <c r="L423" s="39"/>
      <c r="M423" s="39"/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4"/>
    </row>
    <row r="424" spans="1:27" ht="15.75" customHeight="1">
      <c r="A424" s="886" t="str">
        <f>IF(B424&lt;&gt;"",IF(AND(B424&gt;=_TM1,B424&lt;=_TM2,OR(TH!L424="1111",TH!M424="1111")),TH!D424,""),"")</f>
        <v/>
      </c>
      <c r="B424" s="36" t="str">
        <f t="shared" si="18"/>
        <v/>
      </c>
      <c r="C424" s="37"/>
      <c r="D424" s="37"/>
      <c r="E424" s="37"/>
      <c r="F424" s="40"/>
      <c r="G424" s="40"/>
      <c r="H424" s="7"/>
      <c r="I424" s="253"/>
      <c r="J424" s="253"/>
      <c r="K424" s="606"/>
      <c r="L424" s="39"/>
      <c r="M424" s="39"/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4"/>
    </row>
    <row r="425" spans="1:27" ht="15.75" customHeight="1">
      <c r="A425" s="886" t="str">
        <f>IF(B425&lt;&gt;"",IF(AND(B425&gt;=_TM1,B425&lt;=_TM2,OR(TH!L425="1111",TH!M425="1111")),TH!D425,""),"")</f>
        <v/>
      </c>
      <c r="B425" s="36" t="str">
        <f t="shared" si="18"/>
        <v/>
      </c>
      <c r="C425" s="37"/>
      <c r="D425" s="37"/>
      <c r="E425" s="37"/>
      <c r="F425" s="40"/>
      <c r="G425" s="40"/>
      <c r="H425" s="7"/>
      <c r="I425" s="253"/>
      <c r="J425" s="253"/>
      <c r="K425" s="606"/>
      <c r="L425" s="39"/>
      <c r="M425" s="39"/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4"/>
    </row>
    <row r="426" spans="1:27" ht="15.75" customHeight="1">
      <c r="A426" s="886" t="str">
        <f>IF(B426&lt;&gt;"",IF(AND(B426&gt;=_TM1,B426&lt;=_TM2,OR(TH!L426="1111",TH!M426="1111")),TH!D426,""),"")</f>
        <v/>
      </c>
      <c r="B426" s="36" t="str">
        <f t="shared" si="18"/>
        <v/>
      </c>
      <c r="C426" s="191"/>
      <c r="D426" s="191"/>
      <c r="E426" s="191"/>
      <c r="F426" s="192"/>
      <c r="G426" s="491"/>
      <c r="H426" s="193"/>
      <c r="I426" s="253"/>
      <c r="J426" s="253"/>
      <c r="K426" s="606"/>
      <c r="L426" s="194"/>
      <c r="M426" s="194"/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4"/>
    </row>
    <row r="427" spans="1:27" ht="15.75" customHeight="1">
      <c r="A427" s="886" t="str">
        <f>IF(B427&lt;&gt;"",IF(AND(B427&gt;=_TM1,B427&lt;=_TM2,OR(TH!L427="1111",TH!M427="1111")),TH!D427,""),"")</f>
        <v/>
      </c>
      <c r="B427" s="36" t="str">
        <f t="shared" si="18"/>
        <v/>
      </c>
      <c r="C427" s="191"/>
      <c r="D427" s="191"/>
      <c r="E427" s="191"/>
      <c r="F427" s="192"/>
      <c r="G427" s="491"/>
      <c r="H427" s="193"/>
      <c r="I427" s="253"/>
      <c r="J427" s="253"/>
      <c r="K427" s="606"/>
      <c r="L427" s="194"/>
      <c r="M427" s="194"/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4"/>
    </row>
    <row r="428" spans="1:27" ht="15.75" customHeight="1">
      <c r="A428" s="886" t="str">
        <f>IF(B428&lt;&gt;"",IF(AND(B428&gt;=_TM1,B428&lt;=_TM2,OR(TH!L428="1111",TH!M428="1111")),TH!D428,""),"")</f>
        <v/>
      </c>
      <c r="B428" s="36" t="str">
        <f t="shared" si="18"/>
        <v/>
      </c>
      <c r="C428" s="191"/>
      <c r="D428" s="191"/>
      <c r="E428" s="191"/>
      <c r="F428" s="192"/>
      <c r="G428" s="491"/>
      <c r="H428" s="193"/>
      <c r="I428" s="253"/>
      <c r="J428" s="253"/>
      <c r="K428" s="606"/>
      <c r="L428" s="194"/>
      <c r="M428" s="194"/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4"/>
    </row>
    <row r="429" spans="1:27" ht="15.75" customHeight="1">
      <c r="A429" s="886" t="str">
        <f>IF(B429&lt;&gt;"",IF(AND(B429&gt;=_TM1,B429&lt;=_TM2,OR(TH!L429="1111",TH!M429="1111")),TH!D429,""),"")</f>
        <v/>
      </c>
      <c r="B429" s="36" t="str">
        <f t="shared" si="18"/>
        <v/>
      </c>
      <c r="C429" s="191"/>
      <c r="D429" s="191"/>
      <c r="E429" s="191"/>
      <c r="F429" s="192"/>
      <c r="G429" s="491"/>
      <c r="H429" s="193"/>
      <c r="I429" s="253"/>
      <c r="J429" s="253"/>
      <c r="K429" s="606"/>
      <c r="L429" s="194"/>
      <c r="M429" s="194"/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4"/>
    </row>
    <row r="430" spans="1:27" ht="15.75" customHeight="1">
      <c r="A430" s="886" t="str">
        <f>IF(B430&lt;&gt;"",IF(AND(B430&gt;=_TM1,B430&lt;=_TM2,OR(TH!L430="1111",TH!M430="1111")),TH!D430,""),"")</f>
        <v/>
      </c>
      <c r="B430" s="36" t="str">
        <f t="shared" si="18"/>
        <v/>
      </c>
      <c r="C430" s="191"/>
      <c r="D430" s="191"/>
      <c r="E430" s="191"/>
      <c r="F430" s="192"/>
      <c r="G430" s="491"/>
      <c r="H430" s="193"/>
      <c r="I430" s="253"/>
      <c r="J430" s="253"/>
      <c r="K430" s="606"/>
      <c r="L430" s="194"/>
      <c r="M430" s="194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4"/>
    </row>
    <row r="431" spans="1:27" ht="15.75" customHeight="1">
      <c r="A431" s="886" t="str">
        <f>IF(B431&lt;&gt;"",IF(AND(B431&gt;=_TM1,B431&lt;=_TM2,OR(TH!L431="1111",TH!M431="1111")),TH!D431,""),"")</f>
        <v/>
      </c>
      <c r="B431" s="36" t="str">
        <f t="shared" si="18"/>
        <v/>
      </c>
      <c r="C431" s="191"/>
      <c r="D431" s="191"/>
      <c r="E431" s="191"/>
      <c r="F431" s="192"/>
      <c r="G431" s="491"/>
      <c r="H431" s="193"/>
      <c r="I431" s="253"/>
      <c r="J431" s="253"/>
      <c r="K431" s="606"/>
      <c r="L431" s="194"/>
      <c r="M431" s="194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4"/>
    </row>
    <row r="432" spans="1:27" ht="15.75" customHeight="1">
      <c r="A432" s="886" t="str">
        <f>IF(B432&lt;&gt;"",IF(AND(B432&gt;=_TM1,B432&lt;=_TM2,OR(TH!L432="1111",TH!M432="1111")),TH!D432,""),"")</f>
        <v/>
      </c>
      <c r="B432" s="36" t="str">
        <f t="shared" si="18"/>
        <v/>
      </c>
      <c r="C432" s="191"/>
      <c r="D432" s="191"/>
      <c r="E432" s="191"/>
      <c r="F432" s="192"/>
      <c r="G432" s="491"/>
      <c r="H432" s="193"/>
      <c r="I432" s="253"/>
      <c r="J432" s="253"/>
      <c r="K432" s="606"/>
      <c r="L432" s="194"/>
      <c r="M432" s="194"/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4"/>
    </row>
    <row r="433" spans="1:27" ht="15.75" customHeight="1">
      <c r="A433" s="886" t="str">
        <f>IF(B433&lt;&gt;"",IF(AND(B433&gt;=_TM1,B433&lt;=_TM2,OR(TH!L433="1111",TH!M433="1111")),TH!D433,""),"")</f>
        <v/>
      </c>
      <c r="B433" s="36" t="str">
        <f t="shared" si="18"/>
        <v/>
      </c>
      <c r="C433" s="191"/>
      <c r="D433" s="191"/>
      <c r="E433" s="191"/>
      <c r="F433" s="192"/>
      <c r="G433" s="491"/>
      <c r="H433" s="193"/>
      <c r="I433" s="253"/>
      <c r="J433" s="253"/>
      <c r="K433" s="606"/>
      <c r="L433" s="194"/>
      <c r="M433" s="194"/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4"/>
    </row>
    <row r="434" spans="1:27" ht="15.75" customHeight="1">
      <c r="A434" s="886" t="str">
        <f>IF(B434&lt;&gt;"",IF(AND(B434&gt;=_TM1,B434&lt;=_TM2,OR(TH!L434="1111",TH!M434="1111")),TH!D434,""),"")</f>
        <v/>
      </c>
      <c r="B434" s="36" t="str">
        <f t="shared" si="18"/>
        <v/>
      </c>
      <c r="C434" s="191"/>
      <c r="D434" s="191"/>
      <c r="E434" s="191"/>
      <c r="F434" s="192"/>
      <c r="G434" s="491"/>
      <c r="H434" s="193"/>
      <c r="I434" s="253"/>
      <c r="J434" s="253"/>
      <c r="K434" s="606"/>
      <c r="L434" s="194"/>
      <c r="M434" s="194"/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4"/>
    </row>
    <row r="435" spans="1:27" ht="15.75" customHeight="1">
      <c r="A435" s="886" t="str">
        <f>IF(B435&lt;&gt;"",IF(AND(B435&gt;=_TM1,B435&lt;=_TM2,OR(TH!L435="1111",TH!M435="1111")),TH!D435,""),"")</f>
        <v/>
      </c>
      <c r="B435" s="36" t="str">
        <f t="shared" si="18"/>
        <v/>
      </c>
      <c r="C435" s="37"/>
      <c r="D435" s="37"/>
      <c r="E435" s="37"/>
      <c r="F435" s="40"/>
      <c r="G435" s="40"/>
      <c r="H435" s="7"/>
      <c r="I435" s="253"/>
      <c r="J435" s="253"/>
      <c r="K435" s="606"/>
      <c r="L435" s="39"/>
      <c r="M435" s="39"/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4"/>
    </row>
    <row r="436" spans="1:27" ht="15.75" customHeight="1">
      <c r="A436" s="886" t="str">
        <f>IF(B436&lt;&gt;"",IF(AND(B436&gt;=_TM1,B436&lt;=_TM2,OR(TH!L436="1111",TH!M436="1111")),TH!D436,""),"")</f>
        <v/>
      </c>
      <c r="B436" s="36" t="str">
        <f t="shared" si="18"/>
        <v/>
      </c>
      <c r="C436" s="37"/>
      <c r="D436" s="37"/>
      <c r="E436" s="37"/>
      <c r="F436" s="40"/>
      <c r="G436" s="40"/>
      <c r="H436" s="7"/>
      <c r="I436" s="253"/>
      <c r="J436" s="253"/>
      <c r="K436" s="606"/>
      <c r="L436" s="39"/>
      <c r="M436" s="39"/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4"/>
    </row>
    <row r="437" spans="1:27" ht="15.75" customHeight="1">
      <c r="A437" s="886" t="str">
        <f>IF(B437&lt;&gt;"",IF(AND(B437&gt;=_TM1,B437&lt;=_TM2,OR(TH!L437="1111",TH!M437="1111")),TH!D437,""),"")</f>
        <v/>
      </c>
      <c r="B437" s="36" t="str">
        <f t="shared" si="18"/>
        <v/>
      </c>
      <c r="C437" s="37"/>
      <c r="D437" s="37"/>
      <c r="E437" s="37"/>
      <c r="F437" s="40"/>
      <c r="G437" s="40"/>
      <c r="H437" s="7"/>
      <c r="I437" s="253"/>
      <c r="J437" s="253"/>
      <c r="K437" s="606"/>
      <c r="L437" s="39"/>
      <c r="M437" s="39"/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4"/>
    </row>
    <row r="438" spans="1:27" ht="15.75" customHeight="1">
      <c r="A438" s="886" t="str">
        <f>IF(B438&lt;&gt;"",IF(AND(B438&gt;=_TM1,B438&lt;=_TM2,OR(TH!L438="1111",TH!M438="1111")),TH!D438,""),"")</f>
        <v/>
      </c>
      <c r="B438" s="36" t="str">
        <f t="shared" si="18"/>
        <v/>
      </c>
      <c r="C438" s="37"/>
      <c r="D438" s="37"/>
      <c r="E438" s="37"/>
      <c r="F438" s="192"/>
      <c r="G438" s="40"/>
      <c r="H438" s="7"/>
      <c r="I438" s="253"/>
      <c r="J438" s="253"/>
      <c r="K438" s="606"/>
      <c r="L438" s="39"/>
      <c r="M438" s="39"/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4"/>
    </row>
    <row r="439" spans="1:27" ht="15.75" customHeight="1">
      <c r="A439" s="886" t="str">
        <f>IF(B439&lt;&gt;"",IF(AND(B439&gt;=_TM1,B439&lt;=_TM2,OR(TH!L439="1111",TH!M439="1111")),TH!D439,""),"")</f>
        <v/>
      </c>
      <c r="B439" s="36" t="str">
        <f t="shared" si="18"/>
        <v/>
      </c>
      <c r="C439" s="37"/>
      <c r="D439" s="37"/>
      <c r="E439" s="37"/>
      <c r="F439" s="40"/>
      <c r="G439" s="40"/>
      <c r="H439" s="7"/>
      <c r="I439" s="253"/>
      <c r="J439" s="253"/>
      <c r="K439" s="606"/>
      <c r="L439" s="39"/>
      <c r="M439" s="39"/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4"/>
    </row>
    <row r="440" spans="1:27" ht="15.75" customHeight="1">
      <c r="A440" s="886" t="str">
        <f>IF(B440&lt;&gt;"",IF(AND(B440&gt;=_TM1,B440&lt;=_TM2,OR(TH!L440="1111",TH!M440="1111")),TH!D440,""),"")</f>
        <v/>
      </c>
      <c r="B440" s="36" t="str">
        <f t="shared" si="18"/>
        <v/>
      </c>
      <c r="C440" s="37"/>
      <c r="D440" s="37"/>
      <c r="E440" s="37"/>
      <c r="F440" s="40"/>
      <c r="G440" s="40"/>
      <c r="H440" s="7"/>
      <c r="I440" s="253"/>
      <c r="J440" s="253"/>
      <c r="K440" s="606"/>
      <c r="L440" s="39"/>
      <c r="M440" s="39"/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4"/>
    </row>
    <row r="441" spans="1:27" ht="15.75" customHeight="1">
      <c r="A441" s="886" t="str">
        <f>IF(B441&lt;&gt;"",IF(AND(B441&gt;=_TM1,B441&lt;=_TM2,OR(TH!L441="1111",TH!M441="1111")),TH!D441,""),"")</f>
        <v/>
      </c>
      <c r="B441" s="36" t="str">
        <f t="shared" si="18"/>
        <v/>
      </c>
      <c r="C441" s="37"/>
      <c r="D441" s="37"/>
      <c r="E441" s="37"/>
      <c r="F441" s="40"/>
      <c r="G441" s="40"/>
      <c r="H441" s="7"/>
      <c r="I441" s="253"/>
      <c r="J441" s="253"/>
      <c r="K441" s="606"/>
      <c r="L441" s="39"/>
      <c r="M441" s="39"/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4"/>
    </row>
    <row r="442" spans="1:27" ht="15.75" customHeight="1">
      <c r="A442" s="886" t="str">
        <f>IF(B442&lt;&gt;"",IF(AND(B442&gt;=_TM1,B442&lt;=_TM2,OR(TH!L442="1111",TH!M442="1111")),TH!D442,""),"")</f>
        <v/>
      </c>
      <c r="B442" s="36" t="str">
        <f t="shared" si="18"/>
        <v/>
      </c>
      <c r="C442" s="37"/>
      <c r="D442" s="37"/>
      <c r="E442" s="37"/>
      <c r="F442" s="40"/>
      <c r="G442" s="40"/>
      <c r="H442" s="7"/>
      <c r="I442" s="253"/>
      <c r="J442" s="253"/>
      <c r="K442" s="606"/>
      <c r="L442" s="39"/>
      <c r="M442" s="39"/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4"/>
    </row>
    <row r="443" spans="1:27" ht="15.75" customHeight="1">
      <c r="A443" s="886" t="str">
        <f>IF(B443&lt;&gt;"",IF(AND(B443&gt;=_TM1,B443&lt;=_TM2,OR(TH!L443="1111",TH!M443="1111")),TH!D443,""),"")</f>
        <v/>
      </c>
      <c r="B443" s="36" t="str">
        <f t="shared" si="18"/>
        <v/>
      </c>
      <c r="C443" s="37"/>
      <c r="D443" s="37"/>
      <c r="E443" s="37"/>
      <c r="F443" s="40"/>
      <c r="G443" s="40"/>
      <c r="H443" s="7"/>
      <c r="I443" s="253"/>
      <c r="J443" s="253"/>
      <c r="K443" s="606"/>
      <c r="L443" s="39"/>
      <c r="M443" s="39"/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4"/>
    </row>
    <row r="444" spans="1:27" ht="15.75" customHeight="1">
      <c r="A444" s="886" t="str">
        <f>IF(B444&lt;&gt;"",IF(AND(B444&gt;=_TM1,B444&lt;=_TM2,OR(TH!L444="1111",TH!M444="1111")),TH!D444,""),"")</f>
        <v/>
      </c>
      <c r="B444" s="36" t="str">
        <f t="shared" si="18"/>
        <v/>
      </c>
      <c r="C444" s="37"/>
      <c r="D444" s="37"/>
      <c r="E444" s="37"/>
      <c r="F444" s="40"/>
      <c r="G444" s="40"/>
      <c r="H444" s="7"/>
      <c r="I444" s="253"/>
      <c r="J444" s="253"/>
      <c r="K444" s="606"/>
      <c r="L444" s="39"/>
      <c r="M444" s="39"/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4"/>
    </row>
    <row r="445" spans="1:27" ht="15.75" customHeight="1">
      <c r="A445" s="886" t="str">
        <f>IF(B445&lt;&gt;"",IF(AND(B445&gt;=_TM1,B445&lt;=_TM2,OR(TH!L445="1111",TH!M445="1111")),TH!D445,""),"")</f>
        <v/>
      </c>
      <c r="B445" s="36" t="str">
        <f t="shared" si="18"/>
        <v/>
      </c>
      <c r="C445" s="37"/>
      <c r="D445" s="37"/>
      <c r="E445" s="37"/>
      <c r="F445" s="40"/>
      <c r="G445" s="40"/>
      <c r="H445" s="7"/>
      <c r="I445" s="253"/>
      <c r="J445" s="253"/>
      <c r="K445" s="606"/>
      <c r="L445" s="39"/>
      <c r="M445" s="39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4"/>
    </row>
    <row r="446" spans="1:27" ht="15.75" customHeight="1">
      <c r="A446" s="886" t="str">
        <f>IF(B446&lt;&gt;"",IF(AND(B446&gt;=_TM1,B446&lt;=_TM2,OR(TH!L446="1111",TH!M446="1111")),TH!D446,""),"")</f>
        <v/>
      </c>
      <c r="B446" s="36" t="str">
        <f t="shared" si="18"/>
        <v/>
      </c>
      <c r="C446" s="37"/>
      <c r="D446" s="37"/>
      <c r="E446" s="37"/>
      <c r="F446" s="192"/>
      <c r="G446" s="40"/>
      <c r="H446" s="7"/>
      <c r="I446" s="253"/>
      <c r="J446" s="253"/>
      <c r="K446" s="606"/>
      <c r="L446" s="39"/>
      <c r="M446" s="39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4"/>
    </row>
    <row r="447" spans="1:27" ht="15.75" customHeight="1">
      <c r="A447" s="886" t="str">
        <f>IF(B447&lt;&gt;"",IF(AND(B447&gt;=_TM1,B447&lt;=_TM2,OR(TH!L447="1111",TH!M447="1111")),TH!D447,""),"")</f>
        <v/>
      </c>
      <c r="B447" s="36" t="str">
        <f t="shared" si="18"/>
        <v/>
      </c>
      <c r="C447" s="37"/>
      <c r="D447" s="37"/>
      <c r="E447" s="37"/>
      <c r="F447" s="40"/>
      <c r="G447" s="40"/>
      <c r="H447" s="7"/>
      <c r="I447" s="253"/>
      <c r="J447" s="253"/>
      <c r="K447" s="606"/>
      <c r="L447" s="39"/>
      <c r="M447" s="39"/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4"/>
    </row>
    <row r="448" spans="1:27" ht="15.75" customHeight="1">
      <c r="A448" s="886" t="str">
        <f>IF(B448&lt;&gt;"",IF(AND(B448&gt;=_TM1,B448&lt;=_TM2,OR(TH!L448="1111",TH!M448="1111")),TH!D448,""),"")</f>
        <v/>
      </c>
      <c r="B448" s="36" t="str">
        <f t="shared" si="18"/>
        <v/>
      </c>
      <c r="C448" s="37"/>
      <c r="D448" s="37"/>
      <c r="E448" s="37"/>
      <c r="F448" s="40"/>
      <c r="G448" s="40"/>
      <c r="H448" s="7"/>
      <c r="I448" s="253"/>
      <c r="J448" s="253"/>
      <c r="K448" s="606"/>
      <c r="L448" s="39"/>
      <c r="M448" s="39"/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4"/>
    </row>
    <row r="449" spans="1:27" ht="15.75" customHeight="1">
      <c r="A449" s="886" t="str">
        <f>IF(B449&lt;&gt;"",IF(AND(B449&gt;=_TM1,B449&lt;=_TM2,OR(TH!L449="1111",TH!M449="1111")),TH!D449,""),"")</f>
        <v/>
      </c>
      <c r="B449" s="36" t="str">
        <f t="shared" si="18"/>
        <v/>
      </c>
      <c r="C449" s="37"/>
      <c r="D449" s="37"/>
      <c r="E449" s="37"/>
      <c r="F449" s="40"/>
      <c r="G449" s="40"/>
      <c r="H449" s="7"/>
      <c r="I449" s="253"/>
      <c r="J449" s="253"/>
      <c r="K449" s="606"/>
      <c r="L449" s="39"/>
      <c r="M449" s="39"/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4"/>
    </row>
    <row r="450" spans="1:27" ht="15.75" customHeight="1">
      <c r="A450" s="886" t="str">
        <f>IF(B450&lt;&gt;"",IF(AND(B450&gt;=_TM1,B450&lt;=_TM2,OR(TH!L450="1111",TH!M450="1111")),TH!D450,""),"")</f>
        <v/>
      </c>
      <c r="B450" s="36" t="str">
        <f t="shared" si="18"/>
        <v/>
      </c>
      <c r="C450" s="37"/>
      <c r="D450" s="37"/>
      <c r="E450" s="37"/>
      <c r="F450" s="40"/>
      <c r="G450" s="40"/>
      <c r="H450" s="7"/>
      <c r="I450" s="253"/>
      <c r="J450" s="253"/>
      <c r="K450" s="606"/>
      <c r="L450" s="39"/>
      <c r="M450" s="39"/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4"/>
    </row>
    <row r="451" spans="1:27" ht="15.75" customHeight="1">
      <c r="A451" s="886" t="str">
        <f>IF(B451&lt;&gt;"",IF(AND(B451&gt;=_TM1,B451&lt;=_TM2,OR(TH!L451="1111",TH!M451="1111")),TH!D451,""),"")</f>
        <v/>
      </c>
      <c r="B451" s="36" t="str">
        <f t="shared" si="18"/>
        <v/>
      </c>
      <c r="C451" s="191"/>
      <c r="D451" s="191"/>
      <c r="E451" s="191"/>
      <c r="F451" s="192"/>
      <c r="G451" s="491"/>
      <c r="H451" s="818"/>
      <c r="I451" s="253"/>
      <c r="J451" s="253"/>
      <c r="K451" s="606"/>
      <c r="L451" s="194"/>
      <c r="M451" s="194"/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4"/>
    </row>
    <row r="452" spans="1:27" ht="15.75" customHeight="1">
      <c r="A452" s="886" t="str">
        <f>IF(B452&lt;&gt;"",IF(AND(B452&gt;=_TM1,B452&lt;=_TM2,OR(TH!L452="1111",TH!M452="1111")),TH!D452,""),"")</f>
        <v/>
      </c>
      <c r="B452" s="36" t="str">
        <f t="shared" si="18"/>
        <v/>
      </c>
      <c r="C452" s="191"/>
      <c r="D452" s="191"/>
      <c r="E452" s="191"/>
      <c r="F452" s="192"/>
      <c r="G452" s="491"/>
      <c r="H452" s="818"/>
      <c r="I452" s="253"/>
      <c r="J452" s="253"/>
      <c r="K452" s="606"/>
      <c r="L452" s="194"/>
      <c r="M452" s="194"/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4"/>
    </row>
    <row r="453" spans="1:27" ht="15.75" customHeight="1">
      <c r="A453" s="886" t="str">
        <f>IF(B453&lt;&gt;"",IF(AND(B453&gt;=_TM1,B453&lt;=_TM2,OR(TH!L453="1111",TH!M453="1111")),TH!D453,""),"")</f>
        <v/>
      </c>
      <c r="B453" s="36" t="str">
        <f t="shared" si="18"/>
        <v/>
      </c>
      <c r="C453" s="191"/>
      <c r="D453" s="191"/>
      <c r="E453" s="191"/>
      <c r="F453" s="192"/>
      <c r="G453" s="491"/>
      <c r="H453" s="818"/>
      <c r="I453" s="253"/>
      <c r="J453" s="253"/>
      <c r="K453" s="606"/>
      <c r="L453" s="194"/>
      <c r="M453" s="194"/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4"/>
    </row>
    <row r="454" spans="1:27" ht="15.75" customHeight="1">
      <c r="A454" s="886" t="str">
        <f>IF(B454&lt;&gt;"",IF(AND(B454&gt;=_TM1,B454&lt;=_TM2,OR(TH!L454="1111",TH!M454="1111")),TH!D454,""),"")</f>
        <v/>
      </c>
      <c r="B454" s="36" t="str">
        <f t="shared" si="18"/>
        <v/>
      </c>
      <c r="C454" s="191"/>
      <c r="D454" s="191"/>
      <c r="E454" s="191"/>
      <c r="F454" s="192"/>
      <c r="G454" s="491"/>
      <c r="H454" s="818"/>
      <c r="I454" s="253"/>
      <c r="J454" s="253"/>
      <c r="K454" s="606"/>
      <c r="L454" s="194"/>
      <c r="M454" s="194"/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4"/>
    </row>
    <row r="455" spans="1:27" ht="15.75" customHeight="1">
      <c r="A455" s="886" t="str">
        <f>IF(B455&lt;&gt;"",IF(AND(B455&gt;=_TM1,B455&lt;=_TM2,OR(TH!L455="1111",TH!M455="1111")),TH!D455,""),"")</f>
        <v/>
      </c>
      <c r="B455" s="36" t="str">
        <f t="shared" ref="B455:B518" si="19">IF(C455&lt;&gt;"",MONTH(C455),"")</f>
        <v/>
      </c>
      <c r="C455" s="191"/>
      <c r="D455" s="191"/>
      <c r="E455" s="191"/>
      <c r="F455" s="192"/>
      <c r="G455" s="491"/>
      <c r="H455" s="818"/>
      <c r="I455" s="253"/>
      <c r="J455" s="253"/>
      <c r="K455" s="606"/>
      <c r="L455" s="194"/>
      <c r="M455" s="194"/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4"/>
    </row>
    <row r="456" spans="1:27" ht="15.75" customHeight="1">
      <c r="A456" s="886" t="str">
        <f>IF(B456&lt;&gt;"",IF(AND(B456&gt;=_TM1,B456&lt;=_TM2,OR(TH!L456="1111",TH!M456="1111")),TH!D456,""),"")</f>
        <v/>
      </c>
      <c r="B456" s="36" t="str">
        <f t="shared" si="19"/>
        <v/>
      </c>
      <c r="C456" s="191"/>
      <c r="D456" s="191"/>
      <c r="E456" s="191"/>
      <c r="F456" s="192"/>
      <c r="G456" s="491"/>
      <c r="H456" s="818"/>
      <c r="I456" s="253"/>
      <c r="J456" s="253"/>
      <c r="K456" s="606"/>
      <c r="L456" s="194"/>
      <c r="M456" s="194"/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4"/>
    </row>
    <row r="457" spans="1:27" ht="15.75" customHeight="1">
      <c r="A457" s="886" t="str">
        <f>IF(B457&lt;&gt;"",IF(AND(B457&gt;=_TM1,B457&lt;=_TM2,OR(TH!L457="1111",TH!M457="1111")),TH!D457,""),"")</f>
        <v/>
      </c>
      <c r="B457" s="36" t="str">
        <f t="shared" si="19"/>
        <v/>
      </c>
      <c r="C457" s="191"/>
      <c r="D457" s="191"/>
      <c r="E457" s="191"/>
      <c r="F457" s="192"/>
      <c r="G457" s="491"/>
      <c r="H457" s="818"/>
      <c r="I457" s="253"/>
      <c r="J457" s="253"/>
      <c r="K457" s="606"/>
      <c r="L457" s="194"/>
      <c r="M457" s="194"/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4"/>
    </row>
    <row r="458" spans="1:27" ht="15.75" customHeight="1">
      <c r="A458" s="886" t="str">
        <f>IF(B458&lt;&gt;"",IF(AND(B458&gt;=_TM1,B458&lt;=_TM2,OR(TH!L458="1111",TH!M458="1111")),TH!D458,""),"")</f>
        <v/>
      </c>
      <c r="B458" s="36" t="str">
        <f t="shared" si="19"/>
        <v/>
      </c>
      <c r="C458" s="191"/>
      <c r="D458" s="191"/>
      <c r="E458" s="191"/>
      <c r="F458" s="192"/>
      <c r="G458" s="491"/>
      <c r="H458" s="818"/>
      <c r="I458" s="253"/>
      <c r="J458" s="253"/>
      <c r="K458" s="606"/>
      <c r="L458" s="194"/>
      <c r="M458" s="194"/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4"/>
    </row>
    <row r="459" spans="1:27" ht="15.75" customHeight="1">
      <c r="A459" s="886" t="str">
        <f>IF(B459&lt;&gt;"",IF(AND(B459&gt;=_TM1,B459&lt;=_TM2,OR(TH!L459="1111",TH!M459="1111")),TH!D459,""),"")</f>
        <v/>
      </c>
      <c r="B459" s="36" t="str">
        <f t="shared" si="19"/>
        <v/>
      </c>
      <c r="C459" s="191"/>
      <c r="D459" s="191"/>
      <c r="E459" s="191"/>
      <c r="F459" s="192"/>
      <c r="G459" s="491"/>
      <c r="H459" s="818"/>
      <c r="I459" s="253"/>
      <c r="J459" s="253"/>
      <c r="K459" s="606"/>
      <c r="L459" s="194"/>
      <c r="M459" s="194"/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4"/>
    </row>
    <row r="460" spans="1:27" ht="15.75" customHeight="1">
      <c r="A460" s="886" t="str">
        <f>IF(B460&lt;&gt;"",IF(AND(B460&gt;=_TM1,B460&lt;=_TM2,OR(TH!L460="1111",TH!M460="1111")),TH!D460,""),"")</f>
        <v/>
      </c>
      <c r="B460" s="36" t="str">
        <f t="shared" si="19"/>
        <v/>
      </c>
      <c r="C460" s="191"/>
      <c r="D460" s="191"/>
      <c r="E460" s="191"/>
      <c r="F460" s="192"/>
      <c r="G460" s="491"/>
      <c r="H460" s="818"/>
      <c r="I460" s="253"/>
      <c r="J460" s="253"/>
      <c r="K460" s="606"/>
      <c r="L460" s="194"/>
      <c r="M460" s="194"/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4"/>
    </row>
    <row r="461" spans="1:27" ht="15.75" customHeight="1">
      <c r="A461" s="886" t="str">
        <f>IF(B461&lt;&gt;"",IF(AND(B461&gt;=_TM1,B461&lt;=_TM2,OR(TH!L461="1111",TH!M461="1111")),TH!D461,""),"")</f>
        <v/>
      </c>
      <c r="B461" s="36" t="str">
        <f t="shared" si="19"/>
        <v/>
      </c>
      <c r="C461" s="191"/>
      <c r="D461" s="191"/>
      <c r="E461" s="191"/>
      <c r="F461" s="192"/>
      <c r="G461" s="491"/>
      <c r="H461" s="818"/>
      <c r="I461" s="253"/>
      <c r="J461" s="253"/>
      <c r="K461" s="606"/>
      <c r="L461" s="194"/>
      <c r="M461" s="194"/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4"/>
    </row>
    <row r="462" spans="1:27" ht="15.75" customHeight="1">
      <c r="A462" s="886" t="str">
        <f>IF(B462&lt;&gt;"",IF(AND(B462&gt;=_TM1,B462&lt;=_TM2,OR(TH!L462="1111",TH!M462="1111")),TH!D462,""),"")</f>
        <v/>
      </c>
      <c r="B462" s="36" t="str">
        <f t="shared" si="19"/>
        <v/>
      </c>
      <c r="C462" s="191"/>
      <c r="D462" s="191"/>
      <c r="E462" s="191"/>
      <c r="F462" s="192"/>
      <c r="G462" s="491"/>
      <c r="H462" s="818"/>
      <c r="I462" s="253"/>
      <c r="J462" s="253"/>
      <c r="K462" s="606"/>
      <c r="L462" s="194"/>
      <c r="M462" s="194"/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4"/>
    </row>
    <row r="463" spans="1:27" ht="15.75" customHeight="1">
      <c r="A463" s="886" t="str">
        <f>IF(B463&lt;&gt;"",IF(AND(B463&gt;=_TM1,B463&lt;=_TM2,OR(TH!L463="1111",TH!M463="1111")),TH!D463,""),"")</f>
        <v/>
      </c>
      <c r="B463" s="36" t="str">
        <f t="shared" si="19"/>
        <v/>
      </c>
      <c r="C463" s="191"/>
      <c r="D463" s="191"/>
      <c r="E463" s="191"/>
      <c r="F463" s="192"/>
      <c r="G463" s="491"/>
      <c r="H463" s="818"/>
      <c r="I463" s="253"/>
      <c r="J463" s="253"/>
      <c r="K463" s="606"/>
      <c r="L463" s="194"/>
      <c r="M463" s="194"/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4"/>
    </row>
    <row r="464" spans="1:27" ht="15.75" customHeight="1">
      <c r="A464" s="886" t="str">
        <f>IF(B464&lt;&gt;"",IF(AND(B464&gt;=_TM1,B464&lt;=_TM2,OR(TH!L464="1111",TH!M464="1111")),TH!D464,""),"")</f>
        <v/>
      </c>
      <c r="B464" s="36" t="str">
        <f t="shared" si="19"/>
        <v/>
      </c>
      <c r="C464" s="191"/>
      <c r="D464" s="191"/>
      <c r="E464" s="191"/>
      <c r="F464" s="192"/>
      <c r="G464" s="491"/>
      <c r="H464" s="818"/>
      <c r="I464" s="253"/>
      <c r="J464" s="253"/>
      <c r="K464" s="606"/>
      <c r="L464" s="194"/>
      <c r="M464" s="194"/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4"/>
    </row>
    <row r="465" spans="1:27" ht="15.75" customHeight="1">
      <c r="A465" s="886" t="str">
        <f>IF(B465&lt;&gt;"",IF(AND(B465&gt;=_TM1,B465&lt;=_TM2,OR(TH!L465="1111",TH!M465="1111")),TH!D465,""),"")</f>
        <v/>
      </c>
      <c r="B465" s="36" t="str">
        <f t="shared" si="19"/>
        <v/>
      </c>
      <c r="C465" s="191"/>
      <c r="D465" s="191"/>
      <c r="E465" s="191"/>
      <c r="F465" s="192"/>
      <c r="G465" s="491"/>
      <c r="H465" s="818"/>
      <c r="I465" s="253"/>
      <c r="J465" s="253"/>
      <c r="K465" s="606"/>
      <c r="L465" s="194"/>
      <c r="M465" s="194"/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4"/>
    </row>
    <row r="466" spans="1:27" ht="15.75" customHeight="1">
      <c r="A466" s="886" t="str">
        <f>IF(B466&lt;&gt;"",IF(AND(B466&gt;=_TM1,B466&lt;=_TM2,OR(TH!L466="1111",TH!M466="1111")),TH!D466,""),"")</f>
        <v/>
      </c>
      <c r="B466" s="36" t="str">
        <f t="shared" si="19"/>
        <v/>
      </c>
      <c r="C466" s="37"/>
      <c r="D466" s="37"/>
      <c r="E466" s="37"/>
      <c r="F466" s="40"/>
      <c r="G466" s="40"/>
      <c r="H466" s="7"/>
      <c r="I466" s="253"/>
      <c r="J466" s="253"/>
      <c r="K466" s="606"/>
      <c r="L466" s="39"/>
      <c r="M466" s="39"/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4"/>
    </row>
    <row r="467" spans="1:27" ht="15.75" customHeight="1">
      <c r="A467" s="886" t="str">
        <f>IF(B467&lt;&gt;"",IF(AND(B467&gt;=_TM1,B467&lt;=_TM2,OR(TH!L467="1111",TH!M467="1111")),TH!D467,""),"")</f>
        <v/>
      </c>
      <c r="B467" s="36" t="str">
        <f t="shared" si="19"/>
        <v/>
      </c>
      <c r="C467" s="37"/>
      <c r="D467" s="37"/>
      <c r="E467" s="37"/>
      <c r="F467" s="40"/>
      <c r="G467" s="40"/>
      <c r="H467" s="7"/>
      <c r="I467" s="253"/>
      <c r="J467" s="253"/>
      <c r="K467" s="606"/>
      <c r="L467" s="39"/>
      <c r="M467" s="39"/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4"/>
    </row>
    <row r="468" spans="1:27" ht="15.75" customHeight="1">
      <c r="A468" s="886" t="str">
        <f>IF(B468&lt;&gt;"",IF(AND(B468&gt;=_TM1,B468&lt;=_TM2,OR(TH!L468="1111",TH!M468="1111")),TH!D468,""),"")</f>
        <v/>
      </c>
      <c r="B468" s="36" t="str">
        <f t="shared" si="19"/>
        <v/>
      </c>
      <c r="C468" s="37"/>
      <c r="D468" s="37"/>
      <c r="E468" s="37"/>
      <c r="F468" s="40"/>
      <c r="G468" s="40"/>
      <c r="H468" s="7"/>
      <c r="I468" s="253"/>
      <c r="J468" s="253"/>
      <c r="K468" s="606"/>
      <c r="L468" s="39"/>
      <c r="M468" s="39"/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4"/>
    </row>
    <row r="469" spans="1:27" ht="15.75" customHeight="1">
      <c r="A469" s="886" t="str">
        <f>IF(B469&lt;&gt;"",IF(AND(B469&gt;=_TM1,B469&lt;=_TM2,OR(TH!L469="1111",TH!M469="1111")),TH!D469,""),"")</f>
        <v/>
      </c>
      <c r="B469" s="36" t="str">
        <f t="shared" si="19"/>
        <v/>
      </c>
      <c r="C469" s="37"/>
      <c r="D469" s="37"/>
      <c r="E469" s="37"/>
      <c r="F469" s="40"/>
      <c r="G469" s="40"/>
      <c r="H469" s="7"/>
      <c r="I469" s="253"/>
      <c r="J469" s="253"/>
      <c r="K469" s="606"/>
      <c r="L469" s="39"/>
      <c r="M469" s="39"/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4"/>
    </row>
    <row r="470" spans="1:27" ht="15.75" customHeight="1">
      <c r="A470" s="886" t="str">
        <f>IF(B470&lt;&gt;"",IF(AND(B470&gt;=_TM1,B470&lt;=_TM2,OR(TH!L470="1111",TH!M470="1111")),TH!D470,""),"")</f>
        <v/>
      </c>
      <c r="B470" s="36" t="str">
        <f t="shared" si="19"/>
        <v/>
      </c>
      <c r="C470" s="37"/>
      <c r="D470" s="37"/>
      <c r="E470" s="37"/>
      <c r="F470" s="40"/>
      <c r="G470" s="40"/>
      <c r="H470" s="7"/>
      <c r="I470" s="253"/>
      <c r="J470" s="253"/>
      <c r="K470" s="606"/>
      <c r="L470" s="39"/>
      <c r="M470" s="39"/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4"/>
    </row>
    <row r="471" spans="1:27" ht="15.75" customHeight="1">
      <c r="A471" s="886" t="str">
        <f>IF(B471&lt;&gt;"",IF(AND(B471&gt;=_TM1,B471&lt;=_TM2,OR(TH!L471="1111",TH!M471="1111")),TH!D471,""),"")</f>
        <v/>
      </c>
      <c r="B471" s="36" t="str">
        <f t="shared" si="19"/>
        <v/>
      </c>
      <c r="C471" s="37"/>
      <c r="D471" s="37"/>
      <c r="E471" s="37"/>
      <c r="F471" s="40"/>
      <c r="G471" s="40"/>
      <c r="H471" s="7"/>
      <c r="I471" s="253"/>
      <c r="J471" s="253"/>
      <c r="K471" s="606"/>
      <c r="L471" s="39"/>
      <c r="M471" s="39"/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4"/>
    </row>
    <row r="472" spans="1:27" ht="15.75" customHeight="1">
      <c r="A472" s="886" t="str">
        <f>IF(B472&lt;&gt;"",IF(AND(B472&gt;=_TM1,B472&lt;=_TM2,OR(TH!L472="1111",TH!M472="1111")),TH!D472,""),"")</f>
        <v/>
      </c>
      <c r="B472" s="36" t="str">
        <f t="shared" si="19"/>
        <v/>
      </c>
      <c r="C472" s="37"/>
      <c r="D472" s="37"/>
      <c r="E472" s="37"/>
      <c r="F472" s="40"/>
      <c r="G472" s="40"/>
      <c r="H472" s="7"/>
      <c r="I472" s="253"/>
      <c r="J472" s="253"/>
      <c r="K472" s="606"/>
      <c r="L472" s="39"/>
      <c r="M472" s="39"/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4"/>
    </row>
    <row r="473" spans="1:27" ht="15.75" customHeight="1">
      <c r="A473" s="886" t="str">
        <f>IF(B473&lt;&gt;"",IF(AND(B473&gt;=_TM1,B473&lt;=_TM2,OR(TH!L473="1111",TH!M473="1111")),TH!D473,""),"")</f>
        <v/>
      </c>
      <c r="B473" s="36" t="str">
        <f t="shared" si="19"/>
        <v/>
      </c>
      <c r="C473" s="37"/>
      <c r="D473" s="37"/>
      <c r="E473" s="37"/>
      <c r="F473" s="40"/>
      <c r="G473" s="40"/>
      <c r="H473" s="7"/>
      <c r="I473" s="253"/>
      <c r="J473" s="253"/>
      <c r="K473" s="606"/>
      <c r="L473" s="39"/>
      <c r="M473" s="39"/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4"/>
    </row>
    <row r="474" spans="1:27" ht="15.75" customHeight="1">
      <c r="A474" s="886" t="str">
        <f>IF(B474&lt;&gt;"",IF(AND(B474&gt;=_TM1,B474&lt;=_TM2,OR(TH!L474="1111",TH!M474="1111")),TH!D474,""),"")</f>
        <v/>
      </c>
      <c r="B474" s="36" t="str">
        <f t="shared" si="19"/>
        <v/>
      </c>
      <c r="C474" s="37"/>
      <c r="D474" s="37"/>
      <c r="E474" s="37"/>
      <c r="F474" s="40"/>
      <c r="G474" s="40"/>
      <c r="H474" s="7"/>
      <c r="I474" s="253"/>
      <c r="J474" s="253"/>
      <c r="K474" s="606"/>
      <c r="L474" s="39"/>
      <c r="M474" s="39"/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4"/>
    </row>
    <row r="475" spans="1:27" ht="15.75" customHeight="1">
      <c r="A475" s="886" t="str">
        <f>IF(B475&lt;&gt;"",IF(AND(B475&gt;=_TM1,B475&lt;=_TM2,OR(TH!L475="1111",TH!M475="1111")),TH!D475,""),"")</f>
        <v/>
      </c>
      <c r="B475" s="36" t="str">
        <f t="shared" si="19"/>
        <v/>
      </c>
      <c r="C475" s="37"/>
      <c r="D475" s="37"/>
      <c r="E475" s="37"/>
      <c r="F475" s="40"/>
      <c r="G475" s="40"/>
      <c r="H475" s="7"/>
      <c r="I475" s="253"/>
      <c r="J475" s="253"/>
      <c r="K475" s="606"/>
      <c r="L475" s="39"/>
      <c r="M475" s="39"/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4"/>
    </row>
    <row r="476" spans="1:27" ht="15.75" customHeight="1">
      <c r="A476" s="886" t="str">
        <f>IF(B476&lt;&gt;"",IF(AND(B476&gt;=_TM1,B476&lt;=_TM2,OR(TH!L476="1111",TH!M476="1111")),TH!D476,""),"")</f>
        <v/>
      </c>
      <c r="B476" s="36" t="str">
        <f t="shared" si="19"/>
        <v/>
      </c>
      <c r="C476" s="37"/>
      <c r="D476" s="37"/>
      <c r="E476" s="37"/>
      <c r="F476" s="40"/>
      <c r="G476" s="40"/>
      <c r="H476" s="7"/>
      <c r="I476" s="253"/>
      <c r="J476" s="253"/>
      <c r="K476" s="606"/>
      <c r="L476" s="39"/>
      <c r="M476" s="39"/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4"/>
    </row>
    <row r="477" spans="1:27" ht="15.75" customHeight="1">
      <c r="A477" s="886" t="str">
        <f>IF(B477&lt;&gt;"",IF(AND(B477&gt;=_TM1,B477&lt;=_TM2,OR(TH!L477="1111",TH!M477="1111")),TH!D477,""),"")</f>
        <v/>
      </c>
      <c r="B477" s="36" t="str">
        <f t="shared" si="19"/>
        <v/>
      </c>
      <c r="C477" s="37"/>
      <c r="D477" s="37"/>
      <c r="E477" s="37"/>
      <c r="F477" s="40"/>
      <c r="G477" s="40"/>
      <c r="H477" s="7"/>
      <c r="I477" s="253"/>
      <c r="J477" s="253"/>
      <c r="K477" s="606"/>
      <c r="L477" s="39"/>
      <c r="M477" s="39"/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4"/>
    </row>
    <row r="478" spans="1:27" ht="15.75" customHeight="1">
      <c r="A478" s="886" t="str">
        <f>IF(B478&lt;&gt;"",IF(AND(B478&gt;=_TM1,B478&lt;=_TM2,OR(TH!L478="1111",TH!M478="1111")),TH!D478,""),"")</f>
        <v/>
      </c>
      <c r="B478" s="36" t="str">
        <f t="shared" si="19"/>
        <v/>
      </c>
      <c r="C478" s="37"/>
      <c r="D478" s="37"/>
      <c r="E478" s="37"/>
      <c r="F478" s="40"/>
      <c r="G478" s="40"/>
      <c r="H478" s="7"/>
      <c r="I478" s="253"/>
      <c r="J478" s="253"/>
      <c r="K478" s="606"/>
      <c r="L478" s="39"/>
      <c r="M478" s="39"/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4"/>
    </row>
    <row r="479" spans="1:27" ht="15.75" customHeight="1">
      <c r="A479" s="886" t="str">
        <f>IF(B479&lt;&gt;"",IF(AND(B479&gt;=_TM1,B479&lt;=_TM2,OR(TH!L479="1111",TH!M479="1111")),TH!D479,""),"")</f>
        <v/>
      </c>
      <c r="B479" s="36" t="str">
        <f t="shared" si="19"/>
        <v/>
      </c>
      <c r="C479" s="37"/>
      <c r="D479" s="37"/>
      <c r="E479" s="37"/>
      <c r="F479" s="40"/>
      <c r="G479" s="40"/>
      <c r="H479" s="7"/>
      <c r="I479" s="253"/>
      <c r="J479" s="253"/>
      <c r="K479" s="606"/>
      <c r="L479" s="39"/>
      <c r="M479" s="39"/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4"/>
    </row>
    <row r="480" spans="1:27" ht="15.75" customHeight="1">
      <c r="A480" s="886" t="str">
        <f>IF(B480&lt;&gt;"",IF(AND(B480&gt;=_TM1,B480&lt;=_TM2,OR(TH!L480="1111",TH!M480="1111")),TH!D480,""),"")</f>
        <v/>
      </c>
      <c r="B480" s="36" t="str">
        <f t="shared" si="19"/>
        <v/>
      </c>
      <c r="C480" s="37"/>
      <c r="D480" s="37"/>
      <c r="E480" s="37"/>
      <c r="F480" s="40"/>
      <c r="G480" s="40"/>
      <c r="H480" s="7"/>
      <c r="I480" s="253"/>
      <c r="J480" s="253"/>
      <c r="K480" s="606"/>
      <c r="L480" s="39"/>
      <c r="M480" s="39"/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4"/>
    </row>
    <row r="481" spans="1:27" ht="15.75" customHeight="1">
      <c r="A481" s="886" t="str">
        <f>IF(B481&lt;&gt;"",IF(AND(B481&gt;=_TM1,B481&lt;=_TM2,OR(TH!L481="1111",TH!M481="1111")),TH!D481,""),"")</f>
        <v/>
      </c>
      <c r="B481" s="36" t="str">
        <f t="shared" si="19"/>
        <v/>
      </c>
      <c r="C481" s="37"/>
      <c r="D481" s="37"/>
      <c r="E481" s="37"/>
      <c r="F481" s="40"/>
      <c r="G481" s="40"/>
      <c r="H481" s="7"/>
      <c r="I481" s="253"/>
      <c r="J481" s="253"/>
      <c r="K481" s="606"/>
      <c r="L481" s="39"/>
      <c r="M481" s="39"/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4"/>
    </row>
    <row r="482" spans="1:27" ht="15.75" customHeight="1">
      <c r="A482" s="886" t="str">
        <f>IF(B482&lt;&gt;"",IF(AND(B482&gt;=_TM1,B482&lt;=_TM2,OR(TH!L482="1111",TH!M482="1111")),TH!D482,""),"")</f>
        <v/>
      </c>
      <c r="B482" s="36" t="str">
        <f t="shared" si="19"/>
        <v/>
      </c>
      <c r="C482" s="37"/>
      <c r="D482" s="37"/>
      <c r="E482" s="37"/>
      <c r="F482" s="40"/>
      <c r="G482" s="40"/>
      <c r="H482" s="7"/>
      <c r="I482" s="253"/>
      <c r="J482" s="253"/>
      <c r="K482" s="606"/>
      <c r="L482" s="39"/>
      <c r="M482" s="39"/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4"/>
    </row>
    <row r="483" spans="1:27" ht="15.75" customHeight="1">
      <c r="A483" s="886" t="str">
        <f>IF(B483&lt;&gt;"",IF(AND(B483&gt;=_TM1,B483&lt;=_TM2,OR(TH!L483="1111",TH!M483="1111")),TH!D483,""),"")</f>
        <v/>
      </c>
      <c r="B483" s="36" t="str">
        <f t="shared" si="19"/>
        <v/>
      </c>
      <c r="C483" s="37"/>
      <c r="D483" s="37"/>
      <c r="E483" s="37"/>
      <c r="F483" s="40"/>
      <c r="G483" s="40"/>
      <c r="H483" s="7"/>
      <c r="I483" s="253"/>
      <c r="J483" s="253"/>
      <c r="K483" s="606"/>
      <c r="L483" s="39"/>
      <c r="M483" s="39"/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4"/>
    </row>
    <row r="484" spans="1:27" ht="15.75" customHeight="1">
      <c r="A484" s="886" t="str">
        <f>IF(B484&lt;&gt;"",IF(AND(B484&gt;=_TM1,B484&lt;=_TM2,OR(TH!L484="1111",TH!M484="1111")),TH!D484,""),"")</f>
        <v/>
      </c>
      <c r="B484" s="36" t="str">
        <f t="shared" si="19"/>
        <v/>
      </c>
      <c r="C484" s="37"/>
      <c r="D484" s="37"/>
      <c r="E484" s="37"/>
      <c r="F484" s="40"/>
      <c r="G484" s="40"/>
      <c r="H484" s="7"/>
      <c r="I484" s="253"/>
      <c r="J484" s="253"/>
      <c r="K484" s="606"/>
      <c r="L484" s="39"/>
      <c r="M484" s="39"/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4"/>
    </row>
    <row r="485" spans="1:27" ht="15.75" customHeight="1">
      <c r="A485" s="886" t="str">
        <f>IF(B485&lt;&gt;"",IF(AND(B485&gt;=_TM1,B485&lt;=_TM2,OR(TH!L485="1111",TH!M485="1111")),TH!D485,""),"")</f>
        <v/>
      </c>
      <c r="B485" s="36" t="str">
        <f t="shared" si="19"/>
        <v/>
      </c>
      <c r="C485" s="37"/>
      <c r="D485" s="37"/>
      <c r="E485" s="37"/>
      <c r="F485" s="40"/>
      <c r="G485" s="40"/>
      <c r="H485" s="7"/>
      <c r="I485" s="253"/>
      <c r="J485" s="253"/>
      <c r="K485" s="606"/>
      <c r="L485" s="39"/>
      <c r="M485" s="39"/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4"/>
    </row>
    <row r="486" spans="1:27" ht="15.75" customHeight="1">
      <c r="A486" s="886" t="str">
        <f>IF(B486&lt;&gt;"",IF(AND(B486&gt;=_TM1,B486&lt;=_TM2,OR(TH!L486="1111",TH!M486="1111")),TH!D486,""),"")</f>
        <v/>
      </c>
      <c r="B486" s="36" t="str">
        <f t="shared" si="19"/>
        <v/>
      </c>
      <c r="C486" s="37"/>
      <c r="D486" s="37"/>
      <c r="E486" s="37"/>
      <c r="F486" s="40"/>
      <c r="G486" s="40"/>
      <c r="H486" s="7"/>
      <c r="I486" s="253"/>
      <c r="J486" s="253"/>
      <c r="K486" s="606"/>
      <c r="L486" s="39"/>
      <c r="M486" s="39"/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4"/>
    </row>
    <row r="487" spans="1:27" ht="15.75" customHeight="1">
      <c r="A487" s="886" t="str">
        <f>IF(B487&lt;&gt;"",IF(AND(B487&gt;=_TM1,B487&lt;=_TM2,OR(TH!L487="1111",TH!M487="1111")),TH!D487,""),"")</f>
        <v/>
      </c>
      <c r="B487" s="36" t="str">
        <f t="shared" si="19"/>
        <v/>
      </c>
      <c r="C487" s="37"/>
      <c r="D487" s="37"/>
      <c r="E487" s="37"/>
      <c r="F487" s="40"/>
      <c r="G487" s="40"/>
      <c r="H487" s="7"/>
      <c r="I487" s="253"/>
      <c r="J487" s="253"/>
      <c r="K487" s="606"/>
      <c r="L487" s="39"/>
      <c r="M487" s="39"/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4"/>
    </row>
    <row r="488" spans="1:27" ht="15.75" customHeight="1">
      <c r="A488" s="886" t="str">
        <f>IF(B488&lt;&gt;"",IF(AND(B488&gt;=_TM1,B488&lt;=_TM2,OR(TH!L488="1111",TH!M488="1111")),TH!D488,""),"")</f>
        <v/>
      </c>
      <c r="B488" s="36" t="str">
        <f t="shared" si="19"/>
        <v/>
      </c>
      <c r="C488" s="184"/>
      <c r="D488" s="184"/>
      <c r="E488" s="191"/>
      <c r="F488" s="189"/>
      <c r="G488" s="608"/>
      <c r="H488" s="7"/>
      <c r="I488" s="253"/>
      <c r="J488" s="253"/>
      <c r="K488" s="606"/>
      <c r="L488" s="607"/>
      <c r="M488" s="607"/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4"/>
    </row>
    <row r="489" spans="1:27" ht="15.75" customHeight="1">
      <c r="A489" s="886" t="str">
        <f>IF(B489&lt;&gt;"",IF(AND(B489&gt;=_TM1,B489&lt;=_TM2,OR(TH!L489="1111",TH!M489="1111")),TH!D489,""),"")</f>
        <v/>
      </c>
      <c r="B489" s="36" t="str">
        <f t="shared" si="19"/>
        <v/>
      </c>
      <c r="C489" s="184"/>
      <c r="D489" s="184"/>
      <c r="E489" s="184"/>
      <c r="F489" s="189"/>
      <c r="G489" s="608"/>
      <c r="H489" s="193"/>
      <c r="I489" s="253"/>
      <c r="J489" s="253"/>
      <c r="K489" s="606"/>
      <c r="L489" s="607"/>
      <c r="M489" s="607"/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4"/>
    </row>
    <row r="490" spans="1:27" ht="15.75" customHeight="1">
      <c r="A490" s="886" t="str">
        <f>IF(B490&lt;&gt;"",IF(AND(B490&gt;=_TM1,B490&lt;=_TM2,OR(TH!L490="1111",TH!M490="1111")),TH!D490,""),"")</f>
        <v/>
      </c>
      <c r="B490" s="36" t="str">
        <f t="shared" si="19"/>
        <v/>
      </c>
      <c r="C490" s="191"/>
      <c r="D490" s="184"/>
      <c r="E490" s="191"/>
      <c r="F490" s="293"/>
      <c r="G490" s="491"/>
      <c r="H490" s="7"/>
      <c r="I490" s="253"/>
      <c r="J490" s="253"/>
      <c r="K490" s="606"/>
      <c r="L490" s="194"/>
      <c r="M490" s="194"/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4"/>
    </row>
    <row r="491" spans="1:27" ht="15.75" customHeight="1">
      <c r="A491" s="886" t="str">
        <f>IF(B491&lt;&gt;"",IF(AND(B491&gt;=_TM1,B491&lt;=_TM2,OR(TH!L491="1111",TH!M491="1111")),TH!D491,""),"")</f>
        <v/>
      </c>
      <c r="B491" s="36" t="str">
        <f t="shared" si="19"/>
        <v/>
      </c>
      <c r="C491" s="191"/>
      <c r="D491" s="184"/>
      <c r="E491" s="191"/>
      <c r="F491" s="293"/>
      <c r="G491" s="491"/>
      <c r="H491" s="7"/>
      <c r="I491" s="254"/>
      <c r="J491" s="254"/>
      <c r="K491" s="38"/>
      <c r="L491" s="194"/>
      <c r="M491" s="194"/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4"/>
    </row>
    <row r="492" spans="1:27" ht="15.75" customHeight="1">
      <c r="A492" s="886" t="str">
        <f>IF(B492&lt;&gt;"",IF(AND(B492&gt;=_TM1,B492&lt;=_TM2,OR(TH!L492="1111",TH!M492="1111")),TH!D492,""),"")</f>
        <v/>
      </c>
      <c r="B492" s="36" t="str">
        <f t="shared" si="19"/>
        <v/>
      </c>
      <c r="C492" s="184"/>
      <c r="D492" s="184"/>
      <c r="E492" s="191"/>
      <c r="F492" s="189"/>
      <c r="G492" s="608"/>
      <c r="H492" s="7"/>
      <c r="I492" s="253"/>
      <c r="J492" s="253"/>
      <c r="K492" s="606"/>
      <c r="L492" s="607"/>
      <c r="M492" s="607"/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4"/>
    </row>
    <row r="493" spans="1:27" ht="15.75" customHeight="1">
      <c r="A493" s="886" t="str">
        <f>IF(B493&lt;&gt;"",IF(AND(B493&gt;=_TM1,B493&lt;=_TM2,OR(TH!L493="1111",TH!M493="1111")),TH!D493,""),"")</f>
        <v/>
      </c>
      <c r="B493" s="36" t="str">
        <f t="shared" si="19"/>
        <v/>
      </c>
      <c r="C493" s="184"/>
      <c r="D493" s="184"/>
      <c r="E493" s="191"/>
      <c r="F493" s="189"/>
      <c r="G493" s="608"/>
      <c r="H493" s="7"/>
      <c r="I493" s="253"/>
      <c r="J493" s="253"/>
      <c r="K493" s="606"/>
      <c r="L493" s="607"/>
      <c r="M493" s="607"/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4"/>
    </row>
    <row r="494" spans="1:27" ht="15.75" customHeight="1">
      <c r="A494" s="886" t="str">
        <f>IF(B494&lt;&gt;"",IF(AND(B494&gt;=_TM1,B494&lt;=_TM2,OR(TH!L494="1111",TH!M494="1111")),TH!D494,""),"")</f>
        <v/>
      </c>
      <c r="B494" s="36" t="str">
        <f t="shared" si="19"/>
        <v/>
      </c>
      <c r="C494" s="184"/>
      <c r="D494" s="184"/>
      <c r="E494" s="184"/>
      <c r="F494" s="189"/>
      <c r="G494" s="608"/>
      <c r="H494" s="7"/>
      <c r="I494" s="253"/>
      <c r="J494" s="253"/>
      <c r="K494" s="606"/>
      <c r="L494" s="607"/>
      <c r="M494" s="607"/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4"/>
    </row>
    <row r="495" spans="1:27" ht="15.75" customHeight="1">
      <c r="A495" s="886" t="str">
        <f>IF(B495&lt;&gt;"",IF(AND(B495&gt;=_TM1,B495&lt;=_TM2,OR(TH!L495="1111",TH!M495="1111")),TH!D495,""),"")</f>
        <v/>
      </c>
      <c r="B495" s="36" t="str">
        <f t="shared" si="19"/>
        <v/>
      </c>
      <c r="C495" s="184"/>
      <c r="D495" s="184"/>
      <c r="E495" s="184"/>
      <c r="F495" s="189"/>
      <c r="G495" s="608"/>
      <c r="H495" s="7"/>
      <c r="I495" s="253"/>
      <c r="J495" s="253"/>
      <c r="K495" s="606"/>
      <c r="L495" s="607"/>
      <c r="M495" s="607"/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4"/>
    </row>
    <row r="496" spans="1:27" ht="15.75" customHeight="1">
      <c r="A496" s="886" t="str">
        <f>IF(B496&lt;&gt;"",IF(AND(B496&gt;=_TM1,B496&lt;=_TM2,OR(TH!L496="1111",TH!M496="1111")),TH!D496,""),"")</f>
        <v/>
      </c>
      <c r="B496" s="36" t="str">
        <f t="shared" si="19"/>
        <v/>
      </c>
      <c r="C496" s="184"/>
      <c r="D496" s="184"/>
      <c r="E496" s="184"/>
      <c r="F496" s="189"/>
      <c r="G496" s="608"/>
      <c r="H496" s="7"/>
      <c r="I496" s="253"/>
      <c r="J496" s="253"/>
      <c r="K496" s="606"/>
      <c r="L496" s="607"/>
      <c r="M496" s="607"/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4"/>
    </row>
    <row r="497" spans="1:27" ht="15.75" customHeight="1">
      <c r="A497" s="886" t="str">
        <f>IF(B497&lt;&gt;"",IF(AND(B497&gt;=_TM1,B497&lt;=_TM2,OR(TH!L497="1111",TH!M497="1111")),TH!D497,""),"")</f>
        <v/>
      </c>
      <c r="B497" s="36" t="str">
        <f t="shared" si="19"/>
        <v/>
      </c>
      <c r="C497" s="184"/>
      <c r="D497" s="184"/>
      <c r="E497" s="191"/>
      <c r="F497" s="189"/>
      <c r="G497" s="608"/>
      <c r="H497" s="7"/>
      <c r="I497" s="253"/>
      <c r="J497" s="253"/>
      <c r="K497" s="606"/>
      <c r="L497" s="607"/>
      <c r="M497" s="607"/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4"/>
    </row>
    <row r="498" spans="1:27" ht="15.75" customHeight="1">
      <c r="A498" s="886" t="str">
        <f>IF(B498&lt;&gt;"",IF(AND(B498&gt;=_TM1,B498&lt;=_TM2,OR(TH!L498="1111",TH!M498="1111")),TH!D498,""),"")</f>
        <v/>
      </c>
      <c r="B498" s="36" t="str">
        <f t="shared" si="19"/>
        <v/>
      </c>
      <c r="C498" s="184"/>
      <c r="D498" s="184"/>
      <c r="E498" s="191"/>
      <c r="F498" s="189"/>
      <c r="G498" s="608"/>
      <c r="H498" s="7"/>
      <c r="I498" s="253"/>
      <c r="J498" s="253"/>
      <c r="K498" s="606"/>
      <c r="L498" s="607"/>
      <c r="M498" s="607"/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4"/>
    </row>
    <row r="499" spans="1:27" ht="15.75" customHeight="1">
      <c r="A499" s="886" t="str">
        <f>IF(B499&lt;&gt;"",IF(AND(B499&gt;=_TM1,B499&lt;=_TM2,OR(TH!L499="1111",TH!M499="1111")),TH!D499,""),"")</f>
        <v/>
      </c>
      <c r="B499" s="36" t="str">
        <f t="shared" si="19"/>
        <v/>
      </c>
      <c r="C499" s="191"/>
      <c r="D499" s="37"/>
      <c r="E499" s="777"/>
      <c r="F499" s="451"/>
      <c r="G499" s="40"/>
      <c r="H499" s="7"/>
      <c r="I499" s="253"/>
      <c r="J499" s="253"/>
      <c r="K499" s="606"/>
      <c r="L499" s="39"/>
      <c r="M499" s="39"/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4"/>
    </row>
    <row r="500" spans="1:27" ht="15.75" customHeight="1">
      <c r="A500" s="886" t="str">
        <f>IF(B500&lt;&gt;"",IF(AND(B500&gt;=_TM1,B500&lt;=_TM2,OR(TH!L500="1111",TH!M500="1111")),TH!D500,""),"")</f>
        <v/>
      </c>
      <c r="B500" s="36" t="str">
        <f t="shared" si="19"/>
        <v/>
      </c>
      <c r="C500" s="191"/>
      <c r="D500" s="37"/>
      <c r="E500" s="777"/>
      <c r="F500" s="451"/>
      <c r="G500" s="40"/>
      <c r="H500" s="7"/>
      <c r="I500" s="253"/>
      <c r="J500" s="253"/>
      <c r="K500" s="606"/>
      <c r="L500" s="39"/>
      <c r="M500" s="39"/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4"/>
    </row>
    <row r="501" spans="1:27" ht="15.75" customHeight="1">
      <c r="A501" s="886" t="str">
        <f>IF(B501&lt;&gt;"",IF(AND(B501&gt;=_TM1,B501&lt;=_TM2,OR(TH!L501="1111",TH!M501="1111")),TH!D501,""),"")</f>
        <v/>
      </c>
      <c r="B501" s="36" t="str">
        <f t="shared" si="19"/>
        <v/>
      </c>
      <c r="C501" s="191"/>
      <c r="D501" s="191"/>
      <c r="E501" s="191"/>
      <c r="F501" s="40"/>
      <c r="G501" s="491"/>
      <c r="H501" s="7"/>
      <c r="I501" s="253"/>
      <c r="J501" s="253"/>
      <c r="K501" s="606"/>
      <c r="L501" s="39"/>
      <c r="M501" s="39"/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4"/>
    </row>
    <row r="502" spans="1:27" ht="15.75" customHeight="1">
      <c r="A502" s="886" t="str">
        <f>IF(B502&lt;&gt;"",IF(AND(B502&gt;=_TM1,B502&lt;=_TM2,OR(TH!L502="1111",TH!M502="1111")),TH!D502,""),"")</f>
        <v/>
      </c>
      <c r="B502" s="36" t="str">
        <f t="shared" si="19"/>
        <v/>
      </c>
      <c r="C502" s="191"/>
      <c r="D502" s="191"/>
      <c r="E502" s="191"/>
      <c r="F502" s="40"/>
      <c r="G502" s="491"/>
      <c r="H502" s="7"/>
      <c r="I502" s="253"/>
      <c r="J502" s="253"/>
      <c r="K502" s="606"/>
      <c r="L502" s="39"/>
      <c r="M502" s="39"/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4"/>
    </row>
    <row r="503" spans="1:27" ht="15.75" customHeight="1">
      <c r="A503" s="886" t="str">
        <f>IF(B503&lt;&gt;"",IF(AND(B503&gt;=_TM1,B503&lt;=_TM2,OR(TH!L503="1111",TH!M503="1111")),TH!D503,""),"")</f>
        <v/>
      </c>
      <c r="B503" s="36" t="str">
        <f t="shared" si="19"/>
        <v/>
      </c>
      <c r="C503" s="191"/>
      <c r="D503" s="191"/>
      <c r="E503" s="191"/>
      <c r="F503" s="293"/>
      <c r="G503" s="491"/>
      <c r="H503" s="7"/>
      <c r="I503" s="254"/>
      <c r="J503" s="254"/>
      <c r="K503" s="606"/>
      <c r="L503" s="194"/>
      <c r="M503" s="194"/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4"/>
    </row>
    <row r="504" spans="1:27" ht="15.75" customHeight="1">
      <c r="A504" s="886" t="str">
        <f>IF(B504&lt;&gt;"",IF(AND(B504&gt;=_TM1,B504&lt;=_TM2,OR(TH!L504="1111",TH!M504="1111")),TH!D504,""),"")</f>
        <v/>
      </c>
      <c r="B504" s="36" t="str">
        <f t="shared" si="19"/>
        <v/>
      </c>
      <c r="C504" s="191"/>
      <c r="D504" s="191"/>
      <c r="E504" s="191"/>
      <c r="F504" s="192"/>
      <c r="G504" s="491"/>
      <c r="H504" s="7"/>
      <c r="I504" s="253"/>
      <c r="J504" s="253"/>
      <c r="K504" s="38"/>
      <c r="L504" s="194"/>
      <c r="M504" s="194"/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4"/>
    </row>
    <row r="505" spans="1:27" ht="15.75" customHeight="1">
      <c r="A505" s="886" t="str">
        <f>IF(B505&lt;&gt;"",IF(AND(B505&gt;=_TM1,B505&lt;=_TM2,OR(TH!L505="1111",TH!M505="1111")),TH!D505,""),"")</f>
        <v/>
      </c>
      <c r="B505" s="36" t="str">
        <f t="shared" si="19"/>
        <v/>
      </c>
      <c r="C505" s="191"/>
      <c r="D505" s="191"/>
      <c r="E505" s="191"/>
      <c r="F505" s="192"/>
      <c r="G505" s="491"/>
      <c r="H505" s="193"/>
      <c r="I505" s="253"/>
      <c r="J505" s="253"/>
      <c r="K505" s="38"/>
      <c r="L505" s="194"/>
      <c r="M505" s="607"/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4"/>
    </row>
    <row r="506" spans="1:27" ht="15.75" customHeight="1">
      <c r="A506" s="886" t="str">
        <f>IF(B506&lt;&gt;"",IF(AND(B506&gt;=_TM1,B506&lt;=_TM2,OR(TH!L506="1111",TH!M506="1111")),TH!D506,""),"")</f>
        <v/>
      </c>
      <c r="B506" s="36" t="str">
        <f t="shared" si="19"/>
        <v/>
      </c>
      <c r="C506" s="191"/>
      <c r="D506" s="191"/>
      <c r="E506" s="191"/>
      <c r="F506" s="192"/>
      <c r="G506" s="491"/>
      <c r="H506" s="193"/>
      <c r="I506" s="253"/>
      <c r="J506" s="253"/>
      <c r="K506" s="606"/>
      <c r="L506" s="194"/>
      <c r="M506" s="194"/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4"/>
    </row>
    <row r="507" spans="1:27" ht="15.75" customHeight="1">
      <c r="A507" s="886" t="str">
        <f>IF(B507&lt;&gt;"",IF(AND(B507&gt;=_TM1,B507&lt;=_TM2,OR(TH!L507="1111",TH!M507="1111")),TH!D507,""),"")</f>
        <v/>
      </c>
      <c r="B507" s="36" t="str">
        <f t="shared" si="19"/>
        <v/>
      </c>
      <c r="C507" s="191"/>
      <c r="D507" s="191"/>
      <c r="E507" s="191"/>
      <c r="F507" s="192"/>
      <c r="G507" s="491"/>
      <c r="H507" s="193"/>
      <c r="I507" s="253"/>
      <c r="J507" s="253"/>
      <c r="K507" s="606"/>
      <c r="L507" s="194"/>
      <c r="M507" s="194"/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4"/>
    </row>
    <row r="508" spans="1:27" ht="15.75" customHeight="1">
      <c r="A508" s="886" t="str">
        <f>IF(B508&lt;&gt;"",IF(AND(B508&gt;=_TM1,B508&lt;=_TM2,OR(TH!L508="1111",TH!M508="1111")),TH!D508,""),"")</f>
        <v/>
      </c>
      <c r="B508" s="36" t="str">
        <f t="shared" si="19"/>
        <v/>
      </c>
      <c r="C508" s="191"/>
      <c r="D508" s="37"/>
      <c r="E508" s="191"/>
      <c r="F508" s="293"/>
      <c r="G508" s="40"/>
      <c r="H508" s="7"/>
      <c r="I508" s="253"/>
      <c r="J508" s="253"/>
      <c r="K508" s="606"/>
      <c r="L508" s="39"/>
      <c r="M508" s="39"/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4"/>
    </row>
    <row r="509" spans="1:27" ht="15.75" customHeight="1">
      <c r="A509" s="886" t="str">
        <f>IF(B509&lt;&gt;"",IF(AND(B509&gt;=_TM1,B509&lt;=_TM2,OR(TH!L509="1111",TH!M509="1111")),TH!D509,""),"")</f>
        <v/>
      </c>
      <c r="B509" s="36" t="str">
        <f t="shared" si="19"/>
        <v/>
      </c>
      <c r="C509" s="191"/>
      <c r="D509" s="37"/>
      <c r="E509" s="191"/>
      <c r="F509" s="192"/>
      <c r="G509" s="491"/>
      <c r="H509" s="193"/>
      <c r="I509" s="253"/>
      <c r="J509" s="253"/>
      <c r="K509" s="606"/>
      <c r="L509" s="39"/>
      <c r="M509" s="39"/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4"/>
    </row>
    <row r="510" spans="1:27" ht="15.75" customHeight="1">
      <c r="A510" s="886" t="str">
        <f>IF(B510&lt;&gt;"",IF(AND(B510&gt;=_TM1,B510&lt;=_TM2,OR(TH!L510="1111",TH!M510="1111")),TH!D510,""),"")</f>
        <v/>
      </c>
      <c r="B510" s="36" t="str">
        <f t="shared" si="19"/>
        <v/>
      </c>
      <c r="C510" s="184"/>
      <c r="D510" s="184"/>
      <c r="E510" s="184"/>
      <c r="F510" s="189"/>
      <c r="G510" s="608"/>
      <c r="H510" s="193"/>
      <c r="I510" s="253"/>
      <c r="J510" s="253"/>
      <c r="K510" s="606"/>
      <c r="L510" s="607"/>
      <c r="M510" s="607"/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4"/>
    </row>
    <row r="511" spans="1:27" ht="15.75" customHeight="1">
      <c r="A511" s="886" t="str">
        <f>IF(B511&lt;&gt;"",IF(AND(B511&gt;=_TM1,B511&lt;=_TM2,OR(TH!L511="1111",TH!M511="1111")),TH!D511,""),"")</f>
        <v/>
      </c>
      <c r="B511" s="36" t="str">
        <f t="shared" si="19"/>
        <v/>
      </c>
      <c r="C511" s="191"/>
      <c r="D511" s="184"/>
      <c r="E511" s="191"/>
      <c r="F511" s="843"/>
      <c r="G511" s="670"/>
      <c r="H511" s="7"/>
      <c r="I511" s="253"/>
      <c r="J511" s="253"/>
      <c r="K511" s="606"/>
      <c r="L511" s="607"/>
      <c r="M511" s="607"/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4"/>
    </row>
    <row r="512" spans="1:27" ht="15.75" customHeight="1">
      <c r="A512" s="886" t="str">
        <f>IF(B512&lt;&gt;"",IF(AND(B512&gt;=_TM1,B512&lt;=_TM2,OR(TH!L512="1111",TH!M512="1111")),TH!D512,""),"")</f>
        <v/>
      </c>
      <c r="B512" s="36" t="str">
        <f t="shared" si="19"/>
        <v/>
      </c>
      <c r="C512" s="191"/>
      <c r="D512" s="184"/>
      <c r="E512" s="191"/>
      <c r="F512" s="843"/>
      <c r="G512" s="670"/>
      <c r="H512" s="7"/>
      <c r="I512" s="253"/>
      <c r="J512" s="253"/>
      <c r="K512" s="606"/>
      <c r="L512" s="607"/>
      <c r="M512" s="607"/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4"/>
    </row>
    <row r="513" spans="1:27" ht="15.75" customHeight="1">
      <c r="A513" s="886" t="str">
        <f>IF(B513&lt;&gt;"",IF(AND(B513&gt;=_TM1,B513&lt;=_TM2,OR(TH!L513="1111",TH!M513="1111")),TH!D513,""),"")</f>
        <v/>
      </c>
      <c r="B513" s="36" t="str">
        <f t="shared" si="19"/>
        <v/>
      </c>
      <c r="C513" s="191"/>
      <c r="D513" s="191"/>
      <c r="E513" s="191"/>
      <c r="F513" s="192"/>
      <c r="G513" s="670"/>
      <c r="H513" s="7"/>
      <c r="I513" s="253"/>
      <c r="J513" s="253"/>
      <c r="K513" s="38"/>
      <c r="L513" s="194"/>
      <c r="M513" s="194"/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4"/>
    </row>
    <row r="514" spans="1:27" ht="15.75" customHeight="1">
      <c r="A514" s="886" t="str">
        <f>IF(B514&lt;&gt;"",IF(AND(B514&gt;=_TM1,B514&lt;=_TM2,OR(TH!L514="1111",TH!M514="1111")),TH!D514,""),"")</f>
        <v/>
      </c>
      <c r="B514" s="36" t="str">
        <f t="shared" si="19"/>
        <v/>
      </c>
      <c r="C514" s="191"/>
      <c r="D514" s="191"/>
      <c r="E514" s="799"/>
      <c r="F514" s="192"/>
      <c r="G514" s="491"/>
      <c r="H514" s="193"/>
      <c r="I514" s="256"/>
      <c r="J514" s="256"/>
      <c r="K514" s="841"/>
      <c r="L514" s="194"/>
      <c r="M514" s="607"/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4"/>
    </row>
    <row r="515" spans="1:27" ht="15.75" customHeight="1">
      <c r="A515" s="886" t="str">
        <f>IF(B515&lt;&gt;"",IF(AND(B515&gt;=_TM1,B515&lt;=_TM2,OR(TH!L515="1111",TH!M515="1111")),TH!D515,""),"")</f>
        <v/>
      </c>
      <c r="B515" s="36" t="str">
        <f t="shared" si="19"/>
        <v/>
      </c>
      <c r="C515" s="191"/>
      <c r="D515" s="37"/>
      <c r="E515" s="777"/>
      <c r="F515" s="449"/>
      <c r="G515" s="40"/>
      <c r="H515" s="7"/>
      <c r="I515" s="253"/>
      <c r="J515" s="253"/>
      <c r="K515" s="606"/>
      <c r="L515" s="39"/>
      <c r="M515" s="39"/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4"/>
    </row>
    <row r="516" spans="1:27" ht="15.75" customHeight="1">
      <c r="A516" s="886" t="str">
        <f>IF(B516&lt;&gt;"",IF(AND(B516&gt;=_TM1,B516&lt;=_TM2,OR(TH!L516="1111",TH!M516="1111")),TH!D516,""),"")</f>
        <v/>
      </c>
      <c r="B516" s="36" t="str">
        <f t="shared" si="19"/>
        <v/>
      </c>
      <c r="C516" s="191"/>
      <c r="D516" s="191"/>
      <c r="E516" s="191"/>
      <c r="F516" s="843"/>
      <c r="G516" s="491"/>
      <c r="H516" s="7"/>
      <c r="I516" s="253"/>
      <c r="J516" s="253"/>
      <c r="K516" s="606"/>
      <c r="L516" s="39"/>
      <c r="M516" s="39"/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4"/>
    </row>
    <row r="517" spans="1:27" ht="15.75" customHeight="1">
      <c r="A517" s="886" t="str">
        <f>IF(B517&lt;&gt;"",IF(AND(B517&gt;=_TM1,B517&lt;=_TM2,OR(TH!L517="1111",TH!M517="1111")),TH!D517,""),"")</f>
        <v/>
      </c>
      <c r="B517" s="36" t="str">
        <f t="shared" si="19"/>
        <v/>
      </c>
      <c r="C517" s="191"/>
      <c r="D517" s="191"/>
      <c r="E517" s="191"/>
      <c r="F517" s="189"/>
      <c r="G517" s="491"/>
      <c r="H517" s="7"/>
      <c r="I517" s="253"/>
      <c r="J517" s="253"/>
      <c r="K517" s="606"/>
      <c r="L517" s="39"/>
      <c r="M517" s="39"/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4"/>
    </row>
    <row r="518" spans="1:27" ht="15.75" customHeight="1">
      <c r="A518" s="886" t="str">
        <f>IF(B518&lt;&gt;"",IF(AND(B518&gt;=_TM1,B518&lt;=_TM2,OR(TH!L518="1111",TH!M518="1111")),TH!D518,""),"")</f>
        <v/>
      </c>
      <c r="B518" s="36" t="str">
        <f t="shared" si="19"/>
        <v/>
      </c>
      <c r="C518" s="191"/>
      <c r="D518" s="191"/>
      <c r="E518" s="191"/>
      <c r="F518" s="293"/>
      <c r="G518" s="491"/>
      <c r="H518" s="7"/>
      <c r="I518" s="253"/>
      <c r="J518" s="253"/>
      <c r="K518" s="606"/>
      <c r="L518" s="39"/>
      <c r="M518" s="39"/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4"/>
    </row>
    <row r="519" spans="1:27" ht="15.75" customHeight="1">
      <c r="A519" s="886" t="str">
        <f>IF(B519&lt;&gt;"",IF(AND(B519&gt;=_TM1,B519&lt;=_TM2,OR(TH!L519="1111",TH!M519="1111")),TH!D519,""),"")</f>
        <v/>
      </c>
      <c r="B519" s="36" t="str">
        <f t="shared" ref="B519:B582" si="20">IF(C519&lt;&gt;"",MONTH(C519),"")</f>
        <v/>
      </c>
      <c r="C519" s="191"/>
      <c r="D519" s="191"/>
      <c r="E519" s="191"/>
      <c r="F519" s="189"/>
      <c r="G519" s="491"/>
      <c r="H519" s="7"/>
      <c r="I519" s="253"/>
      <c r="J519" s="253"/>
      <c r="K519" s="606"/>
      <c r="L519" s="39"/>
      <c r="M519" s="39"/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4"/>
    </row>
    <row r="520" spans="1:27" ht="15.75" customHeight="1">
      <c r="A520" s="886" t="str">
        <f>IF(B520&lt;&gt;"",IF(AND(B520&gt;=_TM1,B520&lt;=_TM2,OR(TH!L520="1111",TH!M520="1111")),TH!D520,""),"")</f>
        <v/>
      </c>
      <c r="B520" s="36" t="str">
        <f t="shared" si="20"/>
        <v/>
      </c>
      <c r="C520" s="191"/>
      <c r="D520" s="191"/>
      <c r="E520" s="191"/>
      <c r="F520" s="40"/>
      <c r="G520" s="491"/>
      <c r="H520" s="7"/>
      <c r="I520" s="253"/>
      <c r="J520" s="253"/>
      <c r="K520" s="606"/>
      <c r="L520" s="39"/>
      <c r="M520" s="39"/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4"/>
    </row>
    <row r="521" spans="1:27" ht="15.75" customHeight="1">
      <c r="A521" s="886" t="str">
        <f>IF(B521&lt;&gt;"",IF(AND(B521&gt;=_TM1,B521&lt;=_TM2,OR(TH!L521="1111",TH!M521="1111")),TH!D521,""),"")</f>
        <v/>
      </c>
      <c r="B521" s="36" t="str">
        <f t="shared" si="20"/>
        <v/>
      </c>
      <c r="C521" s="191"/>
      <c r="D521" s="191"/>
      <c r="E521" s="191"/>
      <c r="F521" s="40"/>
      <c r="G521" s="491"/>
      <c r="H521" s="7"/>
      <c r="I521" s="253"/>
      <c r="J521" s="253"/>
      <c r="K521" s="606"/>
      <c r="L521" s="39"/>
      <c r="M521" s="39"/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4"/>
    </row>
    <row r="522" spans="1:27" ht="15.75" customHeight="1">
      <c r="A522" s="886" t="str">
        <f>IF(B522&lt;&gt;"",IF(AND(B522&gt;=_TM1,B522&lt;=_TM2,OR(TH!L522="1111",TH!M522="1111")),TH!D522,""),"")</f>
        <v/>
      </c>
      <c r="B522" s="36" t="str">
        <f t="shared" si="20"/>
        <v/>
      </c>
      <c r="C522" s="191"/>
      <c r="D522" s="191"/>
      <c r="E522" s="191"/>
      <c r="F522" s="40"/>
      <c r="G522" s="40"/>
      <c r="H522" s="7"/>
      <c r="I522" s="253"/>
      <c r="J522" s="253"/>
      <c r="K522" s="606"/>
      <c r="L522" s="39"/>
      <c r="M522" s="39"/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4"/>
    </row>
    <row r="523" spans="1:27" ht="15.75" customHeight="1">
      <c r="A523" s="886" t="str">
        <f>IF(B523&lt;&gt;"",IF(AND(B523&gt;=_TM1,B523&lt;=_TM2,OR(TH!L523="1111",TH!M523="1111")),TH!D523,""),"")</f>
        <v/>
      </c>
      <c r="B523" s="36" t="str">
        <f t="shared" si="20"/>
        <v/>
      </c>
      <c r="C523" s="191"/>
      <c r="D523" s="191"/>
      <c r="E523" s="191"/>
      <c r="F523" s="40"/>
      <c r="G523" s="40"/>
      <c r="H523" s="7"/>
      <c r="I523" s="253"/>
      <c r="J523" s="253"/>
      <c r="K523" s="606"/>
      <c r="L523" s="39"/>
      <c r="M523" s="39"/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4"/>
    </row>
    <row r="524" spans="1:27" ht="15.75" customHeight="1">
      <c r="A524" s="886" t="str">
        <f>IF(B524&lt;&gt;"",IF(AND(B524&gt;=_TM1,B524&lt;=_TM2,OR(TH!L524="1111",TH!M524="1111")),TH!D524,""),"")</f>
        <v/>
      </c>
      <c r="B524" s="36" t="str">
        <f t="shared" si="20"/>
        <v/>
      </c>
      <c r="C524" s="191"/>
      <c r="D524" s="191"/>
      <c r="E524" s="191"/>
      <c r="F524" s="40"/>
      <c r="G524" s="40"/>
      <c r="H524" s="7"/>
      <c r="I524" s="253"/>
      <c r="J524" s="253"/>
      <c r="K524" s="606"/>
      <c r="L524" s="39"/>
      <c r="M524" s="39"/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4"/>
    </row>
    <row r="525" spans="1:27" ht="15.75" customHeight="1">
      <c r="A525" s="886" t="str">
        <f>IF(B525&lt;&gt;"",IF(AND(B525&gt;=_TM1,B525&lt;=_TM2,OR(TH!L525="1111",TH!M525="1111")),TH!D525,""),"")</f>
        <v/>
      </c>
      <c r="B525" s="36" t="str">
        <f t="shared" si="20"/>
        <v/>
      </c>
      <c r="C525" s="191"/>
      <c r="D525" s="191"/>
      <c r="E525" s="37"/>
      <c r="F525" s="40"/>
      <c r="G525" s="40"/>
      <c r="H525" s="7"/>
      <c r="I525" s="253"/>
      <c r="J525" s="253"/>
      <c r="K525" s="606"/>
      <c r="L525" s="39"/>
      <c r="M525" s="39"/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4"/>
    </row>
    <row r="526" spans="1:27" ht="15.75" customHeight="1">
      <c r="A526" s="886" t="str">
        <f>IF(B526&lt;&gt;"",IF(AND(B526&gt;=_TM1,B526&lt;=_TM2,OR(TH!L526="1111",TH!M526="1111")),TH!D526,""),"")</f>
        <v/>
      </c>
      <c r="B526" s="36" t="str">
        <f t="shared" si="20"/>
        <v/>
      </c>
      <c r="C526" s="191"/>
      <c r="D526" s="191"/>
      <c r="E526" s="37"/>
      <c r="F526" s="40"/>
      <c r="G526" s="40"/>
      <c r="H526" s="7"/>
      <c r="I526" s="253"/>
      <c r="J526" s="253"/>
      <c r="K526" s="606"/>
      <c r="L526" s="39"/>
      <c r="M526" s="39"/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4"/>
    </row>
    <row r="527" spans="1:27" ht="15.75" customHeight="1">
      <c r="A527" s="886" t="str">
        <f>IF(B527&lt;&gt;"",IF(AND(B527&gt;=_TM1,B527&lt;=_TM2,OR(TH!L527="1111",TH!M527="1111")),TH!D527,""),"")</f>
        <v/>
      </c>
      <c r="B527" s="36" t="str">
        <f t="shared" si="20"/>
        <v/>
      </c>
      <c r="C527" s="191"/>
      <c r="D527" s="191"/>
      <c r="E527" s="37"/>
      <c r="F527" s="189"/>
      <c r="G527" s="40"/>
      <c r="H527" s="7"/>
      <c r="I527" s="253"/>
      <c r="J527" s="253"/>
      <c r="K527" s="606"/>
      <c r="L527" s="39"/>
      <c r="M527" s="39"/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4"/>
    </row>
    <row r="528" spans="1:27" ht="15.75" customHeight="1">
      <c r="A528" s="886" t="str">
        <f>IF(B528&lt;&gt;"",IF(AND(B528&gt;=_TM1,B528&lt;=_TM2,OR(TH!L528="1111",TH!M528="1111")),TH!D528,""),"")</f>
        <v/>
      </c>
      <c r="B528" s="36" t="str">
        <f t="shared" si="20"/>
        <v/>
      </c>
      <c r="C528" s="191"/>
      <c r="D528" s="191"/>
      <c r="E528" s="37"/>
      <c r="F528" s="189"/>
      <c r="G528" s="40"/>
      <c r="H528" s="7"/>
      <c r="I528" s="253"/>
      <c r="J528" s="253"/>
      <c r="K528" s="606"/>
      <c r="L528" s="39"/>
      <c r="M528" s="39"/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4"/>
    </row>
    <row r="529" spans="1:27" ht="15.75" customHeight="1">
      <c r="A529" s="886" t="str">
        <f>IF(B529&lt;&gt;"",IF(AND(B529&gt;=_TM1,B529&lt;=_TM2,OR(TH!L529="1111",TH!M529="1111")),TH!D529,""),"")</f>
        <v/>
      </c>
      <c r="B529" s="36" t="str">
        <f t="shared" si="20"/>
        <v/>
      </c>
      <c r="C529" s="191"/>
      <c r="D529" s="191"/>
      <c r="E529" s="37"/>
      <c r="F529" s="189"/>
      <c r="G529" s="40"/>
      <c r="H529" s="7"/>
      <c r="I529" s="253"/>
      <c r="J529" s="253"/>
      <c r="K529" s="606"/>
      <c r="L529" s="39"/>
      <c r="M529" s="39"/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4"/>
    </row>
    <row r="530" spans="1:27" ht="15.75" customHeight="1">
      <c r="A530" s="886" t="str">
        <f>IF(B530&lt;&gt;"",IF(AND(B530&gt;=_TM1,B530&lt;=_TM2,OR(TH!L530="1111",TH!M530="1111")),TH!D530,""),"")</f>
        <v/>
      </c>
      <c r="B530" s="36" t="str">
        <f t="shared" si="20"/>
        <v/>
      </c>
      <c r="C530" s="191"/>
      <c r="D530" s="191"/>
      <c r="E530" s="37"/>
      <c r="F530" s="189"/>
      <c r="G530" s="40"/>
      <c r="H530" s="7"/>
      <c r="I530" s="253"/>
      <c r="J530" s="253"/>
      <c r="K530" s="606"/>
      <c r="L530" s="39"/>
      <c r="M530" s="39"/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4"/>
    </row>
    <row r="531" spans="1:27" ht="15.75" customHeight="1">
      <c r="A531" s="886" t="str">
        <f>IF(B531&lt;&gt;"",IF(AND(B531&gt;=_TM1,B531&lt;=_TM2,OR(TH!L531="1111",TH!M531="1111")),TH!D531,""),"")</f>
        <v/>
      </c>
      <c r="B531" s="36" t="str">
        <f t="shared" si="20"/>
        <v/>
      </c>
      <c r="C531" s="191"/>
      <c r="D531" s="191"/>
      <c r="E531" s="37"/>
      <c r="F531" s="40"/>
      <c r="G531" s="40"/>
      <c r="H531" s="7"/>
      <c r="I531" s="253"/>
      <c r="J531" s="253"/>
      <c r="K531" s="606"/>
      <c r="L531" s="39"/>
      <c r="M531" s="39"/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4"/>
    </row>
    <row r="532" spans="1:27" ht="15.75" customHeight="1">
      <c r="A532" s="886" t="str">
        <f>IF(B532&lt;&gt;"",IF(AND(B532&gt;=_TM1,B532&lt;=_TM2,OR(TH!L532="1111",TH!M532="1111")),TH!D532,""),"")</f>
        <v/>
      </c>
      <c r="B532" s="36" t="str">
        <f t="shared" si="20"/>
        <v/>
      </c>
      <c r="C532" s="191"/>
      <c r="D532" s="191"/>
      <c r="E532" s="37"/>
      <c r="F532" s="189"/>
      <c r="G532" s="40"/>
      <c r="H532" s="7"/>
      <c r="I532" s="253"/>
      <c r="J532" s="253"/>
      <c r="K532" s="606"/>
      <c r="L532" s="39"/>
      <c r="M532" s="39"/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4"/>
    </row>
    <row r="533" spans="1:27" ht="15.75" customHeight="1">
      <c r="A533" s="886" t="str">
        <f>IF(B533&lt;&gt;"",IF(AND(B533&gt;=_TM1,B533&lt;=_TM2,OR(TH!L533="1111",TH!M533="1111")),TH!D533,""),"")</f>
        <v/>
      </c>
      <c r="B533" s="36" t="str">
        <f t="shared" si="20"/>
        <v/>
      </c>
      <c r="C533" s="191"/>
      <c r="D533" s="191"/>
      <c r="E533" s="37"/>
      <c r="F533" s="189"/>
      <c r="G533" s="40"/>
      <c r="H533" s="7"/>
      <c r="I533" s="253"/>
      <c r="J533" s="253"/>
      <c r="K533" s="606"/>
      <c r="L533" s="39"/>
      <c r="M533" s="39"/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4"/>
    </row>
    <row r="534" spans="1:27" ht="15.75" customHeight="1">
      <c r="A534" s="886" t="str">
        <f>IF(B534&lt;&gt;"",IF(AND(B534&gt;=_TM1,B534&lt;=_TM2,OR(TH!L534="1111",TH!M534="1111")),TH!D534,""),"")</f>
        <v/>
      </c>
      <c r="B534" s="36" t="str">
        <f t="shared" si="20"/>
        <v/>
      </c>
      <c r="C534" s="184"/>
      <c r="D534" s="184"/>
      <c r="E534" s="184"/>
      <c r="F534" s="843"/>
      <c r="G534" s="608"/>
      <c r="H534" s="193"/>
      <c r="I534" s="253"/>
      <c r="J534" s="253"/>
      <c r="K534" s="606"/>
      <c r="L534" s="607"/>
      <c r="M534" s="607"/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4"/>
    </row>
    <row r="535" spans="1:27" ht="15.75" customHeight="1">
      <c r="A535" s="886" t="str">
        <f>IF(B535&lt;&gt;"",IF(AND(B535&gt;=_TM1,B535&lt;=_TM2,OR(TH!L535="1111",TH!M535="1111")),TH!D535,""),"")</f>
        <v/>
      </c>
      <c r="B535" s="36" t="str">
        <f t="shared" si="20"/>
        <v/>
      </c>
      <c r="C535" s="191"/>
      <c r="D535" s="191"/>
      <c r="E535" s="191"/>
      <c r="F535" s="192"/>
      <c r="G535" s="491"/>
      <c r="H535" s="193"/>
      <c r="I535" s="253"/>
      <c r="J535" s="253"/>
      <c r="K535" s="606"/>
      <c r="L535" s="194"/>
      <c r="M535" s="194"/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4"/>
    </row>
    <row r="536" spans="1:27" ht="15.75" customHeight="1">
      <c r="A536" s="886" t="str">
        <f>IF(B536&lt;&gt;"",IF(AND(B536&gt;=_TM1,B536&lt;=_TM2,OR(TH!L536="1111",TH!M536="1111")),TH!D536,""),"")</f>
        <v/>
      </c>
      <c r="B536" s="36" t="str">
        <f t="shared" si="20"/>
        <v/>
      </c>
      <c r="C536" s="191"/>
      <c r="D536" s="191"/>
      <c r="E536" s="191"/>
      <c r="F536" s="192"/>
      <c r="G536" s="491"/>
      <c r="H536" s="193"/>
      <c r="I536" s="253"/>
      <c r="J536" s="253"/>
      <c r="K536" s="606"/>
      <c r="L536" s="194"/>
      <c r="M536" s="194"/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4"/>
    </row>
    <row r="537" spans="1:27" ht="15.75" customHeight="1">
      <c r="A537" s="886" t="str">
        <f>IF(B537&lt;&gt;"",IF(AND(B537&gt;=_TM1,B537&lt;=_TM2,OR(TH!L537="1111",TH!M537="1111")),TH!D537,""),"")</f>
        <v/>
      </c>
      <c r="B537" s="36" t="str">
        <f t="shared" si="20"/>
        <v/>
      </c>
      <c r="C537" s="191"/>
      <c r="D537" s="191"/>
      <c r="E537" s="37"/>
      <c r="F537" s="40"/>
      <c r="G537" s="40"/>
      <c r="H537" s="7"/>
      <c r="I537" s="253"/>
      <c r="J537" s="253"/>
      <c r="K537" s="606"/>
      <c r="L537" s="39"/>
      <c r="M537" s="39"/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4"/>
    </row>
    <row r="538" spans="1:27" ht="15.75" customHeight="1">
      <c r="A538" s="886" t="str">
        <f>IF(B538&lt;&gt;"",IF(AND(B538&gt;=_TM1,B538&lt;=_TM2,OR(TH!L538="1111",TH!M538="1111")),TH!D538,""),"")</f>
        <v/>
      </c>
      <c r="B538" s="36" t="str">
        <f t="shared" si="20"/>
        <v/>
      </c>
      <c r="C538" s="191"/>
      <c r="D538" s="191"/>
      <c r="E538" s="37"/>
      <c r="F538" s="189"/>
      <c r="G538" s="40"/>
      <c r="H538" s="7"/>
      <c r="I538" s="253"/>
      <c r="J538" s="253"/>
      <c r="K538" s="606"/>
      <c r="L538" s="39"/>
      <c r="M538" s="39"/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4"/>
    </row>
    <row r="539" spans="1:27" ht="15.75" customHeight="1">
      <c r="A539" s="886" t="str">
        <f>IF(B539&lt;&gt;"",IF(AND(B539&gt;=_TM1,B539&lt;=_TM2,OR(TH!L539="1111",TH!M539="1111")),TH!D539,""),"")</f>
        <v/>
      </c>
      <c r="B539" s="36" t="str">
        <f t="shared" si="20"/>
        <v/>
      </c>
      <c r="C539" s="191"/>
      <c r="D539" s="191"/>
      <c r="E539" s="37"/>
      <c r="F539" s="189"/>
      <c r="G539" s="40"/>
      <c r="H539" s="7"/>
      <c r="I539" s="253"/>
      <c r="J539" s="253"/>
      <c r="K539" s="606"/>
      <c r="L539" s="39"/>
      <c r="M539" s="39"/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4"/>
    </row>
    <row r="540" spans="1:27" ht="15.75" customHeight="1">
      <c r="A540" s="886" t="str">
        <f>IF(B540&lt;&gt;"",IF(AND(B540&gt;=_TM1,B540&lt;=_TM2,OR(TH!L540="1111",TH!M540="1111")),TH!D540,""),"")</f>
        <v/>
      </c>
      <c r="B540" s="36" t="str">
        <f t="shared" si="20"/>
        <v/>
      </c>
      <c r="C540" s="191"/>
      <c r="D540" s="191"/>
      <c r="E540" s="37"/>
      <c r="F540" s="189"/>
      <c r="G540" s="40"/>
      <c r="H540" s="7"/>
      <c r="I540" s="253"/>
      <c r="J540" s="253"/>
      <c r="K540" s="606"/>
      <c r="L540" s="39"/>
      <c r="M540" s="39"/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4"/>
    </row>
    <row r="541" spans="1:27" ht="15.75" customHeight="1">
      <c r="A541" s="886" t="str">
        <f>IF(B541&lt;&gt;"",IF(AND(B541&gt;=_TM1,B541&lt;=_TM2,OR(TH!L541="1111",TH!M541="1111")),TH!D541,""),"")</f>
        <v/>
      </c>
      <c r="B541" s="36" t="str">
        <f t="shared" si="20"/>
        <v/>
      </c>
      <c r="C541" s="191"/>
      <c r="D541" s="191"/>
      <c r="E541" s="37"/>
      <c r="F541" s="189"/>
      <c r="G541" s="40"/>
      <c r="H541" s="7"/>
      <c r="I541" s="253"/>
      <c r="J541" s="253"/>
      <c r="K541" s="606"/>
      <c r="L541" s="39"/>
      <c r="M541" s="39"/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4"/>
    </row>
    <row r="542" spans="1:27" ht="15.75" customHeight="1">
      <c r="A542" s="886" t="str">
        <f>IF(B542&lt;&gt;"",IF(AND(B542&gt;=_TM1,B542&lt;=_TM2,OR(TH!L542="1111",TH!M542="1111")),TH!D542,""),"")</f>
        <v/>
      </c>
      <c r="B542" s="36" t="str">
        <f t="shared" si="20"/>
        <v/>
      </c>
      <c r="C542" s="191"/>
      <c r="D542" s="191"/>
      <c r="E542" s="37"/>
      <c r="F542" s="40"/>
      <c r="G542" s="40"/>
      <c r="H542" s="7"/>
      <c r="I542" s="253"/>
      <c r="J542" s="253"/>
      <c r="K542" s="606"/>
      <c r="L542" s="39"/>
      <c r="M542" s="39"/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4"/>
    </row>
    <row r="543" spans="1:27" ht="15.75" customHeight="1">
      <c r="A543" s="886" t="str">
        <f>IF(B543&lt;&gt;"",IF(AND(B543&gt;=_TM1,B543&lt;=_TM2,OR(TH!L543="1111",TH!M543="1111")),TH!D543,""),"")</f>
        <v/>
      </c>
      <c r="B543" s="36" t="str">
        <f t="shared" si="20"/>
        <v/>
      </c>
      <c r="C543" s="191"/>
      <c r="D543" s="191"/>
      <c r="E543" s="37"/>
      <c r="F543" s="189"/>
      <c r="G543" s="40"/>
      <c r="H543" s="7"/>
      <c r="I543" s="253"/>
      <c r="J543" s="253"/>
      <c r="K543" s="606"/>
      <c r="L543" s="39"/>
      <c r="M543" s="39"/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4"/>
    </row>
    <row r="544" spans="1:27" ht="15.75" customHeight="1">
      <c r="A544" s="886" t="str">
        <f>IF(B544&lt;&gt;"",IF(AND(B544&gt;=_TM1,B544&lt;=_TM2,OR(TH!L544="1111",TH!M544="1111")),TH!D544,""),"")</f>
        <v/>
      </c>
      <c r="B544" s="36" t="str">
        <f t="shared" si="20"/>
        <v/>
      </c>
      <c r="C544" s="191"/>
      <c r="D544" s="191"/>
      <c r="E544" s="37"/>
      <c r="F544" s="293"/>
      <c r="G544" s="40"/>
      <c r="H544" s="7"/>
      <c r="I544" s="253"/>
      <c r="J544" s="253"/>
      <c r="K544" s="606"/>
      <c r="L544" s="39"/>
      <c r="M544" s="39"/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4"/>
    </row>
    <row r="545" spans="1:27" ht="15.75" customHeight="1">
      <c r="A545" s="886" t="str">
        <f>IF(B545&lt;&gt;"",IF(AND(B545&gt;=_TM1,B545&lt;=_TM2,OR(TH!L545="1111",TH!M545="1111")),TH!D545,""),"")</f>
        <v/>
      </c>
      <c r="B545" s="36" t="str">
        <f t="shared" si="20"/>
        <v/>
      </c>
      <c r="C545" s="191"/>
      <c r="D545" s="37"/>
      <c r="E545" s="191"/>
      <c r="F545" s="293"/>
      <c r="G545" s="40"/>
      <c r="H545" s="7"/>
      <c r="I545" s="253"/>
      <c r="J545" s="253"/>
      <c r="K545" s="606"/>
      <c r="L545" s="39"/>
      <c r="M545" s="39"/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4"/>
    </row>
    <row r="546" spans="1:27" ht="15.75" customHeight="1">
      <c r="A546" s="886" t="str">
        <f>IF(B546&lt;&gt;"",IF(AND(B546&gt;=_TM1,B546&lt;=_TM2,OR(TH!L546="1111",TH!M546="1111")),TH!D546,""),"")</f>
        <v/>
      </c>
      <c r="B546" s="36" t="str">
        <f t="shared" si="20"/>
        <v/>
      </c>
      <c r="C546" s="191"/>
      <c r="D546" s="37"/>
      <c r="E546" s="191"/>
      <c r="F546" s="192"/>
      <c r="G546" s="491"/>
      <c r="H546" s="193"/>
      <c r="I546" s="253"/>
      <c r="J546" s="253"/>
      <c r="K546" s="606"/>
      <c r="L546" s="39"/>
      <c r="M546" s="39"/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4"/>
    </row>
    <row r="547" spans="1:27" ht="15.75" customHeight="1">
      <c r="A547" s="886" t="str">
        <f>IF(B547&lt;&gt;"",IF(AND(B547&gt;=_TM1,B547&lt;=_TM2,OR(TH!L547="1111",TH!M547="1111")),TH!D547,""),"")</f>
        <v/>
      </c>
      <c r="B547" s="36" t="str">
        <f t="shared" si="20"/>
        <v/>
      </c>
      <c r="C547" s="191"/>
      <c r="D547" s="191"/>
      <c r="E547" s="37"/>
      <c r="F547" s="40"/>
      <c r="G547" s="40"/>
      <c r="H547" s="7"/>
      <c r="I547" s="253"/>
      <c r="J547" s="253"/>
      <c r="K547" s="606"/>
      <c r="L547" s="39"/>
      <c r="M547" s="39"/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4"/>
    </row>
    <row r="548" spans="1:27" ht="15.75" customHeight="1">
      <c r="A548" s="886" t="str">
        <f>IF(B548&lt;&gt;"",IF(AND(B548&gt;=_TM1,B548&lt;=_TM2,OR(TH!L548="1111",TH!M548="1111")),TH!D548,""),"")</f>
        <v/>
      </c>
      <c r="B548" s="36" t="str">
        <f t="shared" si="20"/>
        <v/>
      </c>
      <c r="C548" s="191"/>
      <c r="D548" s="191"/>
      <c r="E548" s="37"/>
      <c r="F548" s="293"/>
      <c r="G548" s="40"/>
      <c r="H548" s="7"/>
      <c r="I548" s="253"/>
      <c r="J548" s="253"/>
      <c r="K548" s="606"/>
      <c r="L548" s="39"/>
      <c r="M548" s="39"/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4"/>
    </row>
    <row r="549" spans="1:27" ht="15.75" customHeight="1">
      <c r="A549" s="886" t="str">
        <f>IF(B549&lt;&gt;"",IF(AND(B549&gt;=_TM1,B549&lt;=_TM2,OR(TH!L549="1111",TH!M549="1111")),TH!D549,""),"")</f>
        <v/>
      </c>
      <c r="B549" s="36" t="str">
        <f t="shared" si="20"/>
        <v/>
      </c>
      <c r="C549" s="191"/>
      <c r="D549" s="191"/>
      <c r="E549" s="37"/>
      <c r="F549" s="189"/>
      <c r="G549" s="40"/>
      <c r="H549" s="7"/>
      <c r="I549" s="253"/>
      <c r="J549" s="253"/>
      <c r="K549" s="606"/>
      <c r="L549" s="39"/>
      <c r="M549" s="39"/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4"/>
    </row>
    <row r="550" spans="1:27" ht="15.75" customHeight="1">
      <c r="A550" s="886" t="str">
        <f>IF(B550&lt;&gt;"",IF(AND(B550&gt;=_TM1,B550&lt;=_TM2,OR(TH!L550="1111",TH!M550="1111")),TH!D550,""),"")</f>
        <v/>
      </c>
      <c r="B550" s="36" t="str">
        <f t="shared" si="20"/>
        <v/>
      </c>
      <c r="C550" s="191"/>
      <c r="D550" s="191"/>
      <c r="E550" s="37"/>
      <c r="F550" s="189"/>
      <c r="G550" s="40"/>
      <c r="H550" s="7"/>
      <c r="I550" s="253"/>
      <c r="J550" s="253"/>
      <c r="K550" s="606"/>
      <c r="L550" s="39"/>
      <c r="M550" s="39"/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4"/>
    </row>
    <row r="551" spans="1:27" ht="15.75" customHeight="1">
      <c r="A551" s="886" t="str">
        <f>IF(B551&lt;&gt;"",IF(AND(B551&gt;=_TM1,B551&lt;=_TM2,OR(TH!L551="1111",TH!M551="1111")),TH!D551,""),"")</f>
        <v/>
      </c>
      <c r="B551" s="36" t="str">
        <f t="shared" si="20"/>
        <v/>
      </c>
      <c r="C551" s="191"/>
      <c r="D551" s="191"/>
      <c r="E551" s="37"/>
      <c r="F551" s="189"/>
      <c r="G551" s="40"/>
      <c r="H551" s="7"/>
      <c r="I551" s="253"/>
      <c r="J551" s="253"/>
      <c r="K551" s="606"/>
      <c r="L551" s="39"/>
      <c r="M551" s="39"/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4"/>
    </row>
    <row r="552" spans="1:27" ht="15.75" customHeight="1">
      <c r="A552" s="886" t="str">
        <f>IF(B552&lt;&gt;"",IF(AND(B552&gt;=_TM1,B552&lt;=_TM2,OR(TH!L552="1111",TH!M552="1111")),TH!D552,""),"")</f>
        <v/>
      </c>
      <c r="B552" s="36" t="str">
        <f t="shared" si="20"/>
        <v/>
      </c>
      <c r="C552" s="191"/>
      <c r="D552" s="191"/>
      <c r="E552" s="37"/>
      <c r="F552" s="189"/>
      <c r="G552" s="40"/>
      <c r="H552" s="7"/>
      <c r="I552" s="253"/>
      <c r="J552" s="253"/>
      <c r="K552" s="606"/>
      <c r="L552" s="39"/>
      <c r="M552" s="39"/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4"/>
    </row>
    <row r="553" spans="1:27" ht="15.75" customHeight="1">
      <c r="A553" s="886" t="str">
        <f>IF(B553&lt;&gt;"",IF(AND(B553&gt;=_TM1,B553&lt;=_TM2,OR(TH!L553="1111",TH!M553="1111")),TH!D553,""),"")</f>
        <v/>
      </c>
      <c r="B553" s="36" t="str">
        <f t="shared" si="20"/>
        <v/>
      </c>
      <c r="C553" s="191"/>
      <c r="D553" s="191"/>
      <c r="E553" s="37"/>
      <c r="F553" s="189"/>
      <c r="G553" s="40"/>
      <c r="H553" s="7"/>
      <c r="I553" s="253"/>
      <c r="J553" s="253"/>
      <c r="K553" s="606"/>
      <c r="L553" s="39"/>
      <c r="M553" s="39"/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4"/>
    </row>
    <row r="554" spans="1:27" ht="15.75" customHeight="1">
      <c r="A554" s="886" t="str">
        <f>IF(B554&lt;&gt;"",IF(AND(B554&gt;=_TM1,B554&lt;=_TM2,OR(TH!L554="1111",TH!M554="1111")),TH!D554,""),"")</f>
        <v/>
      </c>
      <c r="B554" s="36" t="str">
        <f t="shared" si="20"/>
        <v/>
      </c>
      <c r="C554" s="191"/>
      <c r="D554" s="191"/>
      <c r="E554" s="37"/>
      <c r="F554" s="189"/>
      <c r="G554" s="40"/>
      <c r="H554" s="7"/>
      <c r="I554" s="253"/>
      <c r="J554" s="253"/>
      <c r="K554" s="606"/>
      <c r="L554" s="39"/>
      <c r="M554" s="39"/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4"/>
    </row>
    <row r="555" spans="1:27" ht="15.75" customHeight="1">
      <c r="A555" s="886" t="str">
        <f>IF(B555&lt;&gt;"",IF(AND(B555&gt;=_TM1,B555&lt;=_TM2,OR(TH!L555="1111",TH!M555="1111")),TH!D555,""),"")</f>
        <v/>
      </c>
      <c r="B555" s="36" t="str">
        <f t="shared" si="20"/>
        <v/>
      </c>
      <c r="C555" s="191"/>
      <c r="D555" s="191"/>
      <c r="E555" s="191"/>
      <c r="F555" s="192"/>
      <c r="G555" s="491"/>
      <c r="H555" s="193"/>
      <c r="I555" s="253"/>
      <c r="J555" s="253"/>
      <c r="K555" s="606"/>
      <c r="L555" s="194"/>
      <c r="M555" s="194"/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4"/>
    </row>
    <row r="556" spans="1:27" ht="15.75" customHeight="1">
      <c r="A556" s="886" t="str">
        <f>IF(B556&lt;&gt;"",IF(AND(B556&gt;=_TM1,B556&lt;=_TM2,OR(TH!L556="1111",TH!M556="1111")),TH!D556,""),"")</f>
        <v/>
      </c>
      <c r="B556" s="36" t="str">
        <f t="shared" si="20"/>
        <v/>
      </c>
      <c r="C556" s="191"/>
      <c r="D556" s="191"/>
      <c r="E556" s="191"/>
      <c r="F556" s="192"/>
      <c r="G556" s="491"/>
      <c r="H556" s="193"/>
      <c r="I556" s="253"/>
      <c r="J556" s="253"/>
      <c r="K556" s="606"/>
      <c r="L556" s="194"/>
      <c r="M556" s="194"/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4"/>
    </row>
    <row r="557" spans="1:27" ht="15.75" customHeight="1">
      <c r="A557" s="886" t="str">
        <f>IF(B557&lt;&gt;"",IF(AND(B557&gt;=_TM1,B557&lt;=_TM2,OR(TH!L557="1111",TH!M557="1111")),TH!D557,""),"")</f>
        <v/>
      </c>
      <c r="B557" s="36" t="str">
        <f t="shared" si="20"/>
        <v/>
      </c>
      <c r="C557" s="191"/>
      <c r="D557" s="191"/>
      <c r="E557" s="191"/>
      <c r="F557" s="192"/>
      <c r="G557" s="491"/>
      <c r="H557" s="193"/>
      <c r="I557" s="253"/>
      <c r="J557" s="253"/>
      <c r="K557" s="606"/>
      <c r="L557" s="194"/>
      <c r="M557" s="194"/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4"/>
    </row>
    <row r="558" spans="1:27" ht="15.75" customHeight="1">
      <c r="A558" s="886" t="str">
        <f>IF(B558&lt;&gt;"",IF(AND(B558&gt;=_TM1,B558&lt;=_TM2,OR(TH!L558="1111",TH!M558="1111")),TH!D558,""),"")</f>
        <v/>
      </c>
      <c r="B558" s="36" t="str">
        <f t="shared" si="20"/>
        <v/>
      </c>
      <c r="C558" s="191"/>
      <c r="D558" s="191"/>
      <c r="E558" s="191"/>
      <c r="F558" s="192"/>
      <c r="G558" s="491"/>
      <c r="H558" s="193"/>
      <c r="I558" s="253"/>
      <c r="J558" s="253"/>
      <c r="K558" s="606"/>
      <c r="L558" s="194"/>
      <c r="M558" s="194"/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4"/>
    </row>
    <row r="559" spans="1:27" ht="15.75" customHeight="1">
      <c r="A559" s="886" t="str">
        <f>IF(B559&lt;&gt;"",IF(AND(B559&gt;=_TM1,B559&lt;=_TM2,OR(TH!L559="1111",TH!M559="1111")),TH!D559,""),"")</f>
        <v/>
      </c>
      <c r="B559" s="36" t="str">
        <f t="shared" si="20"/>
        <v/>
      </c>
      <c r="C559" s="191"/>
      <c r="D559" s="191"/>
      <c r="E559" s="191"/>
      <c r="F559" s="192"/>
      <c r="G559" s="491"/>
      <c r="H559" s="193"/>
      <c r="I559" s="253"/>
      <c r="J559" s="253"/>
      <c r="K559" s="606"/>
      <c r="L559" s="194"/>
      <c r="M559" s="194"/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4"/>
    </row>
    <row r="560" spans="1:27" ht="15.75" customHeight="1">
      <c r="A560" s="886" t="str">
        <f>IF(B560&lt;&gt;"",IF(AND(B560&gt;=_TM1,B560&lt;=_TM2,OR(TH!L560="1111",TH!M560="1111")),TH!D560,""),"")</f>
        <v/>
      </c>
      <c r="B560" s="36" t="str">
        <f t="shared" si="20"/>
        <v/>
      </c>
      <c r="C560" s="191"/>
      <c r="D560" s="191"/>
      <c r="E560" s="191"/>
      <c r="F560" s="192"/>
      <c r="G560" s="491"/>
      <c r="H560" s="193"/>
      <c r="I560" s="253"/>
      <c r="J560" s="253"/>
      <c r="K560" s="606"/>
      <c r="L560" s="194"/>
      <c r="M560" s="194"/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4"/>
    </row>
    <row r="561" spans="1:27" ht="15.75" customHeight="1">
      <c r="A561" s="886" t="str">
        <f>IF(B561&lt;&gt;"",IF(AND(B561&gt;=_TM1,B561&lt;=_TM2,OR(TH!L561="1111",TH!M561="1111")),TH!D561,""),"")</f>
        <v/>
      </c>
      <c r="B561" s="36" t="str">
        <f t="shared" si="20"/>
        <v/>
      </c>
      <c r="C561" s="191"/>
      <c r="D561" s="191"/>
      <c r="E561" s="191"/>
      <c r="F561" s="192"/>
      <c r="G561" s="491"/>
      <c r="H561" s="193"/>
      <c r="I561" s="253"/>
      <c r="J561" s="253"/>
      <c r="K561" s="606"/>
      <c r="L561" s="194"/>
      <c r="M561" s="194"/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4"/>
    </row>
    <row r="562" spans="1:27" ht="15.75" customHeight="1">
      <c r="A562" s="886" t="str">
        <f>IF(B562&lt;&gt;"",IF(AND(B562&gt;=_TM1,B562&lt;=_TM2,OR(TH!L562="1111",TH!M562="1111")),TH!D562,""),"")</f>
        <v/>
      </c>
      <c r="B562" s="36" t="str">
        <f t="shared" si="20"/>
        <v/>
      </c>
      <c r="C562" s="191"/>
      <c r="D562" s="191"/>
      <c r="E562" s="191"/>
      <c r="F562" s="192"/>
      <c r="G562" s="491"/>
      <c r="H562" s="193"/>
      <c r="I562" s="253"/>
      <c r="J562" s="253"/>
      <c r="K562" s="606"/>
      <c r="L562" s="194"/>
      <c r="M562" s="194"/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4"/>
    </row>
    <row r="563" spans="1:27" ht="15.75" customHeight="1">
      <c r="A563" s="886" t="str">
        <f>IF(B563&lt;&gt;"",IF(AND(B563&gt;=_TM1,B563&lt;=_TM2,OR(TH!L563="1111",TH!M563="1111")),TH!D563,""),"")</f>
        <v/>
      </c>
      <c r="B563" s="36" t="str">
        <f t="shared" si="20"/>
        <v/>
      </c>
      <c r="C563" s="191"/>
      <c r="D563" s="191"/>
      <c r="E563" s="191"/>
      <c r="F563" s="192"/>
      <c r="G563" s="491"/>
      <c r="H563" s="193"/>
      <c r="I563" s="253"/>
      <c r="J563" s="253"/>
      <c r="K563" s="606"/>
      <c r="L563" s="194"/>
      <c r="M563" s="194"/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4"/>
    </row>
    <row r="564" spans="1:27" ht="15.75" customHeight="1">
      <c r="A564" s="886" t="str">
        <f>IF(B564&lt;&gt;"",IF(AND(B564&gt;=_TM1,B564&lt;=_TM2,OR(TH!L564="1111",TH!M564="1111")),TH!D564,""),"")</f>
        <v/>
      </c>
      <c r="B564" s="36" t="str">
        <f t="shared" si="20"/>
        <v/>
      </c>
      <c r="C564" s="191"/>
      <c r="D564" s="191"/>
      <c r="E564" s="191"/>
      <c r="F564" s="192"/>
      <c r="G564" s="491"/>
      <c r="H564" s="193"/>
      <c r="I564" s="253"/>
      <c r="J564" s="253"/>
      <c r="K564" s="606"/>
      <c r="L564" s="194"/>
      <c r="M564" s="194"/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4"/>
    </row>
    <row r="565" spans="1:27" ht="15.75" customHeight="1">
      <c r="A565" s="886" t="str">
        <f>IF(B565&lt;&gt;"",IF(AND(B565&gt;=_TM1,B565&lt;=_TM2,OR(TH!L565="1111",TH!M565="1111")),TH!D565,""),"")</f>
        <v/>
      </c>
      <c r="B565" s="36" t="str">
        <f t="shared" si="20"/>
        <v/>
      </c>
      <c r="C565" s="191"/>
      <c r="D565" s="191"/>
      <c r="E565" s="191"/>
      <c r="F565" s="192"/>
      <c r="G565" s="491"/>
      <c r="H565" s="193"/>
      <c r="I565" s="253"/>
      <c r="J565" s="253"/>
      <c r="K565" s="606"/>
      <c r="L565" s="194"/>
      <c r="M565" s="194"/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4"/>
    </row>
    <row r="566" spans="1:27" ht="15.75" customHeight="1">
      <c r="A566" s="886" t="str">
        <f>IF(B566&lt;&gt;"",IF(AND(B566&gt;=_TM1,B566&lt;=_TM2,OR(TH!L566="1111",TH!M566="1111")),TH!D566,""),"")</f>
        <v/>
      </c>
      <c r="B566" s="36" t="str">
        <f t="shared" si="20"/>
        <v/>
      </c>
      <c r="C566" s="191"/>
      <c r="D566" s="191"/>
      <c r="E566" s="191"/>
      <c r="F566" s="192"/>
      <c r="G566" s="491"/>
      <c r="H566" s="193"/>
      <c r="I566" s="253"/>
      <c r="J566" s="253"/>
      <c r="K566" s="606"/>
      <c r="L566" s="194"/>
      <c r="M566" s="194"/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4"/>
    </row>
    <row r="567" spans="1:27" ht="15.75" customHeight="1">
      <c r="A567" s="886" t="str">
        <f>IF(B567&lt;&gt;"",IF(AND(B567&gt;=_TM1,B567&lt;=_TM2,OR(TH!L567="1111",TH!M567="1111")),TH!D567,""),"")</f>
        <v/>
      </c>
      <c r="B567" s="36" t="str">
        <f t="shared" si="20"/>
        <v/>
      </c>
      <c r="C567" s="191"/>
      <c r="D567" s="191"/>
      <c r="E567" s="191"/>
      <c r="F567" s="192"/>
      <c r="G567" s="491"/>
      <c r="H567" s="193"/>
      <c r="I567" s="253"/>
      <c r="J567" s="253"/>
      <c r="K567" s="606"/>
      <c r="L567" s="194"/>
      <c r="M567" s="194"/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4"/>
    </row>
    <row r="568" spans="1:27" ht="15.75" customHeight="1">
      <c r="A568" s="886" t="str">
        <f>IF(B568&lt;&gt;"",IF(AND(B568&gt;=_TM1,B568&lt;=_TM2,OR(TH!L568="1111",TH!M568="1111")),TH!D568,""),"")</f>
        <v/>
      </c>
      <c r="B568" s="36" t="str">
        <f t="shared" si="20"/>
        <v/>
      </c>
      <c r="C568" s="191"/>
      <c r="D568" s="191"/>
      <c r="E568" s="37"/>
      <c r="F568" s="189"/>
      <c r="G568" s="40"/>
      <c r="H568" s="7"/>
      <c r="I568" s="253"/>
      <c r="J568" s="253"/>
      <c r="K568" s="606"/>
      <c r="L568" s="39"/>
      <c r="M568" s="39"/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4"/>
    </row>
    <row r="569" spans="1:27" ht="15.75" customHeight="1">
      <c r="A569" s="886" t="str">
        <f>IF(B569&lt;&gt;"",IF(AND(B569&gt;=_TM1,B569&lt;=_TM2,OR(TH!L569="1111",TH!M569="1111")),TH!D569,""),"")</f>
        <v/>
      </c>
      <c r="B569" s="36" t="str">
        <f t="shared" si="20"/>
        <v/>
      </c>
      <c r="C569" s="191"/>
      <c r="D569" s="191"/>
      <c r="E569" s="37"/>
      <c r="F569" s="40"/>
      <c r="G569" s="40"/>
      <c r="H569" s="7"/>
      <c r="I569" s="253"/>
      <c r="J569" s="253"/>
      <c r="K569" s="606"/>
      <c r="L569" s="39"/>
      <c r="M569" s="39"/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4"/>
    </row>
    <row r="570" spans="1:27" ht="15.75" customHeight="1">
      <c r="A570" s="886" t="str">
        <f>IF(B570&lt;&gt;"",IF(AND(B570&gt;=_TM1,B570&lt;=_TM2,OR(TH!L570="1111",TH!M570="1111")),TH!D570,""),"")</f>
        <v/>
      </c>
      <c r="B570" s="36" t="str">
        <f t="shared" si="20"/>
        <v/>
      </c>
      <c r="C570" s="191"/>
      <c r="D570" s="191"/>
      <c r="E570" s="37"/>
      <c r="F570" s="40"/>
      <c r="G570" s="40"/>
      <c r="H570" s="7"/>
      <c r="I570" s="253"/>
      <c r="J570" s="253"/>
      <c r="K570" s="606"/>
      <c r="L570" s="39"/>
      <c r="M570" s="39"/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4"/>
    </row>
    <row r="571" spans="1:27" ht="15.75" customHeight="1">
      <c r="A571" s="886" t="str">
        <f>IF(B571&lt;&gt;"",IF(AND(B571&gt;=_TM1,B571&lt;=_TM2,OR(TH!L571="1111",TH!M571="1111")),TH!D571,""),"")</f>
        <v/>
      </c>
      <c r="B571" s="36" t="str">
        <f t="shared" si="20"/>
        <v/>
      </c>
      <c r="C571" s="191"/>
      <c r="D571" s="191"/>
      <c r="E571" s="37"/>
      <c r="F571" s="40"/>
      <c r="G571" s="40"/>
      <c r="H571" s="7"/>
      <c r="I571" s="253"/>
      <c r="J571" s="253"/>
      <c r="K571" s="606"/>
      <c r="L571" s="39"/>
      <c r="M571" s="39"/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4"/>
    </row>
    <row r="572" spans="1:27" ht="15.75" customHeight="1">
      <c r="A572" s="886" t="str">
        <f>IF(B572&lt;&gt;"",IF(AND(B572&gt;=_TM1,B572&lt;=_TM2,OR(TH!L572="1111",TH!M572="1111")),TH!D572,""),"")</f>
        <v/>
      </c>
      <c r="B572" s="36" t="str">
        <f t="shared" si="20"/>
        <v/>
      </c>
      <c r="C572" s="191"/>
      <c r="D572" s="191"/>
      <c r="E572" s="37"/>
      <c r="F572" s="189"/>
      <c r="G572" s="40"/>
      <c r="H572" s="7"/>
      <c r="I572" s="253"/>
      <c r="J572" s="253"/>
      <c r="K572" s="606"/>
      <c r="L572" s="39"/>
      <c r="M572" s="39"/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4"/>
    </row>
    <row r="573" spans="1:27" ht="15.75" customHeight="1">
      <c r="A573" s="886" t="str">
        <f>IF(B573&lt;&gt;"",IF(AND(B573&gt;=_TM1,B573&lt;=_TM2,OR(TH!L573="1111",TH!M573="1111")),TH!D573,""),"")</f>
        <v/>
      </c>
      <c r="B573" s="36" t="str">
        <f t="shared" si="20"/>
        <v/>
      </c>
      <c r="C573" s="191"/>
      <c r="D573" s="191"/>
      <c r="E573" s="37"/>
      <c r="F573" s="40"/>
      <c r="G573" s="40"/>
      <c r="H573" s="7"/>
      <c r="I573" s="253"/>
      <c r="J573" s="253"/>
      <c r="K573" s="606"/>
      <c r="L573" s="39"/>
      <c r="M573" s="39"/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4"/>
    </row>
    <row r="574" spans="1:27" ht="15.75" customHeight="1">
      <c r="A574" s="886" t="str">
        <f>IF(B574&lt;&gt;"",IF(AND(B574&gt;=_TM1,B574&lt;=_TM2,OR(TH!L574="1111",TH!M574="1111")),TH!D574,""),"")</f>
        <v/>
      </c>
      <c r="B574" s="36" t="str">
        <f t="shared" si="20"/>
        <v/>
      </c>
      <c r="C574" s="191"/>
      <c r="D574" s="191"/>
      <c r="E574" s="37"/>
      <c r="F574" s="189"/>
      <c r="G574" s="40"/>
      <c r="H574" s="7"/>
      <c r="I574" s="253"/>
      <c r="J574" s="253"/>
      <c r="K574" s="606"/>
      <c r="L574" s="39"/>
      <c r="M574" s="39"/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4"/>
    </row>
    <row r="575" spans="1:27" ht="15.75" customHeight="1">
      <c r="A575" s="886" t="str">
        <f>IF(B575&lt;&gt;"",IF(AND(B575&gt;=_TM1,B575&lt;=_TM2,OR(TH!L575="1111",TH!M575="1111")),TH!D575,""),"")</f>
        <v/>
      </c>
      <c r="B575" s="36" t="str">
        <f t="shared" si="20"/>
        <v/>
      </c>
      <c r="C575" s="191"/>
      <c r="D575" s="191"/>
      <c r="E575" s="37"/>
      <c r="F575" s="189"/>
      <c r="G575" s="40"/>
      <c r="H575" s="7"/>
      <c r="I575" s="253"/>
      <c r="J575" s="253"/>
      <c r="K575" s="606"/>
      <c r="L575" s="39"/>
      <c r="M575" s="39"/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4"/>
    </row>
    <row r="576" spans="1:27" ht="15.75" customHeight="1">
      <c r="A576" s="886" t="str">
        <f>IF(B576&lt;&gt;"",IF(AND(B576&gt;=_TM1,B576&lt;=_TM2,OR(TH!L576="1111",TH!M576="1111")),TH!D576,""),"")</f>
        <v/>
      </c>
      <c r="B576" s="36" t="str">
        <f t="shared" si="20"/>
        <v/>
      </c>
      <c r="C576" s="191"/>
      <c r="D576" s="191"/>
      <c r="E576" s="37"/>
      <c r="F576" s="40"/>
      <c r="G576" s="40"/>
      <c r="H576" s="7"/>
      <c r="I576" s="253"/>
      <c r="J576" s="253"/>
      <c r="K576" s="606"/>
      <c r="L576" s="39"/>
      <c r="M576" s="39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4"/>
    </row>
    <row r="577" spans="1:27" ht="15.75" customHeight="1">
      <c r="A577" s="886" t="str">
        <f>IF(B577&lt;&gt;"",IF(AND(B577&gt;=_TM1,B577&lt;=_TM2,OR(TH!L577="1111",TH!M577="1111")),TH!D577,""),"")</f>
        <v/>
      </c>
      <c r="B577" s="36" t="str">
        <f t="shared" si="20"/>
        <v/>
      </c>
      <c r="C577" s="191"/>
      <c r="D577" s="191"/>
      <c r="E577" s="37"/>
      <c r="F577" s="40"/>
      <c r="G577" s="40"/>
      <c r="H577" s="7"/>
      <c r="I577" s="253"/>
      <c r="J577" s="253"/>
      <c r="K577" s="606"/>
      <c r="L577" s="39"/>
      <c r="M577" s="39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4"/>
    </row>
    <row r="578" spans="1:27" ht="15.75" customHeight="1">
      <c r="A578" s="886" t="str">
        <f>IF(B578&lt;&gt;"",IF(AND(B578&gt;=_TM1,B578&lt;=_TM2,OR(TH!L578="1111",TH!M578="1111")),TH!D578,""),"")</f>
        <v/>
      </c>
      <c r="B578" s="36" t="str">
        <f t="shared" si="20"/>
        <v/>
      </c>
      <c r="C578" s="191"/>
      <c r="D578" s="37"/>
      <c r="E578" s="191"/>
      <c r="F578" s="293"/>
      <c r="G578" s="40"/>
      <c r="H578" s="7"/>
      <c r="I578" s="253"/>
      <c r="J578" s="253"/>
      <c r="K578" s="606"/>
      <c r="L578" s="39"/>
      <c r="M578" s="39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4"/>
    </row>
    <row r="579" spans="1:27" ht="15.75" customHeight="1">
      <c r="A579" s="886" t="str">
        <f>IF(B579&lt;&gt;"",IF(AND(B579&gt;=_TM1,B579&lt;=_TM2,OR(TH!L579="1111",TH!M579="1111")),TH!D579,""),"")</f>
        <v/>
      </c>
      <c r="B579" s="36" t="str">
        <f t="shared" si="20"/>
        <v/>
      </c>
      <c r="C579" s="191"/>
      <c r="D579" s="37"/>
      <c r="E579" s="191"/>
      <c r="F579" s="293"/>
      <c r="G579" s="40"/>
      <c r="H579" s="7"/>
      <c r="I579" s="253"/>
      <c r="J579" s="253"/>
      <c r="K579" s="606"/>
      <c r="L579" s="39"/>
      <c r="M579" s="39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4"/>
    </row>
    <row r="580" spans="1:27" ht="15.75" customHeight="1">
      <c r="A580" s="886" t="str">
        <f>IF(B580&lt;&gt;"",IF(AND(B580&gt;=_TM1,B580&lt;=_TM2,OR(TH!L580="1111",TH!M580="1111")),TH!D580,""),"")</f>
        <v/>
      </c>
      <c r="B580" s="36" t="str">
        <f t="shared" si="20"/>
        <v/>
      </c>
      <c r="C580" s="191"/>
      <c r="D580" s="37"/>
      <c r="E580" s="191"/>
      <c r="F580" s="293"/>
      <c r="G580" s="40"/>
      <c r="H580" s="7"/>
      <c r="I580" s="253"/>
      <c r="J580" s="253"/>
      <c r="K580" s="606"/>
      <c r="L580" s="39"/>
      <c r="M580" s="39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4"/>
    </row>
    <row r="581" spans="1:27" ht="15.75" customHeight="1">
      <c r="A581" s="886" t="str">
        <f>IF(B581&lt;&gt;"",IF(AND(B581&gt;=_TM1,B581&lt;=_TM2,OR(TH!L581="1111",TH!M581="1111")),TH!D581,""),"")</f>
        <v/>
      </c>
      <c r="B581" s="36" t="str">
        <f t="shared" si="20"/>
        <v/>
      </c>
      <c r="C581" s="191"/>
      <c r="D581" s="37"/>
      <c r="E581" s="191"/>
      <c r="F581" s="293"/>
      <c r="G581" s="40"/>
      <c r="H581" s="7"/>
      <c r="I581" s="253"/>
      <c r="J581" s="253"/>
      <c r="K581" s="606"/>
      <c r="L581" s="39"/>
      <c r="M581" s="39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4"/>
    </row>
    <row r="582" spans="1:27" ht="15.75" customHeight="1">
      <c r="A582" s="886" t="str">
        <f>IF(B582&lt;&gt;"",IF(AND(B582&gt;=_TM1,B582&lt;=_TM2,OR(TH!L582="1111",TH!M582="1111")),TH!D582,""),"")</f>
        <v/>
      </c>
      <c r="B582" s="36" t="str">
        <f t="shared" si="20"/>
        <v/>
      </c>
      <c r="C582" s="191"/>
      <c r="D582" s="37"/>
      <c r="E582" s="191"/>
      <c r="F582" s="293"/>
      <c r="G582" s="40"/>
      <c r="H582" s="7"/>
      <c r="I582" s="253"/>
      <c r="J582" s="253"/>
      <c r="K582" s="606"/>
      <c r="L582" s="39"/>
      <c r="M582" s="39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4"/>
    </row>
    <row r="583" spans="1:27" ht="15.75" customHeight="1">
      <c r="A583" s="886" t="str">
        <f>IF(B583&lt;&gt;"",IF(AND(B583&gt;=_TM1,B583&lt;=_TM2,OR(TH!L583="1111",TH!M583="1111")),TH!D583,""),"")</f>
        <v/>
      </c>
      <c r="B583" s="36" t="str">
        <f t="shared" ref="B583:B646" si="21">IF(C583&lt;&gt;"",MONTH(C583),"")</f>
        <v/>
      </c>
      <c r="C583" s="191"/>
      <c r="D583" s="37"/>
      <c r="E583" s="191"/>
      <c r="F583" s="293"/>
      <c r="G583" s="40"/>
      <c r="H583" s="7"/>
      <c r="I583" s="253"/>
      <c r="J583" s="253"/>
      <c r="K583" s="606"/>
      <c r="L583" s="39"/>
      <c r="M583" s="39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4"/>
    </row>
    <row r="584" spans="1:27" ht="15.75" customHeight="1">
      <c r="A584" s="886" t="str">
        <f>IF(B584&lt;&gt;"",IF(AND(B584&gt;=_TM1,B584&lt;=_TM2,OR(TH!L584="1111",TH!M584="1111")),TH!D584,""),"")</f>
        <v/>
      </c>
      <c r="B584" s="36" t="str">
        <f t="shared" si="21"/>
        <v/>
      </c>
      <c r="C584" s="191"/>
      <c r="D584" s="37"/>
      <c r="E584" s="37"/>
      <c r="F584" s="293"/>
      <c r="G584" s="40"/>
      <c r="H584" s="7"/>
      <c r="I584" s="253"/>
      <c r="J584" s="253"/>
      <c r="K584" s="606"/>
      <c r="L584" s="39"/>
      <c r="M584" s="39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4"/>
    </row>
    <row r="585" spans="1:27" ht="15.75" customHeight="1">
      <c r="A585" s="886" t="str">
        <f>IF(B585&lt;&gt;"",IF(AND(B585&gt;=_TM1,B585&lt;=_TM2,OR(TH!L585="1111",TH!M585="1111")),TH!D585,""),"")</f>
        <v/>
      </c>
      <c r="B585" s="36" t="str">
        <f t="shared" si="21"/>
        <v/>
      </c>
      <c r="C585" s="191"/>
      <c r="D585" s="37"/>
      <c r="E585" s="37"/>
      <c r="F585" s="293"/>
      <c r="G585" s="40"/>
      <c r="H585" s="7"/>
      <c r="I585" s="253"/>
      <c r="J585" s="253"/>
      <c r="K585" s="606"/>
      <c r="L585" s="39"/>
      <c r="M585" s="39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4"/>
    </row>
    <row r="586" spans="1:27" ht="15.75" customHeight="1">
      <c r="A586" s="886" t="str">
        <f>IF(B586&lt;&gt;"",IF(AND(B586&gt;=_TM1,B586&lt;=_TM2,OR(TH!L586="1111",TH!M586="1111")),TH!D586,""),"")</f>
        <v/>
      </c>
      <c r="B586" s="36" t="str">
        <f t="shared" si="21"/>
        <v/>
      </c>
      <c r="C586" s="191"/>
      <c r="D586" s="37"/>
      <c r="E586" s="37"/>
      <c r="F586" s="293"/>
      <c r="G586" s="40"/>
      <c r="H586" s="7"/>
      <c r="I586" s="253"/>
      <c r="J586" s="253"/>
      <c r="K586" s="606"/>
      <c r="L586" s="39"/>
      <c r="M586" s="39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4"/>
    </row>
    <row r="587" spans="1:27" ht="15.75" customHeight="1">
      <c r="A587" s="886" t="str">
        <f>IF(B587&lt;&gt;"",IF(AND(B587&gt;=_TM1,B587&lt;=_TM2,OR(TH!L587="1111",TH!M587="1111")),TH!D587,""),"")</f>
        <v/>
      </c>
      <c r="B587" s="36" t="str">
        <f t="shared" si="21"/>
        <v/>
      </c>
      <c r="C587" s="191"/>
      <c r="D587" s="37"/>
      <c r="E587" s="37"/>
      <c r="F587" s="293"/>
      <c r="G587" s="40"/>
      <c r="H587" s="7"/>
      <c r="I587" s="253"/>
      <c r="J587" s="253"/>
      <c r="K587" s="606"/>
      <c r="L587" s="39"/>
      <c r="M587" s="39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4"/>
    </row>
    <row r="588" spans="1:27" ht="15.75" customHeight="1">
      <c r="A588" s="886" t="str">
        <f>IF(B588&lt;&gt;"",IF(AND(B588&gt;=_TM1,B588&lt;=_TM2,OR(TH!L588="1111",TH!M588="1111")),TH!D588,""),"")</f>
        <v/>
      </c>
      <c r="B588" s="36" t="str">
        <f t="shared" si="21"/>
        <v/>
      </c>
      <c r="C588" s="191"/>
      <c r="D588" s="37"/>
      <c r="E588" s="37"/>
      <c r="F588" s="293"/>
      <c r="G588" s="40"/>
      <c r="H588" s="7"/>
      <c r="I588" s="253"/>
      <c r="J588" s="253"/>
      <c r="K588" s="606"/>
      <c r="L588" s="39"/>
      <c r="M588" s="39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4"/>
    </row>
    <row r="589" spans="1:27" ht="15.75" customHeight="1">
      <c r="A589" s="886" t="str">
        <f>IF(B589&lt;&gt;"",IF(AND(B589&gt;=_TM1,B589&lt;=_TM2,OR(TH!L589="1111",TH!M589="1111")),TH!D589,""),"")</f>
        <v/>
      </c>
      <c r="B589" s="36" t="str">
        <f t="shared" si="21"/>
        <v/>
      </c>
      <c r="C589" s="191"/>
      <c r="D589" s="37"/>
      <c r="E589" s="37"/>
      <c r="F589" s="293"/>
      <c r="G589" s="40"/>
      <c r="H589" s="7"/>
      <c r="I589" s="253"/>
      <c r="J589" s="253"/>
      <c r="K589" s="606"/>
      <c r="L589" s="39"/>
      <c r="M589" s="39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4"/>
    </row>
    <row r="590" spans="1:27" ht="15.75" customHeight="1">
      <c r="A590" s="886" t="str">
        <f>IF(B590&lt;&gt;"",IF(AND(B590&gt;=_TM1,B590&lt;=_TM2,OR(TH!L590="1111",TH!M590="1111")),TH!D590,""),"")</f>
        <v/>
      </c>
      <c r="B590" s="36" t="str">
        <f t="shared" si="21"/>
        <v/>
      </c>
      <c r="C590" s="191"/>
      <c r="D590" s="37"/>
      <c r="E590" s="191"/>
      <c r="F590" s="192"/>
      <c r="G590" s="491"/>
      <c r="H590" s="193"/>
      <c r="I590" s="253"/>
      <c r="J590" s="253"/>
      <c r="K590" s="606"/>
      <c r="L590" s="39"/>
      <c r="M590" s="39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4"/>
    </row>
    <row r="591" spans="1:27" ht="15.75" customHeight="1">
      <c r="A591" s="886" t="str">
        <f>IF(B591&lt;&gt;"",IF(AND(B591&gt;=_TM1,B591&lt;=_TM2,OR(TH!L591="1111",TH!M591="1111")),TH!D591,""),"")</f>
        <v/>
      </c>
      <c r="B591" s="36" t="str">
        <f t="shared" si="21"/>
        <v/>
      </c>
      <c r="C591" s="191"/>
      <c r="D591" s="37"/>
      <c r="E591" s="191"/>
      <c r="F591" s="192"/>
      <c r="G591" s="491"/>
      <c r="H591" s="193"/>
      <c r="I591" s="253"/>
      <c r="J591" s="253"/>
      <c r="K591" s="606"/>
      <c r="L591" s="39"/>
      <c r="M591" s="39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4"/>
    </row>
    <row r="592" spans="1:27" ht="15.75" customHeight="1">
      <c r="A592" s="886" t="str">
        <f>IF(B592&lt;&gt;"",IF(AND(B592&gt;=_TM1,B592&lt;=_TM2,OR(TH!L592="1111",TH!M592="1111")),TH!D592,""),"")</f>
        <v/>
      </c>
      <c r="B592" s="36" t="str">
        <f t="shared" si="21"/>
        <v/>
      </c>
      <c r="C592" s="191"/>
      <c r="D592" s="37"/>
      <c r="E592" s="191"/>
      <c r="F592" s="192"/>
      <c r="G592" s="491"/>
      <c r="H592" s="193"/>
      <c r="I592" s="253"/>
      <c r="J592" s="253"/>
      <c r="K592" s="606"/>
      <c r="L592" s="39"/>
      <c r="M592" s="39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4"/>
    </row>
    <row r="593" spans="1:27" ht="15.75" customHeight="1">
      <c r="A593" s="886" t="str">
        <f>IF(B593&lt;&gt;"",IF(AND(B593&gt;=_TM1,B593&lt;=_TM2,OR(TH!L593="1111",TH!M593="1111")),TH!D593,""),"")</f>
        <v/>
      </c>
      <c r="B593" s="36" t="str">
        <f t="shared" si="21"/>
        <v/>
      </c>
      <c r="C593" s="191"/>
      <c r="D593" s="37"/>
      <c r="E593" s="191"/>
      <c r="F593" s="192"/>
      <c r="G593" s="491"/>
      <c r="H593" s="193"/>
      <c r="I593" s="253"/>
      <c r="J593" s="253"/>
      <c r="K593" s="606"/>
      <c r="L593" s="39"/>
      <c r="M593" s="39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4"/>
    </row>
    <row r="594" spans="1:27" ht="15.75" customHeight="1">
      <c r="A594" s="886" t="str">
        <f>IF(B594&lt;&gt;"",IF(AND(B594&gt;=_TM1,B594&lt;=_TM2,OR(TH!L594="1111",TH!M594="1111")),TH!D594,""),"")</f>
        <v/>
      </c>
      <c r="B594" s="36" t="str">
        <f t="shared" si="21"/>
        <v/>
      </c>
      <c r="C594" s="191"/>
      <c r="D594" s="37"/>
      <c r="E594" s="191"/>
      <c r="F594" s="192"/>
      <c r="G594" s="491"/>
      <c r="H594" s="193"/>
      <c r="I594" s="253"/>
      <c r="J594" s="253"/>
      <c r="K594" s="606"/>
      <c r="L594" s="39"/>
      <c r="M594" s="39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4"/>
    </row>
    <row r="595" spans="1:27" ht="15.75" customHeight="1">
      <c r="A595" s="886" t="str">
        <f>IF(B595&lt;&gt;"",IF(AND(B595&gt;=_TM1,B595&lt;=_TM2,OR(TH!L595="1111",TH!M595="1111")),TH!D595,""),"")</f>
        <v/>
      </c>
      <c r="B595" s="36" t="str">
        <f t="shared" si="21"/>
        <v/>
      </c>
      <c r="C595" s="191"/>
      <c r="D595" s="37"/>
      <c r="E595" s="191"/>
      <c r="F595" s="192"/>
      <c r="G595" s="491"/>
      <c r="H595" s="193"/>
      <c r="I595" s="253"/>
      <c r="J595" s="253"/>
      <c r="K595" s="606"/>
      <c r="L595" s="39"/>
      <c r="M595" s="39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4"/>
    </row>
    <row r="596" spans="1:27" ht="15.75" customHeight="1">
      <c r="A596" s="886" t="str">
        <f>IF(B596&lt;&gt;"",IF(AND(B596&gt;=_TM1,B596&lt;=_TM2,OR(TH!L596="1111",TH!M596="1111")),TH!D596,""),"")</f>
        <v/>
      </c>
      <c r="B596" s="36" t="str">
        <f t="shared" si="21"/>
        <v/>
      </c>
      <c r="C596" s="191"/>
      <c r="D596" s="37"/>
      <c r="E596" s="37"/>
      <c r="F596" s="192"/>
      <c r="G596" s="491"/>
      <c r="H596" s="193"/>
      <c r="I596" s="253"/>
      <c r="J596" s="253"/>
      <c r="K596" s="606"/>
      <c r="L596" s="39"/>
      <c r="M596" s="39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4"/>
    </row>
    <row r="597" spans="1:27" ht="15.75" customHeight="1">
      <c r="A597" s="886" t="str">
        <f>IF(B597&lt;&gt;"",IF(AND(B597&gt;=_TM1,B597&lt;=_TM2,OR(TH!L597="1111",TH!M597="1111")),TH!D597,""),"")</f>
        <v/>
      </c>
      <c r="B597" s="36" t="str">
        <f t="shared" si="21"/>
        <v/>
      </c>
      <c r="C597" s="191"/>
      <c r="D597" s="37"/>
      <c r="E597" s="37"/>
      <c r="F597" s="192"/>
      <c r="G597" s="491"/>
      <c r="H597" s="193"/>
      <c r="I597" s="253"/>
      <c r="J597" s="253"/>
      <c r="K597" s="606"/>
      <c r="L597" s="39"/>
      <c r="M597" s="39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84"/>
    </row>
    <row r="598" spans="1:27" ht="15.75" customHeight="1">
      <c r="A598" s="886" t="str">
        <f>IF(B598&lt;&gt;"",IF(AND(B598&gt;=_TM1,B598&lt;=_TM2,OR(TH!L598="1111",TH!M598="1111")),TH!D598,""),"")</f>
        <v/>
      </c>
      <c r="B598" s="36" t="str">
        <f t="shared" si="21"/>
        <v/>
      </c>
      <c r="C598" s="191"/>
      <c r="D598" s="37"/>
      <c r="E598" s="37"/>
      <c r="F598" s="192"/>
      <c r="G598" s="491"/>
      <c r="H598" s="193"/>
      <c r="I598" s="253"/>
      <c r="J598" s="253"/>
      <c r="K598" s="606"/>
      <c r="L598" s="39"/>
      <c r="M598" s="39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84"/>
    </row>
    <row r="599" spans="1:27" ht="15.75" customHeight="1">
      <c r="A599" s="886" t="str">
        <f>IF(B599&lt;&gt;"",IF(AND(B599&gt;=_TM1,B599&lt;=_TM2,OR(TH!L599="1111",TH!M599="1111")),TH!D599,""),"")</f>
        <v/>
      </c>
      <c r="B599" s="36" t="str">
        <f t="shared" si="21"/>
        <v/>
      </c>
      <c r="C599" s="191"/>
      <c r="D599" s="37"/>
      <c r="E599" s="37"/>
      <c r="F599" s="192"/>
      <c r="G599" s="491"/>
      <c r="H599" s="193"/>
      <c r="I599" s="253"/>
      <c r="J599" s="253"/>
      <c r="K599" s="606"/>
      <c r="L599" s="39"/>
      <c r="M599" s="39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84"/>
    </row>
    <row r="600" spans="1:27" ht="15.75" customHeight="1">
      <c r="A600" s="886" t="str">
        <f>IF(B600&lt;&gt;"",IF(AND(B600&gt;=_TM1,B600&lt;=_TM2,OR(TH!L600="1111",TH!M600="1111")),TH!D600,""),"")</f>
        <v/>
      </c>
      <c r="B600" s="36" t="str">
        <f t="shared" si="21"/>
        <v/>
      </c>
      <c r="C600" s="191"/>
      <c r="D600" s="37"/>
      <c r="E600" s="37"/>
      <c r="F600" s="840"/>
      <c r="G600" s="491"/>
      <c r="H600" s="193"/>
      <c r="I600" s="253"/>
      <c r="J600" s="253"/>
      <c r="K600" s="606"/>
      <c r="L600" s="39"/>
      <c r="M600" s="39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84"/>
    </row>
    <row r="601" spans="1:27" ht="15.75" customHeight="1">
      <c r="A601" s="886" t="str">
        <f>IF(B601&lt;&gt;"",IF(AND(B601&gt;=_TM1,B601&lt;=_TM2,OR(TH!L601="1111",TH!M601="1111")),TH!D601,""),"")</f>
        <v/>
      </c>
      <c r="B601" s="36" t="str">
        <f t="shared" si="21"/>
        <v/>
      </c>
      <c r="C601" s="191"/>
      <c r="D601" s="37"/>
      <c r="E601" s="37"/>
      <c r="F601" s="192"/>
      <c r="G601" s="491"/>
      <c r="H601" s="193"/>
      <c r="I601" s="253"/>
      <c r="J601" s="253"/>
      <c r="K601" s="606"/>
      <c r="L601" s="39"/>
      <c r="M601" s="39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84"/>
    </row>
    <row r="602" spans="1:27" ht="15.75" customHeight="1">
      <c r="A602" s="886" t="str">
        <f>IF(B602&lt;&gt;"",IF(AND(B602&gt;=_TM1,B602&lt;=_TM2,OR(TH!L602="1111",TH!M602="1111")),TH!D602,""),"")</f>
        <v/>
      </c>
      <c r="B602" s="36" t="str">
        <f t="shared" si="21"/>
        <v/>
      </c>
      <c r="C602" s="184"/>
      <c r="D602" s="184"/>
      <c r="E602" s="184"/>
      <c r="F602" s="189"/>
      <c r="G602" s="608"/>
      <c r="H602" s="193"/>
      <c r="I602" s="253"/>
      <c r="J602" s="253"/>
      <c r="K602" s="606"/>
      <c r="L602" s="607"/>
      <c r="M602" s="607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84"/>
    </row>
    <row r="603" spans="1:27" ht="15.75" customHeight="1">
      <c r="A603" s="886" t="str">
        <f>IF(B603&lt;&gt;"",IF(AND(B603&gt;=_TM1,B603&lt;=_TM2,OR(TH!L603="1111",TH!M603="1111")),TH!D603,""),"")</f>
        <v/>
      </c>
      <c r="B603" s="36" t="str">
        <f t="shared" si="21"/>
        <v/>
      </c>
      <c r="C603" s="184"/>
      <c r="D603" s="184"/>
      <c r="E603" s="184"/>
      <c r="F603" s="189"/>
      <c r="G603" s="608"/>
      <c r="H603" s="7"/>
      <c r="I603" s="253"/>
      <c r="J603" s="253"/>
      <c r="K603" s="606"/>
      <c r="L603" s="607"/>
      <c r="M603" s="607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84"/>
    </row>
    <row r="604" spans="1:27" ht="15.75" customHeight="1">
      <c r="A604" s="886" t="str">
        <f>IF(B604&lt;&gt;"",IF(AND(B604&gt;=_TM1,B604&lt;=_TM2,OR(TH!L604="1111",TH!M604="1111")),TH!D604,""),"")</f>
        <v/>
      </c>
      <c r="B604" s="36" t="str">
        <f t="shared" si="21"/>
        <v/>
      </c>
      <c r="C604" s="184"/>
      <c r="D604" s="184"/>
      <c r="E604" s="184"/>
      <c r="F604" s="189"/>
      <c r="G604" s="608"/>
      <c r="H604" s="7"/>
      <c r="I604" s="253"/>
      <c r="J604" s="253"/>
      <c r="K604" s="606"/>
      <c r="L604" s="607"/>
      <c r="M604" s="607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84"/>
    </row>
    <row r="605" spans="1:27" ht="15.75" customHeight="1">
      <c r="A605" s="886" t="str">
        <f>IF(B605&lt;&gt;"",IF(AND(B605&gt;=_TM1,B605&lt;=_TM2,OR(TH!L605="1111",TH!M605="1111")),TH!D605,""),"")</f>
        <v/>
      </c>
      <c r="B605" s="36" t="str">
        <f t="shared" si="21"/>
        <v/>
      </c>
      <c r="C605" s="184"/>
      <c r="D605" s="184"/>
      <c r="E605" s="184"/>
      <c r="F605" s="189"/>
      <c r="G605" s="608"/>
      <c r="H605" s="7"/>
      <c r="I605" s="253"/>
      <c r="J605" s="253"/>
      <c r="K605" s="606"/>
      <c r="L605" s="607"/>
      <c r="M605" s="607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84"/>
    </row>
    <row r="606" spans="1:27" ht="15.75" customHeight="1">
      <c r="A606" s="886" t="str">
        <f>IF(B606&lt;&gt;"",IF(AND(B606&gt;=_TM1,B606&lt;=_TM2,OR(TH!L606="1111",TH!M606="1111")),TH!D606,""),"")</f>
        <v/>
      </c>
      <c r="B606" s="36" t="str">
        <f t="shared" si="21"/>
        <v/>
      </c>
      <c r="C606" s="184"/>
      <c r="D606" s="184"/>
      <c r="E606" s="184"/>
      <c r="F606" s="189"/>
      <c r="G606" s="608"/>
      <c r="H606" s="7"/>
      <c r="I606" s="253"/>
      <c r="J606" s="253"/>
      <c r="K606" s="606"/>
      <c r="L606" s="607"/>
      <c r="M606" s="607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84"/>
    </row>
    <row r="607" spans="1:27" ht="15.75" customHeight="1">
      <c r="A607" s="886" t="str">
        <f>IF(B607&lt;&gt;"",IF(AND(B607&gt;=_TM1,B607&lt;=_TM2,OR(TH!L607="1111",TH!M607="1111")),TH!D607,""),"")</f>
        <v/>
      </c>
      <c r="B607" s="36" t="str">
        <f t="shared" si="21"/>
        <v/>
      </c>
      <c r="C607" s="184"/>
      <c r="D607" s="184"/>
      <c r="E607" s="184"/>
      <c r="F607" s="189"/>
      <c r="G607" s="608"/>
      <c r="H607" s="7"/>
      <c r="I607" s="253"/>
      <c r="J607" s="253"/>
      <c r="K607" s="606"/>
      <c r="L607" s="607"/>
      <c r="M607" s="607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84"/>
    </row>
    <row r="608" spans="1:27" ht="15.75" customHeight="1">
      <c r="A608" s="886" t="str">
        <f>IF(B608&lt;&gt;"",IF(AND(B608&gt;=_TM1,B608&lt;=_TM2,OR(TH!L608="1111",TH!M608="1111")),TH!D608,""),"")</f>
        <v/>
      </c>
      <c r="B608" s="36" t="str">
        <f t="shared" si="21"/>
        <v/>
      </c>
      <c r="C608" s="191"/>
      <c r="D608" s="191"/>
      <c r="E608" s="191"/>
      <c r="F608" s="192"/>
      <c r="G608" s="491"/>
      <c r="H608" s="7"/>
      <c r="I608" s="253"/>
      <c r="J608" s="253"/>
      <c r="K608" s="606"/>
      <c r="L608" s="194"/>
      <c r="M608" s="194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84"/>
    </row>
    <row r="609" spans="1:27" ht="15.75" customHeight="1">
      <c r="A609" s="886" t="str">
        <f>IF(B609&lt;&gt;"",IF(AND(B609&gt;=_TM1,B609&lt;=_TM2,OR(TH!L609="1111",TH!M609="1111")),TH!D609,""),"")</f>
        <v/>
      </c>
      <c r="B609" s="36" t="str">
        <f t="shared" si="21"/>
        <v/>
      </c>
      <c r="C609" s="191"/>
      <c r="D609" s="191"/>
      <c r="E609" s="191"/>
      <c r="F609" s="192"/>
      <c r="G609" s="491"/>
      <c r="H609" s="7"/>
      <c r="I609" s="253"/>
      <c r="J609" s="253"/>
      <c r="K609" s="38"/>
      <c r="L609" s="194"/>
      <c r="M609" s="194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84"/>
    </row>
    <row r="610" spans="1:27" ht="15.75" customHeight="1">
      <c r="A610" s="886" t="str">
        <f>IF(B610&lt;&gt;"",IF(AND(B610&gt;=_TM1,B610&lt;=_TM2,OR(TH!L610="1111",TH!M610="1111")),TH!D610,""),"")</f>
        <v/>
      </c>
      <c r="B610" s="36" t="str">
        <f t="shared" si="21"/>
        <v/>
      </c>
      <c r="C610" s="191"/>
      <c r="D610" s="191"/>
      <c r="E610" s="191"/>
      <c r="F610" s="192"/>
      <c r="G610" s="491"/>
      <c r="H610" s="7"/>
      <c r="I610" s="253"/>
      <c r="J610" s="253"/>
      <c r="K610" s="606"/>
      <c r="L610" s="194"/>
      <c r="M610" s="194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84"/>
    </row>
    <row r="611" spans="1:27" ht="15.75" customHeight="1">
      <c r="A611" s="886" t="str">
        <f>IF(B611&lt;&gt;"",IF(AND(B611&gt;=_TM1,B611&lt;=_TM2,OR(TH!L611="1111",TH!M611="1111")),TH!D611,""),"")</f>
        <v/>
      </c>
      <c r="B611" s="36" t="str">
        <f t="shared" si="21"/>
        <v/>
      </c>
      <c r="C611" s="191"/>
      <c r="D611" s="191"/>
      <c r="E611" s="191"/>
      <c r="F611" s="192"/>
      <c r="G611" s="491"/>
      <c r="H611" s="7"/>
      <c r="I611" s="253"/>
      <c r="J611" s="253"/>
      <c r="K611" s="38"/>
      <c r="L611" s="194"/>
      <c r="M611" s="194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84"/>
    </row>
    <row r="612" spans="1:27" ht="15.75" customHeight="1">
      <c r="A612" s="886" t="str">
        <f>IF(B612&lt;&gt;"",IF(AND(B612&gt;=_TM1,B612&lt;=_TM2,OR(TH!L612="1111",TH!M612="1111")),TH!D612,""),"")</f>
        <v/>
      </c>
      <c r="B612" s="36" t="str">
        <f t="shared" si="21"/>
        <v/>
      </c>
      <c r="C612" s="191"/>
      <c r="D612" s="191"/>
      <c r="E612" s="191"/>
      <c r="F612" s="192"/>
      <c r="G612" s="491"/>
      <c r="H612" s="193"/>
      <c r="I612" s="253"/>
      <c r="J612" s="253"/>
      <c r="K612" s="38"/>
      <c r="L612" s="194"/>
      <c r="M612" s="607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84"/>
    </row>
    <row r="613" spans="1:27" ht="15.75" customHeight="1">
      <c r="A613" s="886" t="str">
        <f>IF(B613&lt;&gt;"",IF(AND(B613&gt;=_TM1,B613&lt;=_TM2,OR(TH!L613="1111",TH!M613="1111")),TH!D613,""),"")</f>
        <v/>
      </c>
      <c r="B613" s="36" t="str">
        <f t="shared" si="21"/>
        <v/>
      </c>
      <c r="C613" s="191"/>
      <c r="D613" s="191"/>
      <c r="E613" s="191"/>
      <c r="F613" s="192"/>
      <c r="G613" s="491"/>
      <c r="H613" s="193"/>
      <c r="I613" s="253"/>
      <c r="J613" s="253"/>
      <c r="K613" s="606"/>
      <c r="L613" s="194"/>
      <c r="M613" s="194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84"/>
    </row>
    <row r="614" spans="1:27" ht="15.75" customHeight="1">
      <c r="A614" s="886" t="str">
        <f>IF(B614&lt;&gt;"",IF(AND(B614&gt;=_TM1,B614&lt;=_TM2,OR(TH!L614="1111",TH!M614="1111")),TH!D614,""),"")</f>
        <v/>
      </c>
      <c r="B614" s="36" t="str">
        <f t="shared" si="21"/>
        <v/>
      </c>
      <c r="C614" s="191"/>
      <c r="D614" s="191"/>
      <c r="E614" s="191"/>
      <c r="F614" s="192"/>
      <c r="G614" s="491"/>
      <c r="H614" s="193"/>
      <c r="I614" s="253"/>
      <c r="J614" s="253"/>
      <c r="K614" s="606"/>
      <c r="L614" s="194"/>
      <c r="M614" s="194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84"/>
    </row>
    <row r="615" spans="1:27" ht="15.75" customHeight="1">
      <c r="A615" s="886" t="str">
        <f>IF(B615&lt;&gt;"",IF(AND(B615&gt;=_TM1,B615&lt;=_TM2,OR(TH!L615="1111",TH!M615="1111")),TH!D615,""),"")</f>
        <v/>
      </c>
      <c r="B615" s="36" t="str">
        <f t="shared" si="21"/>
        <v/>
      </c>
      <c r="C615" s="191"/>
      <c r="D615" s="191"/>
      <c r="E615" s="191"/>
      <c r="F615" s="192"/>
      <c r="G615" s="491"/>
      <c r="H615" s="193"/>
      <c r="I615" s="253"/>
      <c r="J615" s="253"/>
      <c r="K615" s="606"/>
      <c r="L615" s="194"/>
      <c r="M615" s="194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84"/>
    </row>
    <row r="616" spans="1:27" ht="15.75" customHeight="1">
      <c r="A616" s="886" t="str">
        <f>IF(B616&lt;&gt;"",IF(AND(B616&gt;=_TM1,B616&lt;=_TM2,OR(TH!L616="1111",TH!M616="1111")),TH!D616,""),"")</f>
        <v/>
      </c>
      <c r="B616" s="36" t="str">
        <f t="shared" si="21"/>
        <v/>
      </c>
      <c r="C616" s="191"/>
      <c r="D616" s="191"/>
      <c r="E616" s="191"/>
      <c r="F616" s="192"/>
      <c r="G616" s="491"/>
      <c r="H616" s="193"/>
      <c r="I616" s="253"/>
      <c r="J616" s="253"/>
      <c r="K616" s="606"/>
      <c r="L616" s="194"/>
      <c r="M616" s="194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84"/>
    </row>
    <row r="617" spans="1:27" ht="15.75" customHeight="1">
      <c r="A617" s="886" t="str">
        <f>IF(B617&lt;&gt;"",IF(AND(B617&gt;=_TM1,B617&lt;=_TM2,OR(TH!L617="1111",TH!M617="1111")),TH!D617,""),"")</f>
        <v/>
      </c>
      <c r="B617" s="36" t="str">
        <f t="shared" si="21"/>
        <v/>
      </c>
      <c r="C617" s="191"/>
      <c r="D617" s="191"/>
      <c r="E617" s="191"/>
      <c r="F617" s="192"/>
      <c r="G617" s="491"/>
      <c r="H617" s="193"/>
      <c r="I617" s="253"/>
      <c r="J617" s="253"/>
      <c r="K617" s="606"/>
      <c r="L617" s="194"/>
      <c r="M617" s="194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84"/>
    </row>
    <row r="618" spans="1:27" ht="15.75" customHeight="1">
      <c r="A618" s="886" t="str">
        <f>IF(B618&lt;&gt;"",IF(AND(B618&gt;=_TM1,B618&lt;=_TM2,OR(TH!L618="1111",TH!M618="1111")),TH!D618,""),"")</f>
        <v/>
      </c>
      <c r="B618" s="36" t="str">
        <f t="shared" si="21"/>
        <v/>
      </c>
      <c r="C618" s="191"/>
      <c r="D618" s="191"/>
      <c r="E618" s="191"/>
      <c r="F618" s="192"/>
      <c r="G618" s="491"/>
      <c r="H618" s="193"/>
      <c r="I618" s="253"/>
      <c r="J618" s="253"/>
      <c r="K618" s="606"/>
      <c r="L618" s="194"/>
      <c r="M618" s="194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84"/>
    </row>
    <row r="619" spans="1:27" ht="15.75" customHeight="1">
      <c r="A619" s="886" t="str">
        <f>IF(B619&lt;&gt;"",IF(AND(B619&gt;=_TM1,B619&lt;=_TM2,OR(TH!L619="1111",TH!M619="1111")),TH!D619,""),"")</f>
        <v/>
      </c>
      <c r="B619" s="36" t="str">
        <f t="shared" si="21"/>
        <v/>
      </c>
      <c r="C619" s="191"/>
      <c r="D619" s="191"/>
      <c r="E619" s="191"/>
      <c r="F619" s="192"/>
      <c r="G619" s="491"/>
      <c r="H619" s="193"/>
      <c r="I619" s="253"/>
      <c r="J619" s="253"/>
      <c r="K619" s="606"/>
      <c r="L619" s="194"/>
      <c r="M619" s="194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84"/>
    </row>
    <row r="620" spans="1:27" ht="15.75" customHeight="1">
      <c r="A620" s="886" t="str">
        <f>IF(B620&lt;&gt;"",IF(AND(B620&gt;=_TM1,B620&lt;=_TM2,OR(TH!L620="1111",TH!M620="1111")),TH!D620,""),"")</f>
        <v/>
      </c>
      <c r="B620" s="36" t="str">
        <f t="shared" si="21"/>
        <v/>
      </c>
      <c r="C620" s="191"/>
      <c r="D620" s="191"/>
      <c r="E620" s="191"/>
      <c r="F620" s="192"/>
      <c r="G620" s="491"/>
      <c r="H620" s="193"/>
      <c r="I620" s="253"/>
      <c r="J620" s="253"/>
      <c r="K620" s="606"/>
      <c r="L620" s="194"/>
      <c r="M620" s="194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84"/>
    </row>
    <row r="621" spans="1:27" ht="15.75" customHeight="1">
      <c r="A621" s="886" t="str">
        <f>IF(B621&lt;&gt;"",IF(AND(B621&gt;=_TM1,B621&lt;=_TM2,OR(TH!L621="1111",TH!M621="1111")),TH!D621,""),"")</f>
        <v/>
      </c>
      <c r="B621" s="36" t="str">
        <f t="shared" si="21"/>
        <v/>
      </c>
      <c r="C621" s="191"/>
      <c r="D621" s="191"/>
      <c r="E621" s="191"/>
      <c r="F621" s="192"/>
      <c r="G621" s="491"/>
      <c r="H621" s="193"/>
      <c r="I621" s="253"/>
      <c r="J621" s="253"/>
      <c r="K621" s="606"/>
      <c r="L621" s="194"/>
      <c r="M621" s="194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84"/>
    </row>
    <row r="622" spans="1:27" ht="15.75" customHeight="1">
      <c r="A622" s="886" t="str">
        <f>IF(B622&lt;&gt;"",IF(AND(B622&gt;=_TM1,B622&lt;=_TM2,OR(TH!L622="1111",TH!M622="1111")),TH!D622,""),"")</f>
        <v/>
      </c>
      <c r="B622" s="36" t="str">
        <f t="shared" si="21"/>
        <v/>
      </c>
      <c r="C622" s="191"/>
      <c r="D622" s="191"/>
      <c r="E622" s="191"/>
      <c r="F622" s="192"/>
      <c r="G622" s="491"/>
      <c r="H622" s="193"/>
      <c r="I622" s="253"/>
      <c r="J622" s="253"/>
      <c r="K622" s="606"/>
      <c r="L622" s="194"/>
      <c r="M622" s="194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84"/>
    </row>
    <row r="623" spans="1:27" ht="15.75" customHeight="1">
      <c r="A623" s="886" t="str">
        <f>IF(B623&lt;&gt;"",IF(AND(B623&gt;=_TM1,B623&lt;=_TM2,OR(TH!L623="1111",TH!M623="1111")),TH!D623,""),"")</f>
        <v/>
      </c>
      <c r="B623" s="36" t="str">
        <f t="shared" si="21"/>
        <v/>
      </c>
      <c r="C623" s="191"/>
      <c r="D623" s="191"/>
      <c r="E623" s="191"/>
      <c r="F623" s="192"/>
      <c r="G623" s="491"/>
      <c r="H623" s="193"/>
      <c r="I623" s="253"/>
      <c r="J623" s="253"/>
      <c r="K623" s="606"/>
      <c r="L623" s="194"/>
      <c r="M623" s="194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84"/>
    </row>
    <row r="624" spans="1:27" ht="15.75" customHeight="1">
      <c r="A624" s="886" t="str">
        <f>IF(B624&lt;&gt;"",IF(AND(B624&gt;=_TM1,B624&lt;=_TM2,OR(TH!L624="1111",TH!M624="1111")),TH!D624,""),"")</f>
        <v/>
      </c>
      <c r="B624" s="36" t="str">
        <f t="shared" si="21"/>
        <v/>
      </c>
      <c r="C624" s="191"/>
      <c r="D624" s="191"/>
      <c r="E624" s="191"/>
      <c r="F624" s="192"/>
      <c r="G624" s="491"/>
      <c r="H624" s="193"/>
      <c r="I624" s="253"/>
      <c r="J624" s="253"/>
      <c r="K624" s="606"/>
      <c r="L624" s="194"/>
      <c r="M624" s="194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84"/>
    </row>
    <row r="625" spans="1:27" ht="15.75" customHeight="1">
      <c r="A625" s="886" t="str">
        <f>IF(B625&lt;&gt;"",IF(AND(B625&gt;=_TM1,B625&lt;=_TM2,OR(TH!L625="1111",TH!M625="1111")),TH!D625,""),"")</f>
        <v/>
      </c>
      <c r="B625" s="36" t="str">
        <f t="shared" si="21"/>
        <v/>
      </c>
      <c r="C625" s="191"/>
      <c r="D625" s="191"/>
      <c r="E625" s="191"/>
      <c r="F625" s="192"/>
      <c r="G625" s="491"/>
      <c r="H625" s="193"/>
      <c r="I625" s="253"/>
      <c r="J625" s="253"/>
      <c r="K625" s="606"/>
      <c r="L625" s="194"/>
      <c r="M625" s="194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84"/>
    </row>
    <row r="626" spans="1:27" ht="15.75" customHeight="1">
      <c r="A626" s="886" t="str">
        <f>IF(B626&lt;&gt;"",IF(AND(B626&gt;=_TM1,B626&lt;=_TM2,OR(TH!L626="1111",TH!M626="1111")),TH!D626,""),"")</f>
        <v/>
      </c>
      <c r="B626" s="36" t="str">
        <f t="shared" si="21"/>
        <v/>
      </c>
      <c r="C626" s="191"/>
      <c r="D626" s="191"/>
      <c r="E626" s="191"/>
      <c r="F626" s="192"/>
      <c r="G626" s="491"/>
      <c r="H626" s="193"/>
      <c r="I626" s="253"/>
      <c r="J626" s="253"/>
      <c r="K626" s="606"/>
      <c r="L626" s="194"/>
      <c r="M626" s="194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84"/>
    </row>
    <row r="627" spans="1:27" ht="15.75" customHeight="1">
      <c r="A627" s="886" t="str">
        <f>IF(B627&lt;&gt;"",IF(AND(B627&gt;=_TM1,B627&lt;=_TM2,OR(TH!L627="1111",TH!M627="1111")),TH!D627,""),"")</f>
        <v/>
      </c>
      <c r="B627" s="36" t="str">
        <f t="shared" si="21"/>
        <v/>
      </c>
      <c r="C627" s="191"/>
      <c r="D627" s="191"/>
      <c r="E627" s="191"/>
      <c r="F627" s="192"/>
      <c r="G627" s="491"/>
      <c r="H627" s="193"/>
      <c r="I627" s="253"/>
      <c r="J627" s="253"/>
      <c r="K627" s="606"/>
      <c r="L627" s="194"/>
      <c r="M627" s="194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84"/>
    </row>
    <row r="628" spans="1:27" ht="15.75" customHeight="1">
      <c r="A628" s="886" t="str">
        <f>IF(B628&lt;&gt;"",IF(AND(B628&gt;=_TM1,B628&lt;=_TM2,OR(TH!L628="1111",TH!M628="1111")),TH!D628,""),"")</f>
        <v/>
      </c>
      <c r="B628" s="36" t="str">
        <f t="shared" si="21"/>
        <v/>
      </c>
      <c r="C628" s="191"/>
      <c r="D628" s="191"/>
      <c r="E628" s="37"/>
      <c r="F628" s="40"/>
      <c r="G628" s="40"/>
      <c r="H628" s="7"/>
      <c r="I628" s="253"/>
      <c r="J628" s="253"/>
      <c r="K628" s="606"/>
      <c r="L628" s="39"/>
      <c r="M628" s="39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84"/>
    </row>
    <row r="629" spans="1:27" ht="15.75" customHeight="1">
      <c r="A629" s="886" t="str">
        <f>IF(B629&lt;&gt;"",IF(AND(B629&gt;=_TM1,B629&lt;=_TM2,OR(TH!L629="1111",TH!M629="1111")),TH!D629,""),"")</f>
        <v/>
      </c>
      <c r="B629" s="36" t="str">
        <f t="shared" si="21"/>
        <v/>
      </c>
      <c r="C629" s="191"/>
      <c r="D629" s="191"/>
      <c r="E629" s="37"/>
      <c r="F629" s="40"/>
      <c r="G629" s="40"/>
      <c r="H629" s="7"/>
      <c r="I629" s="253"/>
      <c r="J629" s="253"/>
      <c r="K629" s="606"/>
      <c r="L629" s="39"/>
      <c r="M629" s="39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84"/>
    </row>
    <row r="630" spans="1:27" ht="15.75" customHeight="1">
      <c r="A630" s="886" t="str">
        <f>IF(B630&lt;&gt;"",IF(AND(B630&gt;=_TM1,B630&lt;=_TM2,OR(TH!L630="1111",TH!M630="1111")),TH!D630,""),"")</f>
        <v/>
      </c>
      <c r="B630" s="36" t="str">
        <f t="shared" si="21"/>
        <v/>
      </c>
      <c r="C630" s="191"/>
      <c r="D630" s="37"/>
      <c r="E630" s="37"/>
      <c r="F630" s="293"/>
      <c r="G630" s="40"/>
      <c r="H630" s="7"/>
      <c r="I630" s="253"/>
      <c r="J630" s="253"/>
      <c r="K630" s="606"/>
      <c r="L630" s="39"/>
      <c r="M630" s="39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84"/>
    </row>
    <row r="631" spans="1:27" ht="15.75" customHeight="1">
      <c r="A631" s="886" t="str">
        <f>IF(B631&lt;&gt;"",IF(AND(B631&gt;=_TM1,B631&lt;=_TM2,OR(TH!L631="1111",TH!M631="1111")),TH!D631,""),"")</f>
        <v/>
      </c>
      <c r="B631" s="36" t="str">
        <f t="shared" si="21"/>
        <v/>
      </c>
      <c r="C631" s="191"/>
      <c r="D631" s="37"/>
      <c r="E631" s="37"/>
      <c r="F631" s="293"/>
      <c r="G631" s="40"/>
      <c r="H631" s="7"/>
      <c r="I631" s="253"/>
      <c r="J631" s="253"/>
      <c r="K631" s="606"/>
      <c r="L631" s="39"/>
      <c r="M631" s="39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84"/>
    </row>
    <row r="632" spans="1:27" ht="15.75" customHeight="1">
      <c r="A632" s="886" t="str">
        <f>IF(B632&lt;&gt;"",IF(AND(B632&gt;=_TM1,B632&lt;=_TM2,OR(TH!L632="1111",TH!M632="1111")),TH!D632,""),"")</f>
        <v/>
      </c>
      <c r="B632" s="36" t="str">
        <f t="shared" si="21"/>
        <v/>
      </c>
      <c r="C632" s="191"/>
      <c r="D632" s="37"/>
      <c r="E632" s="37"/>
      <c r="F632" s="293"/>
      <c r="G632" s="40"/>
      <c r="H632" s="7"/>
      <c r="I632" s="253"/>
      <c r="J632" s="253"/>
      <c r="K632" s="606"/>
      <c r="L632" s="39"/>
      <c r="M632" s="39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84"/>
    </row>
    <row r="633" spans="1:27" ht="15.75" customHeight="1">
      <c r="A633" s="886" t="str">
        <f>IF(B633&lt;&gt;"",IF(AND(B633&gt;=_TM1,B633&lt;=_TM2,OR(TH!L633="1111",TH!M633="1111")),TH!D633,""),"")</f>
        <v/>
      </c>
      <c r="B633" s="36" t="str">
        <f t="shared" si="21"/>
        <v/>
      </c>
      <c r="C633" s="191"/>
      <c r="D633" s="37"/>
      <c r="E633" s="37"/>
      <c r="F633" s="293"/>
      <c r="G633" s="40"/>
      <c r="H633" s="7"/>
      <c r="I633" s="253"/>
      <c r="J633" s="253"/>
      <c r="K633" s="606"/>
      <c r="L633" s="39"/>
      <c r="M633" s="39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84"/>
    </row>
    <row r="634" spans="1:27" ht="15.75" customHeight="1">
      <c r="A634" s="886" t="str">
        <f>IF(B634&lt;&gt;"",IF(AND(B634&gt;=_TM1,B634&lt;=_TM2,OR(TH!L634="1111",TH!M634="1111")),TH!D634,""),"")</f>
        <v/>
      </c>
      <c r="B634" s="36" t="str">
        <f t="shared" si="21"/>
        <v/>
      </c>
      <c r="C634" s="191"/>
      <c r="D634" s="37"/>
      <c r="E634" s="37"/>
      <c r="F634" s="293"/>
      <c r="G634" s="40"/>
      <c r="H634" s="7"/>
      <c r="I634" s="253"/>
      <c r="J634" s="253"/>
      <c r="K634" s="606"/>
      <c r="L634" s="39"/>
      <c r="M634" s="39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84"/>
    </row>
    <row r="635" spans="1:27" ht="15.75" customHeight="1">
      <c r="A635" s="886" t="str">
        <f>IF(B635&lt;&gt;"",IF(AND(B635&gt;=_TM1,B635&lt;=_TM2,OR(TH!L635="1111",TH!M635="1111")),TH!D635,""),"")</f>
        <v/>
      </c>
      <c r="B635" s="36" t="str">
        <f t="shared" si="21"/>
        <v/>
      </c>
      <c r="C635" s="191"/>
      <c r="D635" s="37"/>
      <c r="E635" s="37"/>
      <c r="F635" s="293"/>
      <c r="G635" s="40"/>
      <c r="H635" s="7"/>
      <c r="I635" s="253"/>
      <c r="J635" s="253"/>
      <c r="K635" s="606"/>
      <c r="L635" s="39"/>
      <c r="M635" s="39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84"/>
    </row>
    <row r="636" spans="1:27" ht="15.75" customHeight="1">
      <c r="A636" s="886" t="str">
        <f>IF(B636&lt;&gt;"",IF(AND(B636&gt;=_TM1,B636&lt;=_TM2,OR(TH!L636="1111",TH!M636="1111")),TH!D636,""),"")</f>
        <v/>
      </c>
      <c r="B636" s="36" t="str">
        <f t="shared" si="21"/>
        <v/>
      </c>
      <c r="C636" s="191"/>
      <c r="D636" s="37"/>
      <c r="E636" s="37"/>
      <c r="F636" s="293"/>
      <c r="G636" s="40"/>
      <c r="H636" s="7"/>
      <c r="I636" s="253"/>
      <c r="J636" s="253"/>
      <c r="K636" s="606"/>
      <c r="L636" s="39"/>
      <c r="M636" s="39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84"/>
    </row>
    <row r="637" spans="1:27" ht="15.75" customHeight="1">
      <c r="A637" s="886" t="str">
        <f>IF(B637&lt;&gt;"",IF(AND(B637&gt;=_TM1,B637&lt;=_TM2,OR(TH!L637="1111",TH!M637="1111")),TH!D637,""),"")</f>
        <v/>
      </c>
      <c r="B637" s="36" t="str">
        <f t="shared" si="21"/>
        <v/>
      </c>
      <c r="C637" s="191"/>
      <c r="D637" s="37"/>
      <c r="E637" s="37"/>
      <c r="F637" s="293"/>
      <c r="G637" s="40"/>
      <c r="H637" s="7"/>
      <c r="I637" s="253"/>
      <c r="J637" s="253"/>
      <c r="K637" s="606"/>
      <c r="L637" s="39"/>
      <c r="M637" s="39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84"/>
    </row>
    <row r="638" spans="1:27" ht="15.75" customHeight="1">
      <c r="A638" s="886" t="str">
        <f>IF(B638&lt;&gt;"",IF(AND(B638&gt;=_TM1,B638&lt;=_TM2,OR(TH!L638="1111",TH!M638="1111")),TH!D638,""),"")</f>
        <v/>
      </c>
      <c r="B638" s="36" t="str">
        <f t="shared" si="21"/>
        <v/>
      </c>
      <c r="C638" s="191"/>
      <c r="D638" s="37"/>
      <c r="E638" s="37"/>
      <c r="F638" s="293"/>
      <c r="G638" s="40"/>
      <c r="H638" s="7"/>
      <c r="I638" s="253"/>
      <c r="J638" s="253"/>
      <c r="K638" s="606"/>
      <c r="L638" s="39"/>
      <c r="M638" s="39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84"/>
    </row>
    <row r="639" spans="1:27" ht="15.75" customHeight="1">
      <c r="A639" s="886" t="str">
        <f>IF(B639&lt;&gt;"",IF(AND(B639&gt;=_TM1,B639&lt;=_TM2,OR(TH!L639="1111",TH!M639="1111")),TH!D639,""),"")</f>
        <v/>
      </c>
      <c r="B639" s="36" t="str">
        <f t="shared" si="21"/>
        <v/>
      </c>
      <c r="C639" s="191"/>
      <c r="D639" s="37"/>
      <c r="E639" s="37"/>
      <c r="F639" s="293"/>
      <c r="G639" s="40"/>
      <c r="H639" s="7"/>
      <c r="I639" s="253"/>
      <c r="J639" s="253"/>
      <c r="K639" s="606"/>
      <c r="L639" s="39"/>
      <c r="M639" s="39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84"/>
    </row>
    <row r="640" spans="1:27" ht="15.75" customHeight="1">
      <c r="A640" s="886" t="str">
        <f>IF(B640&lt;&gt;"",IF(AND(B640&gt;=_TM1,B640&lt;=_TM2,OR(TH!L640="1111",TH!M640="1111")),TH!D640,""),"")</f>
        <v/>
      </c>
      <c r="B640" s="36" t="str">
        <f t="shared" si="21"/>
        <v/>
      </c>
      <c r="C640" s="191"/>
      <c r="D640" s="37"/>
      <c r="E640" s="37"/>
      <c r="F640" s="293"/>
      <c r="G640" s="40"/>
      <c r="H640" s="7"/>
      <c r="I640" s="253"/>
      <c r="J640" s="253"/>
      <c r="K640" s="606"/>
      <c r="L640" s="39"/>
      <c r="M640" s="39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84"/>
    </row>
    <row r="641" spans="1:27" ht="15.75" customHeight="1">
      <c r="A641" s="886" t="str">
        <f>IF(B641&lt;&gt;"",IF(AND(B641&gt;=_TM1,B641&lt;=_TM2,OR(TH!L641="1111",TH!M641="1111")),TH!D641,""),"")</f>
        <v/>
      </c>
      <c r="B641" s="36" t="str">
        <f t="shared" si="21"/>
        <v/>
      </c>
      <c r="C641" s="191"/>
      <c r="D641" s="37"/>
      <c r="E641" s="37"/>
      <c r="F641" s="293"/>
      <c r="G641" s="40"/>
      <c r="H641" s="7"/>
      <c r="I641" s="253"/>
      <c r="J641" s="253"/>
      <c r="K641" s="606"/>
      <c r="L641" s="39"/>
      <c r="M641" s="39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84"/>
    </row>
    <row r="642" spans="1:27" ht="15.75" customHeight="1">
      <c r="A642" s="886" t="str">
        <f>IF(B642&lt;&gt;"",IF(AND(B642&gt;=_TM1,B642&lt;=_TM2,OR(TH!L642="1111",TH!M642="1111")),TH!D642,""),"")</f>
        <v/>
      </c>
      <c r="B642" s="36" t="str">
        <f t="shared" si="21"/>
        <v/>
      </c>
      <c r="C642" s="191"/>
      <c r="D642" s="37"/>
      <c r="E642" s="37"/>
      <c r="F642" s="293"/>
      <c r="G642" s="40"/>
      <c r="H642" s="7"/>
      <c r="I642" s="253"/>
      <c r="J642" s="253"/>
      <c r="K642" s="606"/>
      <c r="L642" s="39"/>
      <c r="M642" s="39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84"/>
    </row>
    <row r="643" spans="1:27" ht="15.75" customHeight="1">
      <c r="A643" s="886" t="str">
        <f>IF(B643&lt;&gt;"",IF(AND(B643&gt;=_TM1,B643&lt;=_TM2,OR(TH!L643="1111",TH!M643="1111")),TH!D643,""),"")</f>
        <v/>
      </c>
      <c r="B643" s="36" t="str">
        <f t="shared" si="21"/>
        <v/>
      </c>
      <c r="C643" s="191"/>
      <c r="D643" s="37"/>
      <c r="E643" s="37"/>
      <c r="F643" s="293"/>
      <c r="G643" s="40"/>
      <c r="H643" s="7"/>
      <c r="I643" s="253"/>
      <c r="J643" s="253"/>
      <c r="K643" s="606"/>
      <c r="L643" s="39"/>
      <c r="M643" s="39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84"/>
    </row>
    <row r="644" spans="1:27" ht="15.75" customHeight="1">
      <c r="A644" s="886" t="str">
        <f>IF(B644&lt;&gt;"",IF(AND(B644&gt;=_TM1,B644&lt;=_TM2,OR(TH!L644="1111",TH!M644="1111")),TH!D644,""),"")</f>
        <v/>
      </c>
      <c r="B644" s="36" t="str">
        <f t="shared" si="21"/>
        <v/>
      </c>
      <c r="C644" s="191"/>
      <c r="D644" s="37"/>
      <c r="E644" s="37"/>
      <c r="F644" s="192"/>
      <c r="G644" s="491"/>
      <c r="H644" s="193"/>
      <c r="I644" s="253"/>
      <c r="J644" s="253"/>
      <c r="K644" s="606"/>
      <c r="L644" s="39"/>
      <c r="M644" s="39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84"/>
    </row>
    <row r="645" spans="1:27" ht="15.75" customHeight="1">
      <c r="A645" s="886" t="str">
        <f>IF(B645&lt;&gt;"",IF(AND(B645&gt;=_TM1,B645&lt;=_TM2,OR(TH!L645="1111",TH!M645="1111")),TH!D645,""),"")</f>
        <v/>
      </c>
      <c r="B645" s="36" t="str">
        <f t="shared" si="21"/>
        <v/>
      </c>
      <c r="C645" s="191"/>
      <c r="D645" s="37"/>
      <c r="E645" s="37"/>
      <c r="F645" s="192"/>
      <c r="G645" s="491"/>
      <c r="H645" s="193"/>
      <c r="I645" s="253"/>
      <c r="J645" s="253"/>
      <c r="K645" s="606"/>
      <c r="L645" s="39"/>
      <c r="M645" s="39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84"/>
    </row>
    <row r="646" spans="1:27" ht="15.75" customHeight="1">
      <c r="A646" s="886" t="str">
        <f>IF(B646&lt;&gt;"",IF(AND(B646&gt;=_TM1,B646&lt;=_TM2,OR(TH!L646="1111",TH!M646="1111")),TH!D646,""),"")</f>
        <v/>
      </c>
      <c r="B646" s="36" t="str">
        <f t="shared" si="21"/>
        <v/>
      </c>
      <c r="C646" s="191"/>
      <c r="D646" s="37"/>
      <c r="E646" s="37"/>
      <c r="F646" s="192"/>
      <c r="G646" s="491"/>
      <c r="H646" s="193"/>
      <c r="I646" s="253"/>
      <c r="J646" s="253"/>
      <c r="K646" s="606"/>
      <c r="L646" s="39"/>
      <c r="M646" s="39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84"/>
    </row>
    <row r="647" spans="1:27" ht="15.75" customHeight="1">
      <c r="A647" s="886" t="str">
        <f>IF(B647&lt;&gt;"",IF(AND(B647&gt;=_TM1,B647&lt;=_TM2,OR(TH!L647="1111",TH!M647="1111")),TH!D647,""),"")</f>
        <v/>
      </c>
      <c r="B647" s="36" t="str">
        <f t="shared" ref="B647:B710" si="22">IF(C647&lt;&gt;"",MONTH(C647),"")</f>
        <v/>
      </c>
      <c r="C647" s="191"/>
      <c r="D647" s="37"/>
      <c r="E647" s="37"/>
      <c r="F647" s="192"/>
      <c r="G647" s="491"/>
      <c r="H647" s="193"/>
      <c r="I647" s="253"/>
      <c r="J647" s="253"/>
      <c r="K647" s="606"/>
      <c r="L647" s="39"/>
      <c r="M647" s="39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84"/>
    </row>
    <row r="648" spans="1:27" ht="15.75" customHeight="1">
      <c r="A648" s="886" t="str">
        <f>IF(B648&lt;&gt;"",IF(AND(B648&gt;=_TM1,B648&lt;=_TM2,OR(TH!L648="1111",TH!M648="1111")),TH!D648,""),"")</f>
        <v/>
      </c>
      <c r="B648" s="36" t="str">
        <f t="shared" si="22"/>
        <v/>
      </c>
      <c r="C648" s="191"/>
      <c r="D648" s="37"/>
      <c r="E648" s="37"/>
      <c r="F648" s="192"/>
      <c r="G648" s="491"/>
      <c r="H648" s="193"/>
      <c r="I648" s="253"/>
      <c r="J648" s="253"/>
      <c r="K648" s="606"/>
      <c r="L648" s="39"/>
      <c r="M648" s="39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84"/>
    </row>
    <row r="649" spans="1:27" ht="15.75" customHeight="1">
      <c r="A649" s="886" t="str">
        <f>IF(B649&lt;&gt;"",IF(AND(B649&gt;=_TM1,B649&lt;=_TM2,OR(TH!L649="1111",TH!M649="1111")),TH!D649,""),"")</f>
        <v/>
      </c>
      <c r="B649" s="36" t="str">
        <f t="shared" si="22"/>
        <v/>
      </c>
      <c r="C649" s="191"/>
      <c r="D649" s="37"/>
      <c r="E649" s="37"/>
      <c r="F649" s="192"/>
      <c r="G649" s="491"/>
      <c r="H649" s="193"/>
      <c r="I649" s="253"/>
      <c r="J649" s="253"/>
      <c r="K649" s="606"/>
      <c r="L649" s="39"/>
      <c r="M649" s="39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84"/>
    </row>
    <row r="650" spans="1:27" ht="15.75" customHeight="1">
      <c r="A650" s="886" t="str">
        <f>IF(B650&lt;&gt;"",IF(AND(B650&gt;=_TM1,B650&lt;=_TM2,OR(TH!L650="1111",TH!M650="1111")),TH!D650,""),"")</f>
        <v/>
      </c>
      <c r="B650" s="36" t="str">
        <f t="shared" si="22"/>
        <v/>
      </c>
      <c r="C650" s="191"/>
      <c r="D650" s="37"/>
      <c r="E650" s="37"/>
      <c r="F650" s="192"/>
      <c r="G650" s="491"/>
      <c r="H650" s="193"/>
      <c r="I650" s="253"/>
      <c r="J650" s="253"/>
      <c r="K650" s="606"/>
      <c r="L650" s="39"/>
      <c r="M650" s="39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84"/>
    </row>
    <row r="651" spans="1:27" ht="15.75" customHeight="1">
      <c r="A651" s="886" t="str">
        <f>IF(B651&lt;&gt;"",IF(AND(B651&gt;=_TM1,B651&lt;=_TM2,OR(TH!L651="1111",TH!M651="1111")),TH!D651,""),"")</f>
        <v/>
      </c>
      <c r="B651" s="36" t="str">
        <f t="shared" si="22"/>
        <v/>
      </c>
      <c r="C651" s="191"/>
      <c r="D651" s="37"/>
      <c r="E651" s="37"/>
      <c r="F651" s="192"/>
      <c r="G651" s="491"/>
      <c r="H651" s="193"/>
      <c r="I651" s="253"/>
      <c r="J651" s="253"/>
      <c r="K651" s="606"/>
      <c r="L651" s="39"/>
      <c r="M651" s="39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84"/>
    </row>
    <row r="652" spans="1:27" ht="15.75" customHeight="1">
      <c r="A652" s="886" t="str">
        <f>IF(B652&lt;&gt;"",IF(AND(B652&gt;=_TM1,B652&lt;=_TM2,OR(TH!L652="1111",TH!M652="1111")),TH!D652,""),"")</f>
        <v/>
      </c>
      <c r="B652" s="36" t="str">
        <f t="shared" si="22"/>
        <v/>
      </c>
      <c r="C652" s="191"/>
      <c r="D652" s="37"/>
      <c r="E652" s="37"/>
      <c r="F652" s="192"/>
      <c r="G652" s="491"/>
      <c r="H652" s="193"/>
      <c r="I652" s="253"/>
      <c r="J652" s="253"/>
      <c r="K652" s="606"/>
      <c r="L652" s="39"/>
      <c r="M652" s="39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84"/>
    </row>
    <row r="653" spans="1:27" ht="15.75" customHeight="1">
      <c r="A653" s="886" t="str">
        <f>IF(B653&lt;&gt;"",IF(AND(B653&gt;=_TM1,B653&lt;=_TM2,OR(TH!L653="1111",TH!M653="1111")),TH!D653,""),"")</f>
        <v/>
      </c>
      <c r="B653" s="36" t="str">
        <f t="shared" si="22"/>
        <v/>
      </c>
      <c r="C653" s="191"/>
      <c r="D653" s="37"/>
      <c r="E653" s="37"/>
      <c r="F653" s="192"/>
      <c r="G653" s="491"/>
      <c r="H653" s="193"/>
      <c r="I653" s="253"/>
      <c r="J653" s="253"/>
      <c r="K653" s="606"/>
      <c r="L653" s="39"/>
      <c r="M653" s="39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84"/>
    </row>
    <row r="654" spans="1:27" ht="15.75" customHeight="1">
      <c r="A654" s="886" t="str">
        <f>IF(B654&lt;&gt;"",IF(AND(B654&gt;=_TM1,B654&lt;=_TM2,OR(TH!L654="1111",TH!M654="1111")),TH!D654,""),"")</f>
        <v/>
      </c>
      <c r="B654" s="36" t="str">
        <f t="shared" si="22"/>
        <v/>
      </c>
      <c r="C654" s="191"/>
      <c r="D654" s="37"/>
      <c r="E654" s="37"/>
      <c r="F654" s="192"/>
      <c r="G654" s="491"/>
      <c r="H654" s="193"/>
      <c r="I654" s="253"/>
      <c r="J654" s="253"/>
      <c r="K654" s="606"/>
      <c r="L654" s="39"/>
      <c r="M654" s="39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84"/>
    </row>
    <row r="655" spans="1:27" ht="15.75" customHeight="1">
      <c r="A655" s="886" t="str">
        <f>IF(B655&lt;&gt;"",IF(AND(B655&gt;=_TM1,B655&lt;=_TM2,OR(TH!L655="1111",TH!M655="1111")),TH!D655,""),"")</f>
        <v/>
      </c>
      <c r="B655" s="36" t="str">
        <f t="shared" si="22"/>
        <v/>
      </c>
      <c r="C655" s="191"/>
      <c r="D655" s="37"/>
      <c r="E655" s="37"/>
      <c r="F655" s="192"/>
      <c r="G655" s="491"/>
      <c r="H655" s="193"/>
      <c r="I655" s="253"/>
      <c r="J655" s="253"/>
      <c r="K655" s="606"/>
      <c r="L655" s="39"/>
      <c r="M655" s="39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84"/>
    </row>
    <row r="656" spans="1:27" ht="15.75" customHeight="1">
      <c r="A656" s="886" t="str">
        <f>IF(B656&lt;&gt;"",IF(AND(B656&gt;=_TM1,B656&lt;=_TM2,OR(TH!L656="1111",TH!M656="1111")),TH!D656,""),"")</f>
        <v/>
      </c>
      <c r="B656" s="36" t="str">
        <f t="shared" si="22"/>
        <v/>
      </c>
      <c r="C656" s="191"/>
      <c r="D656" s="37"/>
      <c r="E656" s="37"/>
      <c r="F656" s="192"/>
      <c r="G656" s="491"/>
      <c r="H656" s="193"/>
      <c r="I656" s="253"/>
      <c r="J656" s="253"/>
      <c r="K656" s="606"/>
      <c r="L656" s="39"/>
      <c r="M656" s="39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84"/>
    </row>
    <row r="657" spans="1:27" ht="15.75" customHeight="1">
      <c r="A657" s="886" t="str">
        <f>IF(B657&lt;&gt;"",IF(AND(B657&gt;=_TM1,B657&lt;=_TM2,OR(TH!L657="1111",TH!M657="1111")),TH!D657,""),"")</f>
        <v/>
      </c>
      <c r="B657" s="36" t="str">
        <f t="shared" si="22"/>
        <v/>
      </c>
      <c r="C657" s="191"/>
      <c r="D657" s="37"/>
      <c r="E657" s="37"/>
      <c r="F657" s="192"/>
      <c r="G657" s="491"/>
      <c r="H657" s="193"/>
      <c r="I657" s="253"/>
      <c r="J657" s="253"/>
      <c r="K657" s="606"/>
      <c r="L657" s="39"/>
      <c r="M657" s="39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84"/>
    </row>
    <row r="658" spans="1:27" ht="15.75" customHeight="1">
      <c r="A658" s="886" t="str">
        <f>IF(B658&lt;&gt;"",IF(AND(B658&gt;=_TM1,B658&lt;=_TM2,OR(TH!L658="1111",TH!M658="1111")),TH!D658,""),"")</f>
        <v/>
      </c>
      <c r="B658" s="36" t="str">
        <f t="shared" si="22"/>
        <v/>
      </c>
      <c r="C658" s="191"/>
      <c r="D658" s="191"/>
      <c r="E658" s="191"/>
      <c r="F658" s="192"/>
      <c r="G658" s="491"/>
      <c r="H658" s="193"/>
      <c r="I658" s="253"/>
      <c r="J658" s="253"/>
      <c r="K658" s="606"/>
      <c r="L658" s="194"/>
      <c r="M658" s="194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84"/>
    </row>
    <row r="659" spans="1:27" ht="15.75" customHeight="1">
      <c r="A659" s="886" t="str">
        <f>IF(B659&lt;&gt;"",IF(AND(B659&gt;=_TM1,B659&lt;=_TM2,OR(TH!L659="1111",TH!M659="1111")),TH!D659,""),"")</f>
        <v/>
      </c>
      <c r="B659" s="36" t="str">
        <f t="shared" si="22"/>
        <v/>
      </c>
      <c r="C659" s="191"/>
      <c r="D659" s="191"/>
      <c r="E659" s="191"/>
      <c r="F659" s="192"/>
      <c r="G659" s="491"/>
      <c r="H659" s="193"/>
      <c r="I659" s="253"/>
      <c r="J659" s="253"/>
      <c r="K659" s="606"/>
      <c r="L659" s="194"/>
      <c r="M659" s="194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84"/>
    </row>
    <row r="660" spans="1:27" ht="15.75" customHeight="1">
      <c r="A660" s="886" t="str">
        <f>IF(B660&lt;&gt;"",IF(AND(B660&gt;=_TM1,B660&lt;=_TM2,OR(TH!L660="1111",TH!M660="1111")),TH!D660,""),"")</f>
        <v/>
      </c>
      <c r="B660" s="36" t="str">
        <f t="shared" si="22"/>
        <v/>
      </c>
      <c r="C660" s="191"/>
      <c r="D660" s="191"/>
      <c r="E660" s="191"/>
      <c r="F660" s="192"/>
      <c r="G660" s="491"/>
      <c r="H660" s="193"/>
      <c r="I660" s="253"/>
      <c r="J660" s="253"/>
      <c r="K660" s="606"/>
      <c r="L660" s="194"/>
      <c r="M660" s="194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84"/>
    </row>
    <row r="661" spans="1:27" ht="15.75" customHeight="1">
      <c r="A661" s="886" t="str">
        <f>IF(B661&lt;&gt;"",IF(AND(B661&gt;=_TM1,B661&lt;=_TM2,OR(TH!L661="1111",TH!M661="1111")),TH!D661,""),"")</f>
        <v/>
      </c>
      <c r="B661" s="36" t="str">
        <f t="shared" si="22"/>
        <v/>
      </c>
      <c r="C661" s="191"/>
      <c r="D661" s="191"/>
      <c r="E661" s="191"/>
      <c r="F661" s="192"/>
      <c r="G661" s="491"/>
      <c r="H661" s="193"/>
      <c r="I661" s="253"/>
      <c r="J661" s="253"/>
      <c r="K661" s="606"/>
      <c r="L661" s="194"/>
      <c r="M661" s="194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84"/>
    </row>
    <row r="662" spans="1:27" ht="15.75" customHeight="1">
      <c r="A662" s="886" t="str">
        <f>IF(B662&lt;&gt;"",IF(AND(B662&gt;=_TM1,B662&lt;=_TM2,OR(TH!L662="1111",TH!M662="1111")),TH!D662,""),"")</f>
        <v/>
      </c>
      <c r="B662" s="36" t="str">
        <f t="shared" si="22"/>
        <v/>
      </c>
      <c r="C662" s="191"/>
      <c r="D662" s="191"/>
      <c r="E662" s="191"/>
      <c r="F662" s="192"/>
      <c r="G662" s="491"/>
      <c r="H662" s="193"/>
      <c r="I662" s="253"/>
      <c r="J662" s="253"/>
      <c r="K662" s="606"/>
      <c r="L662" s="194"/>
      <c r="M662" s="194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84"/>
    </row>
    <row r="663" spans="1:27" ht="15.75" customHeight="1">
      <c r="A663" s="886" t="str">
        <f>IF(B663&lt;&gt;"",IF(AND(B663&gt;=_TM1,B663&lt;=_TM2,OR(TH!L663="1111",TH!M663="1111")),TH!D663,""),"")</f>
        <v/>
      </c>
      <c r="B663" s="36" t="str">
        <f t="shared" si="22"/>
        <v/>
      </c>
      <c r="C663" s="191"/>
      <c r="D663" s="191"/>
      <c r="E663" s="191"/>
      <c r="F663" s="192"/>
      <c r="G663" s="491"/>
      <c r="H663" s="193"/>
      <c r="I663" s="253"/>
      <c r="J663" s="253"/>
      <c r="K663" s="606"/>
      <c r="L663" s="194"/>
      <c r="M663" s="194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84"/>
    </row>
    <row r="664" spans="1:27" ht="15.75" customHeight="1">
      <c r="A664" s="886" t="str">
        <f>IF(B664&lt;&gt;"",IF(AND(B664&gt;=_TM1,B664&lt;=_TM2,OR(TH!L664="1111",TH!M664="1111")),TH!D664,""),"")</f>
        <v/>
      </c>
      <c r="B664" s="36" t="str">
        <f t="shared" si="22"/>
        <v/>
      </c>
      <c r="C664" s="191"/>
      <c r="D664" s="191"/>
      <c r="E664" s="191"/>
      <c r="F664" s="192"/>
      <c r="G664" s="491"/>
      <c r="H664" s="193"/>
      <c r="I664" s="253"/>
      <c r="J664" s="253"/>
      <c r="K664" s="606"/>
      <c r="L664" s="194"/>
      <c r="M664" s="194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84"/>
    </row>
    <row r="665" spans="1:27" ht="15.75" customHeight="1">
      <c r="A665" s="886" t="str">
        <f>IF(B665&lt;&gt;"",IF(AND(B665&gt;=_TM1,B665&lt;=_TM2,OR(TH!L665="1111",TH!M665="1111")),TH!D665,""),"")</f>
        <v/>
      </c>
      <c r="B665" s="36" t="str">
        <f t="shared" si="22"/>
        <v/>
      </c>
      <c r="C665" s="191"/>
      <c r="D665" s="191"/>
      <c r="E665" s="191"/>
      <c r="F665" s="192"/>
      <c r="G665" s="491"/>
      <c r="H665" s="193"/>
      <c r="I665" s="253"/>
      <c r="J665" s="253"/>
      <c r="K665" s="606"/>
      <c r="L665" s="194"/>
      <c r="M665" s="194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84"/>
    </row>
    <row r="666" spans="1:27" ht="15.75" customHeight="1">
      <c r="A666" s="886" t="str">
        <f>IF(B666&lt;&gt;"",IF(AND(B666&gt;=_TM1,B666&lt;=_TM2,OR(TH!L666="1111",TH!M666="1111")),TH!D666,""),"")</f>
        <v/>
      </c>
      <c r="B666" s="36" t="str">
        <f t="shared" si="22"/>
        <v/>
      </c>
      <c r="C666" s="191"/>
      <c r="D666" s="191"/>
      <c r="E666" s="191"/>
      <c r="F666" s="192"/>
      <c r="G666" s="491"/>
      <c r="H666" s="193"/>
      <c r="I666" s="253"/>
      <c r="J666" s="253"/>
      <c r="K666" s="606"/>
      <c r="L666" s="194"/>
      <c r="M666" s="194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84"/>
    </row>
    <row r="667" spans="1:27" ht="15.75" customHeight="1">
      <c r="A667" s="886" t="str">
        <f>IF(B667&lt;&gt;"",IF(AND(B667&gt;=_TM1,B667&lt;=_TM2,OR(TH!L667="1111",TH!M667="1111")),TH!D667,""),"")</f>
        <v/>
      </c>
      <c r="B667" s="36" t="str">
        <f t="shared" si="22"/>
        <v/>
      </c>
      <c r="C667" s="191"/>
      <c r="D667" s="191"/>
      <c r="E667" s="191"/>
      <c r="F667" s="192"/>
      <c r="G667" s="491"/>
      <c r="H667" s="193"/>
      <c r="I667" s="253"/>
      <c r="J667" s="253"/>
      <c r="K667" s="606"/>
      <c r="L667" s="194"/>
      <c r="M667" s="194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84"/>
    </row>
    <row r="668" spans="1:27" ht="15.75" customHeight="1">
      <c r="A668" s="886" t="str">
        <f>IF(B668&lt;&gt;"",IF(AND(B668&gt;=_TM1,B668&lt;=_TM2,OR(TH!L668="1111",TH!M668="1111")),TH!D668,""),"")</f>
        <v/>
      </c>
      <c r="B668" s="36" t="str">
        <f t="shared" si="22"/>
        <v/>
      </c>
      <c r="C668" s="191"/>
      <c r="D668" s="191"/>
      <c r="E668" s="191"/>
      <c r="F668" s="192"/>
      <c r="G668" s="491"/>
      <c r="H668" s="193"/>
      <c r="I668" s="253"/>
      <c r="J668" s="253"/>
      <c r="K668" s="606"/>
      <c r="L668" s="194"/>
      <c r="M668" s="194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84"/>
    </row>
    <row r="669" spans="1:27" ht="15.75" customHeight="1">
      <c r="A669" s="886" t="str">
        <f>IF(B669&lt;&gt;"",IF(AND(B669&gt;=_TM1,B669&lt;=_TM2,OR(TH!L669="1111",TH!M669="1111")),TH!D669,""),"")</f>
        <v/>
      </c>
      <c r="B669" s="36" t="str">
        <f t="shared" si="22"/>
        <v/>
      </c>
      <c r="C669" s="191"/>
      <c r="D669" s="37"/>
      <c r="E669" s="37"/>
      <c r="F669" s="293"/>
      <c r="G669" s="40"/>
      <c r="H669" s="7"/>
      <c r="I669" s="253"/>
      <c r="J669" s="253"/>
      <c r="K669" s="606"/>
      <c r="L669" s="39"/>
      <c r="M669" s="39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84"/>
    </row>
    <row r="670" spans="1:27" ht="15.75" customHeight="1">
      <c r="A670" s="886" t="str">
        <f>IF(B670&lt;&gt;"",IF(AND(B670&gt;=_TM1,B670&lt;=_TM2,OR(TH!L670="1111",TH!M670="1111")),TH!D670,""),"")</f>
        <v/>
      </c>
      <c r="B670" s="36" t="str">
        <f t="shared" si="22"/>
        <v/>
      </c>
      <c r="C670" s="191"/>
      <c r="D670" s="37"/>
      <c r="E670" s="37"/>
      <c r="F670" s="293"/>
      <c r="G670" s="40"/>
      <c r="H670" s="7"/>
      <c r="I670" s="253"/>
      <c r="J670" s="253"/>
      <c r="K670" s="606"/>
      <c r="L670" s="39"/>
      <c r="M670" s="39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84"/>
    </row>
    <row r="671" spans="1:27" ht="15.75" customHeight="1">
      <c r="A671" s="886" t="str">
        <f>IF(B671&lt;&gt;"",IF(AND(B671&gt;=_TM1,B671&lt;=_TM2,OR(TH!L671="1111",TH!M671="1111")),TH!D671,""),"")</f>
        <v/>
      </c>
      <c r="B671" s="36" t="str">
        <f t="shared" si="22"/>
        <v/>
      </c>
      <c r="C671" s="191"/>
      <c r="D671" s="37"/>
      <c r="E671" s="37"/>
      <c r="F671" s="293"/>
      <c r="G671" s="40"/>
      <c r="H671" s="7"/>
      <c r="I671" s="253"/>
      <c r="J671" s="253"/>
      <c r="K671" s="606"/>
      <c r="L671" s="39"/>
      <c r="M671" s="39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84"/>
    </row>
    <row r="672" spans="1:27" ht="15.75" customHeight="1">
      <c r="A672" s="886" t="str">
        <f>IF(B672&lt;&gt;"",IF(AND(B672&gt;=_TM1,B672&lt;=_TM2,OR(TH!L672="1111",TH!M672="1111")),TH!D672,""),"")</f>
        <v/>
      </c>
      <c r="B672" s="36" t="str">
        <f t="shared" si="22"/>
        <v/>
      </c>
      <c r="C672" s="191"/>
      <c r="D672" s="37"/>
      <c r="E672" s="37"/>
      <c r="F672" s="293"/>
      <c r="G672" s="40"/>
      <c r="H672" s="7"/>
      <c r="I672" s="253"/>
      <c r="J672" s="253"/>
      <c r="K672" s="606"/>
      <c r="L672" s="39"/>
      <c r="M672" s="39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84"/>
    </row>
    <row r="673" spans="1:27" ht="15.75" customHeight="1">
      <c r="A673" s="886" t="str">
        <f>IF(B673&lt;&gt;"",IF(AND(B673&gt;=_TM1,B673&lt;=_TM2,OR(TH!L673="1111",TH!M673="1111")),TH!D673,""),"")</f>
        <v/>
      </c>
      <c r="B673" s="36" t="str">
        <f t="shared" si="22"/>
        <v/>
      </c>
      <c r="C673" s="191"/>
      <c r="D673" s="37"/>
      <c r="E673" s="37"/>
      <c r="F673" s="192"/>
      <c r="G673" s="40"/>
      <c r="H673" s="7"/>
      <c r="I673" s="253"/>
      <c r="J673" s="253"/>
      <c r="K673" s="606"/>
      <c r="L673" s="39"/>
      <c r="M673" s="39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84"/>
    </row>
    <row r="674" spans="1:27" ht="15.75" customHeight="1">
      <c r="A674" s="886" t="str">
        <f>IF(B674&lt;&gt;"",IF(AND(B674&gt;=_TM1,B674&lt;=_TM2,OR(TH!L674="1111",TH!M674="1111")),TH!D674,""),"")</f>
        <v/>
      </c>
      <c r="B674" s="36" t="str">
        <f t="shared" si="22"/>
        <v/>
      </c>
      <c r="C674" s="191"/>
      <c r="D674" s="37"/>
      <c r="E674" s="37"/>
      <c r="F674" s="293"/>
      <c r="G674" s="40"/>
      <c r="H674" s="7"/>
      <c r="I674" s="253"/>
      <c r="J674" s="253"/>
      <c r="K674" s="606"/>
      <c r="L674" s="39"/>
      <c r="M674" s="39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84"/>
    </row>
    <row r="675" spans="1:27" ht="15.75" customHeight="1">
      <c r="A675" s="886" t="str">
        <f>IF(B675&lt;&gt;"",IF(AND(B675&gt;=_TM1,B675&lt;=_TM2,OR(TH!L675="1111",TH!M675="1111")),TH!D675,""),"")</f>
        <v/>
      </c>
      <c r="B675" s="36" t="str">
        <f t="shared" si="22"/>
        <v/>
      </c>
      <c r="C675" s="191"/>
      <c r="D675" s="37"/>
      <c r="E675" s="37"/>
      <c r="F675" s="293"/>
      <c r="G675" s="40"/>
      <c r="H675" s="7"/>
      <c r="I675" s="253"/>
      <c r="J675" s="253"/>
      <c r="K675" s="606"/>
      <c r="L675" s="39"/>
      <c r="M675" s="39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84"/>
    </row>
    <row r="676" spans="1:27" ht="15.75" customHeight="1">
      <c r="A676" s="886" t="str">
        <f>IF(B676&lt;&gt;"",IF(AND(B676&gt;=_TM1,B676&lt;=_TM2,OR(TH!L676="1111",TH!M676="1111")),TH!D676,""),"")</f>
        <v/>
      </c>
      <c r="B676" s="36" t="str">
        <f t="shared" si="22"/>
        <v/>
      </c>
      <c r="C676" s="191"/>
      <c r="D676" s="37"/>
      <c r="E676" s="37"/>
      <c r="F676" s="293"/>
      <c r="G676" s="40"/>
      <c r="H676" s="7"/>
      <c r="I676" s="253"/>
      <c r="J676" s="253"/>
      <c r="K676" s="606"/>
      <c r="L676" s="39"/>
      <c r="M676" s="39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84"/>
    </row>
    <row r="677" spans="1:27" ht="15.75" customHeight="1">
      <c r="A677" s="886" t="str">
        <f>IF(B677&lt;&gt;"",IF(AND(B677&gt;=_TM1,B677&lt;=_TM2,OR(TH!L677="1111",TH!M677="1111")),TH!D677,""),"")</f>
        <v/>
      </c>
      <c r="B677" s="36" t="str">
        <f t="shared" si="22"/>
        <v/>
      </c>
      <c r="C677" s="191"/>
      <c r="D677" s="37"/>
      <c r="E677" s="37"/>
      <c r="F677" s="293"/>
      <c r="G677" s="40"/>
      <c r="H677" s="7"/>
      <c r="I677" s="253"/>
      <c r="J677" s="253"/>
      <c r="K677" s="606"/>
      <c r="L677" s="39"/>
      <c r="M677" s="39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84"/>
    </row>
    <row r="678" spans="1:27" ht="15.75" customHeight="1">
      <c r="A678" s="886" t="str">
        <f>IF(B678&lt;&gt;"",IF(AND(B678&gt;=_TM1,B678&lt;=_TM2,OR(TH!L678="1111",TH!M678="1111")),TH!D678,""),"")</f>
        <v/>
      </c>
      <c r="B678" s="36" t="str">
        <f t="shared" si="22"/>
        <v/>
      </c>
      <c r="C678" s="191"/>
      <c r="D678" s="37"/>
      <c r="E678" s="37"/>
      <c r="F678" s="293"/>
      <c r="G678" s="40"/>
      <c r="H678" s="7"/>
      <c r="I678" s="253"/>
      <c r="J678" s="253"/>
      <c r="K678" s="606"/>
      <c r="L678" s="39"/>
      <c r="M678" s="39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84"/>
    </row>
    <row r="679" spans="1:27" ht="15.75" customHeight="1">
      <c r="A679" s="886" t="str">
        <f>IF(B679&lt;&gt;"",IF(AND(B679&gt;=_TM1,B679&lt;=_TM2,OR(TH!L679="1111",TH!M679="1111")),TH!D679,""),"")</f>
        <v/>
      </c>
      <c r="B679" s="36" t="str">
        <f t="shared" si="22"/>
        <v/>
      </c>
      <c r="C679" s="191"/>
      <c r="D679" s="37"/>
      <c r="E679" s="37"/>
      <c r="F679" s="192"/>
      <c r="G679" s="491"/>
      <c r="H679" s="193"/>
      <c r="I679" s="253"/>
      <c r="J679" s="253"/>
      <c r="K679" s="606"/>
      <c r="L679" s="39"/>
      <c r="M679" s="39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84"/>
    </row>
    <row r="680" spans="1:27" ht="15.75" customHeight="1">
      <c r="A680" s="886" t="str">
        <f>IF(B680&lt;&gt;"",IF(AND(B680&gt;=_TM1,B680&lt;=_TM2,OR(TH!L680="1111",TH!M680="1111")),TH!D680,""),"")</f>
        <v/>
      </c>
      <c r="B680" s="36" t="str">
        <f t="shared" si="22"/>
        <v/>
      </c>
      <c r="C680" s="191"/>
      <c r="D680" s="37"/>
      <c r="E680" s="37"/>
      <c r="F680" s="192"/>
      <c r="G680" s="491"/>
      <c r="H680" s="193"/>
      <c r="I680" s="253"/>
      <c r="J680" s="253"/>
      <c r="K680" s="606"/>
      <c r="L680" s="39"/>
      <c r="M680" s="39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84"/>
    </row>
    <row r="681" spans="1:27" ht="15.75" customHeight="1">
      <c r="A681" s="886" t="str">
        <f>IF(B681&lt;&gt;"",IF(AND(B681&gt;=_TM1,B681&lt;=_TM2,OR(TH!L681="1111",TH!M681="1111")),TH!D681,""),"")</f>
        <v/>
      </c>
      <c r="B681" s="36" t="str">
        <f t="shared" si="22"/>
        <v/>
      </c>
      <c r="C681" s="191"/>
      <c r="D681" s="37"/>
      <c r="E681" s="37"/>
      <c r="F681" s="192"/>
      <c r="G681" s="491"/>
      <c r="H681" s="193"/>
      <c r="I681" s="253"/>
      <c r="J681" s="253"/>
      <c r="K681" s="606"/>
      <c r="L681" s="39"/>
      <c r="M681" s="39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84"/>
    </row>
    <row r="682" spans="1:27" ht="15.75" customHeight="1">
      <c r="A682" s="886" t="str">
        <f>IF(B682&lt;&gt;"",IF(AND(B682&gt;=_TM1,B682&lt;=_TM2,OR(TH!L682="1111",TH!M682="1111")),TH!D682,""),"")</f>
        <v/>
      </c>
      <c r="B682" s="36" t="str">
        <f t="shared" si="22"/>
        <v/>
      </c>
      <c r="C682" s="191"/>
      <c r="D682" s="37"/>
      <c r="E682" s="37"/>
      <c r="F682" s="192"/>
      <c r="G682" s="491"/>
      <c r="H682" s="193"/>
      <c r="I682" s="253"/>
      <c r="J682" s="253"/>
      <c r="K682" s="606"/>
      <c r="L682" s="39"/>
      <c r="M682" s="39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84"/>
    </row>
    <row r="683" spans="1:27" ht="15.75" customHeight="1">
      <c r="A683" s="886" t="str">
        <f>IF(B683&lt;&gt;"",IF(AND(B683&gt;=_TM1,B683&lt;=_TM2,OR(TH!L683="1111",TH!M683="1111")),TH!D683,""),"")</f>
        <v/>
      </c>
      <c r="B683" s="36" t="str">
        <f t="shared" si="22"/>
        <v/>
      </c>
      <c r="C683" s="191"/>
      <c r="D683" s="37"/>
      <c r="E683" s="37"/>
      <c r="F683" s="192"/>
      <c r="G683" s="491"/>
      <c r="H683" s="193"/>
      <c r="I683" s="253"/>
      <c r="J683" s="253"/>
      <c r="K683" s="606"/>
      <c r="L683" s="39"/>
      <c r="M683" s="39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84"/>
    </row>
    <row r="684" spans="1:27" ht="15.75" customHeight="1">
      <c r="A684" s="886" t="str">
        <f>IF(B684&lt;&gt;"",IF(AND(B684&gt;=_TM1,B684&lt;=_TM2,OR(TH!L684="1111",TH!M684="1111")),TH!D684,""),"")</f>
        <v/>
      </c>
      <c r="B684" s="36" t="str">
        <f t="shared" si="22"/>
        <v/>
      </c>
      <c r="C684" s="191"/>
      <c r="D684" s="37"/>
      <c r="E684" s="37"/>
      <c r="F684" s="192"/>
      <c r="G684" s="491"/>
      <c r="H684" s="193"/>
      <c r="I684" s="253"/>
      <c r="J684" s="253"/>
      <c r="K684" s="606"/>
      <c r="L684" s="39"/>
      <c r="M684" s="39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84"/>
    </row>
    <row r="685" spans="1:27" ht="15.75" customHeight="1">
      <c r="A685" s="886" t="str">
        <f>IF(B685&lt;&gt;"",IF(AND(B685&gt;=_TM1,B685&lt;=_TM2,OR(TH!L685="1111",TH!M685="1111")),TH!D685,""),"")</f>
        <v/>
      </c>
      <c r="B685" s="36" t="str">
        <f t="shared" si="22"/>
        <v/>
      </c>
      <c r="C685" s="191"/>
      <c r="D685" s="37"/>
      <c r="E685" s="37"/>
      <c r="F685" s="192"/>
      <c r="G685" s="491"/>
      <c r="H685" s="193"/>
      <c r="I685" s="253"/>
      <c r="J685" s="253"/>
      <c r="K685" s="606"/>
      <c r="L685" s="39"/>
      <c r="M685" s="39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84"/>
    </row>
    <row r="686" spans="1:27" ht="15.75" customHeight="1">
      <c r="A686" s="886" t="str">
        <f>IF(B686&lt;&gt;"",IF(AND(B686&gt;=_TM1,B686&lt;=_TM2,OR(TH!L686="1111",TH!M686="1111")),TH!D686,""),"")</f>
        <v/>
      </c>
      <c r="B686" s="36" t="str">
        <f t="shared" si="22"/>
        <v/>
      </c>
      <c r="C686" s="191"/>
      <c r="D686" s="37"/>
      <c r="E686" s="37"/>
      <c r="F686" s="192"/>
      <c r="G686" s="491"/>
      <c r="H686" s="193"/>
      <c r="I686" s="253"/>
      <c r="J686" s="253"/>
      <c r="K686" s="606"/>
      <c r="L686" s="39"/>
      <c r="M686" s="39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84"/>
    </row>
    <row r="687" spans="1:27" ht="15.75" customHeight="1">
      <c r="A687" s="886" t="str">
        <f>IF(B687&lt;&gt;"",IF(AND(B687&gt;=_TM1,B687&lt;=_TM2,OR(TH!L687="1111",TH!M687="1111")),TH!D687,""),"")</f>
        <v/>
      </c>
      <c r="B687" s="36" t="str">
        <f t="shared" si="22"/>
        <v/>
      </c>
      <c r="C687" s="191"/>
      <c r="D687" s="37"/>
      <c r="E687" s="37"/>
      <c r="F687" s="192"/>
      <c r="G687" s="491"/>
      <c r="H687" s="193"/>
      <c r="I687" s="253"/>
      <c r="J687" s="253"/>
      <c r="K687" s="606"/>
      <c r="L687" s="39"/>
      <c r="M687" s="39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84"/>
    </row>
    <row r="688" spans="1:27" ht="15.75" customHeight="1">
      <c r="A688" s="886" t="str">
        <f>IF(B688&lt;&gt;"",IF(AND(B688&gt;=_TM1,B688&lt;=_TM2,OR(TH!L688="1111",TH!M688="1111")),TH!D688,""),"")</f>
        <v/>
      </c>
      <c r="B688" s="36" t="str">
        <f t="shared" si="22"/>
        <v/>
      </c>
      <c r="C688" s="191"/>
      <c r="D688" s="37"/>
      <c r="E688" s="37"/>
      <c r="F688" s="192"/>
      <c r="G688" s="491"/>
      <c r="H688" s="193"/>
      <c r="I688" s="253"/>
      <c r="J688" s="253"/>
      <c r="K688" s="606"/>
      <c r="L688" s="39"/>
      <c r="M688" s="39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84"/>
    </row>
    <row r="689" spans="1:27" ht="15.75" customHeight="1">
      <c r="A689" s="886" t="str">
        <f>IF(B689&lt;&gt;"",IF(AND(B689&gt;=_TM1,B689&lt;=_TM2,OR(TH!L689="1111",TH!M689="1111")),TH!D689,""),"")</f>
        <v/>
      </c>
      <c r="B689" s="36" t="str">
        <f t="shared" si="22"/>
        <v/>
      </c>
      <c r="C689" s="191"/>
      <c r="D689" s="191"/>
      <c r="E689" s="191"/>
      <c r="F689" s="192"/>
      <c r="G689" s="491"/>
      <c r="H689" s="7"/>
      <c r="I689" s="253"/>
      <c r="J689" s="253"/>
      <c r="K689" s="606"/>
      <c r="L689" s="194"/>
      <c r="M689" s="194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84"/>
    </row>
    <row r="690" spans="1:27" ht="15.75" customHeight="1">
      <c r="A690" s="886" t="str">
        <f>IF(B690&lt;&gt;"",IF(AND(B690&gt;=_TM1,B690&lt;=_TM2,OR(TH!L690="1111",TH!M690="1111")),TH!D690,""),"")</f>
        <v/>
      </c>
      <c r="B690" s="36" t="str">
        <f t="shared" si="22"/>
        <v/>
      </c>
      <c r="C690" s="191"/>
      <c r="D690" s="191"/>
      <c r="E690" s="191"/>
      <c r="F690" s="192"/>
      <c r="G690" s="491"/>
      <c r="H690" s="7"/>
      <c r="I690" s="253"/>
      <c r="J690" s="253"/>
      <c r="K690" s="606"/>
      <c r="L690" s="194"/>
      <c r="M690" s="194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84"/>
    </row>
    <row r="691" spans="1:27" ht="15.75" customHeight="1">
      <c r="A691" s="886" t="str">
        <f>IF(B691&lt;&gt;"",IF(AND(B691&gt;=_TM1,B691&lt;=_TM2,OR(TH!L691="1111",TH!M691="1111")),TH!D691,""),"")</f>
        <v/>
      </c>
      <c r="B691" s="36" t="str">
        <f t="shared" si="22"/>
        <v/>
      </c>
      <c r="C691" s="191"/>
      <c r="D691" s="191"/>
      <c r="E691" s="191"/>
      <c r="F691" s="192"/>
      <c r="G691" s="491"/>
      <c r="H691" s="7"/>
      <c r="I691" s="253"/>
      <c r="J691" s="253"/>
      <c r="K691" s="606"/>
      <c r="L691" s="194"/>
      <c r="M691" s="194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84"/>
    </row>
    <row r="692" spans="1:27" ht="15.75" customHeight="1">
      <c r="A692" s="886" t="str">
        <f>IF(B692&lt;&gt;"",IF(AND(B692&gt;=_TM1,B692&lt;=_TM2,OR(TH!L692="1111",TH!M692="1111")),TH!D692,""),"")</f>
        <v/>
      </c>
      <c r="B692" s="36" t="str">
        <f t="shared" si="22"/>
        <v/>
      </c>
      <c r="C692" s="191"/>
      <c r="D692" s="191"/>
      <c r="E692" s="191"/>
      <c r="F692" s="192"/>
      <c r="G692" s="491"/>
      <c r="H692" s="7"/>
      <c r="I692" s="253"/>
      <c r="J692" s="253"/>
      <c r="K692" s="606"/>
      <c r="L692" s="194"/>
      <c r="M692" s="194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84"/>
    </row>
    <row r="693" spans="1:27" ht="15.75" customHeight="1">
      <c r="A693" s="886" t="str">
        <f>IF(B693&lt;&gt;"",IF(AND(B693&gt;=_TM1,B693&lt;=_TM2,OR(TH!L693="1111",TH!M693="1111")),TH!D693,""),"")</f>
        <v/>
      </c>
      <c r="B693" s="36" t="str">
        <f t="shared" si="22"/>
        <v/>
      </c>
      <c r="C693" s="191"/>
      <c r="D693" s="191"/>
      <c r="E693" s="191"/>
      <c r="F693" s="192"/>
      <c r="G693" s="491"/>
      <c r="H693" s="7"/>
      <c r="I693" s="253"/>
      <c r="J693" s="253"/>
      <c r="K693" s="606"/>
      <c r="L693" s="194"/>
      <c r="M693" s="194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84"/>
    </row>
    <row r="694" spans="1:27" ht="15.75" customHeight="1">
      <c r="A694" s="886" t="str">
        <f>IF(B694&lt;&gt;"",IF(AND(B694&gt;=_TM1,B694&lt;=_TM2,OR(TH!L694="1111",TH!M694="1111")),TH!D694,""),"")</f>
        <v/>
      </c>
      <c r="B694" s="36" t="str">
        <f t="shared" si="22"/>
        <v/>
      </c>
      <c r="C694" s="191"/>
      <c r="D694" s="191"/>
      <c r="E694" s="191"/>
      <c r="F694" s="192"/>
      <c r="G694" s="491"/>
      <c r="H694" s="7"/>
      <c r="I694" s="253"/>
      <c r="J694" s="253"/>
      <c r="K694" s="606"/>
      <c r="L694" s="194"/>
      <c r="M694" s="194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84"/>
    </row>
    <row r="695" spans="1:27" ht="15.75" customHeight="1">
      <c r="A695" s="886" t="str">
        <f>IF(B695&lt;&gt;"",IF(AND(B695&gt;=_TM1,B695&lt;=_TM2,OR(TH!L695="1111",TH!M695="1111")),TH!D695,""),"")</f>
        <v/>
      </c>
      <c r="B695" s="36" t="str">
        <f t="shared" si="22"/>
        <v/>
      </c>
      <c r="C695" s="191"/>
      <c r="D695" s="191"/>
      <c r="E695" s="191"/>
      <c r="F695" s="192"/>
      <c r="G695" s="491"/>
      <c r="H695" s="7"/>
      <c r="I695" s="253"/>
      <c r="J695" s="253"/>
      <c r="K695" s="606"/>
      <c r="L695" s="194"/>
      <c r="M695" s="194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84"/>
    </row>
    <row r="696" spans="1:27" ht="15.75" customHeight="1">
      <c r="A696" s="886" t="str">
        <f>IF(B696&lt;&gt;"",IF(AND(B696&gt;=_TM1,B696&lt;=_TM2,OR(TH!L696="1111",TH!M696="1111")),TH!D696,""),"")</f>
        <v/>
      </c>
      <c r="B696" s="36" t="str">
        <f t="shared" si="22"/>
        <v/>
      </c>
      <c r="C696" s="191"/>
      <c r="D696" s="191"/>
      <c r="E696" s="191"/>
      <c r="F696" s="192"/>
      <c r="G696" s="491"/>
      <c r="H696" s="7"/>
      <c r="I696" s="253"/>
      <c r="J696" s="253"/>
      <c r="K696" s="606"/>
      <c r="L696" s="194"/>
      <c r="M696" s="194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84"/>
    </row>
    <row r="697" spans="1:27" ht="15.75" customHeight="1">
      <c r="A697" s="886" t="str">
        <f>IF(B697&lt;&gt;"",IF(AND(B697&gt;=_TM1,B697&lt;=_TM2,OR(TH!L697="1111",TH!M697="1111")),TH!D697,""),"")</f>
        <v/>
      </c>
      <c r="B697" s="36" t="str">
        <f t="shared" si="22"/>
        <v/>
      </c>
      <c r="C697" s="191"/>
      <c r="D697" s="191"/>
      <c r="E697" s="191"/>
      <c r="F697" s="192"/>
      <c r="G697" s="491"/>
      <c r="H697" s="7"/>
      <c r="I697" s="253"/>
      <c r="J697" s="253"/>
      <c r="K697" s="606"/>
      <c r="L697" s="194"/>
      <c r="M697" s="194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84"/>
    </row>
    <row r="698" spans="1:27" ht="15.75" customHeight="1">
      <c r="A698" s="886" t="str">
        <f>IF(B698&lt;&gt;"",IF(AND(B698&gt;=_TM1,B698&lt;=_TM2,OR(TH!L698="1111",TH!M698="1111")),TH!D698,""),"")</f>
        <v/>
      </c>
      <c r="B698" s="36" t="str">
        <f t="shared" si="22"/>
        <v/>
      </c>
      <c r="C698" s="191"/>
      <c r="D698" s="37"/>
      <c r="E698" s="37"/>
      <c r="F698" s="293"/>
      <c r="G698" s="40"/>
      <c r="H698" s="7"/>
      <c r="I698" s="253"/>
      <c r="J698" s="253"/>
      <c r="K698" s="606"/>
      <c r="L698" s="39"/>
      <c r="M698" s="39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84"/>
    </row>
    <row r="699" spans="1:27" ht="15.75" customHeight="1">
      <c r="A699" s="886" t="str">
        <f>IF(B699&lt;&gt;"",IF(AND(B699&gt;=_TM1,B699&lt;=_TM2,OR(TH!L699="1111",TH!M699="1111")),TH!D699,""),"")</f>
        <v/>
      </c>
      <c r="B699" s="36" t="str">
        <f t="shared" si="22"/>
        <v/>
      </c>
      <c r="C699" s="191"/>
      <c r="D699" s="37"/>
      <c r="E699" s="37"/>
      <c r="F699" s="293"/>
      <c r="G699" s="40"/>
      <c r="H699" s="7"/>
      <c r="I699" s="253"/>
      <c r="J699" s="253"/>
      <c r="K699" s="606"/>
      <c r="L699" s="39"/>
      <c r="M699" s="39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84"/>
    </row>
    <row r="700" spans="1:27" ht="15.75" customHeight="1">
      <c r="A700" s="886" t="str">
        <f>IF(B700&lt;&gt;"",IF(AND(B700&gt;=_TM1,B700&lt;=_TM2,OR(TH!L700="1111",TH!M700="1111")),TH!D700,""),"")</f>
        <v/>
      </c>
      <c r="B700" s="36" t="str">
        <f t="shared" si="22"/>
        <v/>
      </c>
      <c r="C700" s="191"/>
      <c r="D700" s="37"/>
      <c r="E700" s="37"/>
      <c r="F700" s="293"/>
      <c r="G700" s="40"/>
      <c r="H700" s="7"/>
      <c r="I700" s="253"/>
      <c r="J700" s="253"/>
      <c r="K700" s="606"/>
      <c r="L700" s="39"/>
      <c r="M700" s="39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84"/>
    </row>
    <row r="701" spans="1:27" ht="15.75" customHeight="1">
      <c r="A701" s="886" t="str">
        <f>IF(B701&lt;&gt;"",IF(AND(B701&gt;=_TM1,B701&lt;=_TM2,OR(TH!L701="1111",TH!M701="1111")),TH!D701,""),"")</f>
        <v/>
      </c>
      <c r="B701" s="36" t="str">
        <f t="shared" si="22"/>
        <v/>
      </c>
      <c r="C701" s="191"/>
      <c r="D701" s="37"/>
      <c r="E701" s="37"/>
      <c r="F701" s="293"/>
      <c r="G701" s="40"/>
      <c r="H701" s="7"/>
      <c r="I701" s="253"/>
      <c r="J701" s="253"/>
      <c r="K701" s="606"/>
      <c r="L701" s="39"/>
      <c r="M701" s="39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84"/>
    </row>
    <row r="702" spans="1:27" ht="15.75" customHeight="1">
      <c r="A702" s="886" t="str">
        <f>IF(B702&lt;&gt;"",IF(AND(B702&gt;=_TM1,B702&lt;=_TM2,OR(TH!L702="1111",TH!M702="1111")),TH!D702,""),"")</f>
        <v/>
      </c>
      <c r="B702" s="36" t="str">
        <f t="shared" si="22"/>
        <v/>
      </c>
      <c r="C702" s="191"/>
      <c r="D702" s="37"/>
      <c r="E702" s="37"/>
      <c r="F702" s="293"/>
      <c r="G702" s="40"/>
      <c r="H702" s="7"/>
      <c r="I702" s="253"/>
      <c r="J702" s="253"/>
      <c r="K702" s="606"/>
      <c r="L702" s="39"/>
      <c r="M702" s="39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84"/>
    </row>
    <row r="703" spans="1:27" ht="15.75" customHeight="1">
      <c r="A703" s="886" t="str">
        <f>IF(B703&lt;&gt;"",IF(AND(B703&gt;=_TM1,B703&lt;=_TM2,OR(TH!L703="1111",TH!M703="1111")),TH!D703,""),"")</f>
        <v/>
      </c>
      <c r="B703" s="36" t="str">
        <f t="shared" si="22"/>
        <v/>
      </c>
      <c r="C703" s="191"/>
      <c r="D703" s="37"/>
      <c r="E703" s="37"/>
      <c r="F703" s="293"/>
      <c r="G703" s="40"/>
      <c r="H703" s="7"/>
      <c r="I703" s="253"/>
      <c r="J703" s="253"/>
      <c r="K703" s="606"/>
      <c r="L703" s="39"/>
      <c r="M703" s="39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84"/>
    </row>
    <row r="704" spans="1:27" ht="15.75" customHeight="1">
      <c r="A704" s="886" t="str">
        <f>IF(B704&lt;&gt;"",IF(AND(B704&gt;=_TM1,B704&lt;=_TM2,OR(TH!L704="1111",TH!M704="1111")),TH!D704,""),"")</f>
        <v/>
      </c>
      <c r="B704" s="36" t="str">
        <f t="shared" si="22"/>
        <v/>
      </c>
      <c r="C704" s="191"/>
      <c r="D704" s="37"/>
      <c r="E704" s="37"/>
      <c r="F704" s="293"/>
      <c r="G704" s="40"/>
      <c r="H704" s="7"/>
      <c r="I704" s="253"/>
      <c r="J704" s="253"/>
      <c r="K704" s="606"/>
      <c r="L704" s="39"/>
      <c r="M704" s="39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84"/>
    </row>
    <row r="705" spans="1:27" ht="15.75" customHeight="1">
      <c r="A705" s="886" t="str">
        <f>IF(B705&lt;&gt;"",IF(AND(B705&gt;=_TM1,B705&lt;=_TM2,OR(TH!L705="1111",TH!M705="1111")),TH!D705,""),"")</f>
        <v/>
      </c>
      <c r="B705" s="36" t="str">
        <f t="shared" si="22"/>
        <v/>
      </c>
      <c r="C705" s="191"/>
      <c r="D705" s="37"/>
      <c r="E705" s="37"/>
      <c r="F705" s="293"/>
      <c r="G705" s="40"/>
      <c r="H705" s="7"/>
      <c r="I705" s="253"/>
      <c r="J705" s="253"/>
      <c r="K705" s="606"/>
      <c r="L705" s="39"/>
      <c r="M705" s="39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84"/>
    </row>
    <row r="706" spans="1:27" ht="15.75" customHeight="1">
      <c r="A706" s="886" t="str">
        <f>IF(B706&lt;&gt;"",IF(AND(B706&gt;=_TM1,B706&lt;=_TM2,OR(TH!L706="1111",TH!M706="1111")),TH!D706,""),"")</f>
        <v/>
      </c>
      <c r="B706" s="36" t="str">
        <f t="shared" si="22"/>
        <v/>
      </c>
      <c r="C706" s="191"/>
      <c r="D706" s="37"/>
      <c r="E706" s="37"/>
      <c r="F706" s="192"/>
      <c r="G706" s="491"/>
      <c r="H706" s="7"/>
      <c r="I706" s="253"/>
      <c r="J706" s="253"/>
      <c r="K706" s="606"/>
      <c r="L706" s="39"/>
      <c r="M706" s="39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84"/>
    </row>
    <row r="707" spans="1:27" ht="15.75" customHeight="1">
      <c r="A707" s="886" t="str">
        <f>IF(B707&lt;&gt;"",IF(AND(B707&gt;=_TM1,B707&lt;=_TM2,OR(TH!L707="1111",TH!M707="1111")),TH!D707,""),"")</f>
        <v/>
      </c>
      <c r="B707" s="36" t="str">
        <f t="shared" si="22"/>
        <v/>
      </c>
      <c r="C707" s="191"/>
      <c r="D707" s="37"/>
      <c r="E707" s="37"/>
      <c r="F707" s="192"/>
      <c r="G707" s="491"/>
      <c r="H707" s="7"/>
      <c r="I707" s="253"/>
      <c r="J707" s="253"/>
      <c r="K707" s="606"/>
      <c r="L707" s="39"/>
      <c r="M707" s="39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84"/>
    </row>
    <row r="708" spans="1:27" ht="15.75" customHeight="1">
      <c r="A708" s="886" t="str">
        <f>IF(B708&lt;&gt;"",IF(AND(B708&gt;=_TM1,B708&lt;=_TM2,OR(TH!L708="1111",TH!M708="1111")),TH!D708,""),"")</f>
        <v/>
      </c>
      <c r="B708" s="36" t="str">
        <f t="shared" si="22"/>
        <v/>
      </c>
      <c r="C708" s="191"/>
      <c r="D708" s="37"/>
      <c r="E708" s="37"/>
      <c r="F708" s="192"/>
      <c r="G708" s="491"/>
      <c r="H708" s="7"/>
      <c r="I708" s="253"/>
      <c r="J708" s="253"/>
      <c r="K708" s="606"/>
      <c r="L708" s="39"/>
      <c r="M708" s="39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84"/>
    </row>
    <row r="709" spans="1:27" ht="15.75" customHeight="1">
      <c r="A709" s="886" t="str">
        <f>IF(B709&lt;&gt;"",IF(AND(B709&gt;=_TM1,B709&lt;=_TM2,OR(TH!L709="1111",TH!M709="1111")),TH!D709,""),"")</f>
        <v/>
      </c>
      <c r="B709" s="36" t="str">
        <f t="shared" si="22"/>
        <v/>
      </c>
      <c r="C709" s="191"/>
      <c r="D709" s="37"/>
      <c r="E709" s="37"/>
      <c r="F709" s="192"/>
      <c r="G709" s="491"/>
      <c r="H709" s="7"/>
      <c r="I709" s="253"/>
      <c r="J709" s="253"/>
      <c r="K709" s="606"/>
      <c r="L709" s="39"/>
      <c r="M709" s="39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84"/>
    </row>
    <row r="710" spans="1:27" ht="15.75" customHeight="1">
      <c r="A710" s="886" t="str">
        <f>IF(B710&lt;&gt;"",IF(AND(B710&gt;=_TM1,B710&lt;=_TM2,OR(TH!L710="1111",TH!M710="1111")),TH!D710,""),"")</f>
        <v/>
      </c>
      <c r="B710" s="36" t="str">
        <f t="shared" si="22"/>
        <v/>
      </c>
      <c r="C710" s="191"/>
      <c r="D710" s="37"/>
      <c r="E710" s="37"/>
      <c r="F710" s="192"/>
      <c r="G710" s="491"/>
      <c r="H710" s="7"/>
      <c r="I710" s="253"/>
      <c r="J710" s="253"/>
      <c r="K710" s="606"/>
      <c r="L710" s="39"/>
      <c r="M710" s="39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84"/>
    </row>
    <row r="711" spans="1:27" ht="15.75" customHeight="1">
      <c r="A711" s="886" t="str">
        <f>IF(B711&lt;&gt;"",IF(AND(B711&gt;=_TM1,B711&lt;=_TM2,OR(TH!L711="1111",TH!M711="1111")),TH!D711,""),"")</f>
        <v/>
      </c>
      <c r="B711" s="36" t="str">
        <f t="shared" ref="B711:B774" si="23">IF(C711&lt;&gt;"",MONTH(C711),"")</f>
        <v/>
      </c>
      <c r="C711" s="191"/>
      <c r="D711" s="37"/>
      <c r="E711" s="37"/>
      <c r="F711" s="192"/>
      <c r="G711" s="491"/>
      <c r="H711" s="7"/>
      <c r="I711" s="253"/>
      <c r="J711" s="253"/>
      <c r="K711" s="606"/>
      <c r="L711" s="39"/>
      <c r="M711" s="39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84"/>
    </row>
    <row r="712" spans="1:27" ht="15.75" customHeight="1">
      <c r="A712" s="886" t="str">
        <f>IF(B712&lt;&gt;"",IF(AND(B712&gt;=_TM1,B712&lt;=_TM2,OR(TH!L712="1111",TH!M712="1111")),TH!D712,""),"")</f>
        <v/>
      </c>
      <c r="B712" s="36" t="str">
        <f t="shared" si="23"/>
        <v/>
      </c>
      <c r="C712" s="191"/>
      <c r="D712" s="37"/>
      <c r="E712" s="37"/>
      <c r="F712" s="192"/>
      <c r="G712" s="491"/>
      <c r="H712" s="7"/>
      <c r="I712" s="253"/>
      <c r="J712" s="253"/>
      <c r="K712" s="606"/>
      <c r="L712" s="39"/>
      <c r="M712" s="39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84"/>
    </row>
    <row r="713" spans="1:27" ht="15.75" customHeight="1">
      <c r="A713" s="886" t="str">
        <f>IF(B713&lt;&gt;"",IF(AND(B713&gt;=_TM1,B713&lt;=_TM2,OR(TH!L713="1111",TH!M713="1111")),TH!D713,""),"")</f>
        <v/>
      </c>
      <c r="B713" s="36" t="str">
        <f t="shared" si="23"/>
        <v/>
      </c>
      <c r="C713" s="191"/>
      <c r="D713" s="37"/>
      <c r="E713" s="37"/>
      <c r="F713" s="192"/>
      <c r="G713" s="491"/>
      <c r="H713" s="7"/>
      <c r="I713" s="253"/>
      <c r="J713" s="253"/>
      <c r="K713" s="606"/>
      <c r="L713" s="39"/>
      <c r="M713" s="39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84"/>
    </row>
    <row r="714" spans="1:27" ht="15.75" customHeight="1">
      <c r="A714" s="886" t="str">
        <f>IF(B714&lt;&gt;"",IF(AND(B714&gt;=_TM1,B714&lt;=_TM2,OR(TH!L714="1111",TH!M714="1111")),TH!D714,""),"")</f>
        <v/>
      </c>
      <c r="B714" s="36" t="str">
        <f t="shared" si="23"/>
        <v/>
      </c>
      <c r="C714" s="191"/>
      <c r="D714" s="191"/>
      <c r="E714" s="191"/>
      <c r="F714" s="192"/>
      <c r="G714" s="491"/>
      <c r="H714" s="193"/>
      <c r="I714" s="253"/>
      <c r="J714" s="253"/>
      <c r="K714" s="606"/>
      <c r="L714" s="194"/>
      <c r="M714" s="194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84"/>
    </row>
    <row r="715" spans="1:27" ht="15.75" customHeight="1">
      <c r="A715" s="886" t="str">
        <f>IF(B715&lt;&gt;"",IF(AND(B715&gt;=_TM1,B715&lt;=_TM2,OR(TH!L715="1111",TH!M715="1111")),TH!D715,""),"")</f>
        <v/>
      </c>
      <c r="B715" s="36" t="str">
        <f t="shared" si="23"/>
        <v/>
      </c>
      <c r="C715" s="191"/>
      <c r="D715" s="191"/>
      <c r="E715" s="191"/>
      <c r="F715" s="192"/>
      <c r="G715" s="491"/>
      <c r="H715" s="193"/>
      <c r="I715" s="253"/>
      <c r="J715" s="253"/>
      <c r="K715" s="606"/>
      <c r="L715" s="194"/>
      <c r="M715" s="194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84"/>
    </row>
    <row r="716" spans="1:27" ht="15.75" customHeight="1">
      <c r="A716" s="886" t="str">
        <f>IF(B716&lt;&gt;"",IF(AND(B716&gt;=_TM1,B716&lt;=_TM2,OR(TH!L716="1111",TH!M716="1111")),TH!D716,""),"")</f>
        <v/>
      </c>
      <c r="B716" s="36" t="str">
        <f t="shared" si="23"/>
        <v/>
      </c>
      <c r="C716" s="191"/>
      <c r="D716" s="191"/>
      <c r="E716" s="191"/>
      <c r="F716" s="192"/>
      <c r="G716" s="491"/>
      <c r="H716" s="193"/>
      <c r="I716" s="253"/>
      <c r="J716" s="253"/>
      <c r="K716" s="606"/>
      <c r="L716" s="194"/>
      <c r="M716" s="194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84"/>
    </row>
    <row r="717" spans="1:27" ht="15.75" customHeight="1">
      <c r="A717" s="886" t="str">
        <f>IF(B717&lt;&gt;"",IF(AND(B717&gt;=_TM1,B717&lt;=_TM2,OR(TH!L717="1111",TH!M717="1111")),TH!D717,""),"")</f>
        <v/>
      </c>
      <c r="B717" s="36" t="str">
        <f t="shared" si="23"/>
        <v/>
      </c>
      <c r="C717" s="191"/>
      <c r="D717" s="37"/>
      <c r="E717" s="37"/>
      <c r="F717" s="293"/>
      <c r="G717" s="40"/>
      <c r="H717" s="7"/>
      <c r="I717" s="253"/>
      <c r="J717" s="253"/>
      <c r="K717" s="606"/>
      <c r="L717" s="39"/>
      <c r="M717" s="39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84"/>
    </row>
    <row r="718" spans="1:27" ht="15.75" customHeight="1">
      <c r="A718" s="886" t="str">
        <f>IF(B718&lt;&gt;"",IF(AND(B718&gt;=_TM1,B718&lt;=_TM2,OR(TH!L718="1111",TH!M718="1111")),TH!D718,""),"")</f>
        <v/>
      </c>
      <c r="B718" s="36" t="str">
        <f t="shared" si="23"/>
        <v/>
      </c>
      <c r="C718" s="191"/>
      <c r="D718" s="37"/>
      <c r="E718" s="37"/>
      <c r="F718" s="293"/>
      <c r="G718" s="40"/>
      <c r="H718" s="7"/>
      <c r="I718" s="253"/>
      <c r="J718" s="253"/>
      <c r="K718" s="606"/>
      <c r="L718" s="39"/>
      <c r="M718" s="39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84"/>
    </row>
    <row r="719" spans="1:27" ht="15.75" customHeight="1">
      <c r="A719" s="886" t="str">
        <f>IF(B719&lt;&gt;"",IF(AND(B719&gt;=_TM1,B719&lt;=_TM2,OR(TH!L719="1111",TH!M719="1111")),TH!D719,""),"")</f>
        <v/>
      </c>
      <c r="B719" s="36" t="str">
        <f t="shared" si="23"/>
        <v/>
      </c>
      <c r="C719" s="191"/>
      <c r="D719" s="37"/>
      <c r="E719" s="37"/>
      <c r="F719" s="192"/>
      <c r="G719" s="491"/>
      <c r="H719" s="193"/>
      <c r="I719" s="253"/>
      <c r="J719" s="253"/>
      <c r="K719" s="606"/>
      <c r="L719" s="39"/>
      <c r="M719" s="39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84"/>
    </row>
    <row r="720" spans="1:27" ht="15.75" customHeight="1">
      <c r="A720" s="886" t="str">
        <f>IF(B720&lt;&gt;"",IF(AND(B720&gt;=_TM1,B720&lt;=_TM2,OR(TH!L720="1111",TH!M720="1111")),TH!D720,""),"")</f>
        <v/>
      </c>
      <c r="B720" s="36" t="str">
        <f t="shared" si="23"/>
        <v/>
      </c>
      <c r="C720" s="191"/>
      <c r="D720" s="37"/>
      <c r="E720" s="37"/>
      <c r="F720" s="192"/>
      <c r="G720" s="491"/>
      <c r="H720" s="193"/>
      <c r="I720" s="253"/>
      <c r="J720" s="253"/>
      <c r="K720" s="606"/>
      <c r="L720" s="39"/>
      <c r="M720" s="39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84"/>
    </row>
    <row r="721" spans="1:27" ht="15.75" customHeight="1">
      <c r="A721" s="886" t="str">
        <f>IF(B721&lt;&gt;"",IF(AND(B721&gt;=_TM1,B721&lt;=_TM2,OR(TH!L721="1111",TH!M721="1111")),TH!D721,""),"")</f>
        <v/>
      </c>
      <c r="B721" s="36" t="str">
        <f t="shared" si="23"/>
        <v/>
      </c>
      <c r="C721" s="184"/>
      <c r="D721" s="184"/>
      <c r="E721" s="184"/>
      <c r="F721" s="189"/>
      <c r="G721" s="608"/>
      <c r="H721" s="7"/>
      <c r="I721" s="253"/>
      <c r="J721" s="253"/>
      <c r="K721" s="606"/>
      <c r="L721" s="607"/>
      <c r="M721" s="607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84"/>
    </row>
    <row r="722" spans="1:27" ht="15.75" customHeight="1">
      <c r="A722" s="886" t="str">
        <f>IF(B722&lt;&gt;"",IF(AND(B722&gt;=_TM1,B722&lt;=_TM2,OR(TH!L722="1111",TH!M722="1111")),TH!D722,""),"")</f>
        <v/>
      </c>
      <c r="B722" s="36" t="str">
        <f t="shared" si="23"/>
        <v/>
      </c>
      <c r="C722" s="184"/>
      <c r="D722" s="184"/>
      <c r="E722" s="184"/>
      <c r="F722" s="189"/>
      <c r="G722" s="608"/>
      <c r="H722" s="7"/>
      <c r="I722" s="253"/>
      <c r="J722" s="253"/>
      <c r="K722" s="606"/>
      <c r="L722" s="607"/>
      <c r="M722" s="607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84"/>
    </row>
    <row r="723" spans="1:27" ht="15.75" customHeight="1">
      <c r="A723" s="886" t="str">
        <f>IF(B723&lt;&gt;"",IF(AND(B723&gt;=_TM1,B723&lt;=_TM2,OR(TH!L723="1111",TH!M723="1111")),TH!D723,""),"")</f>
        <v/>
      </c>
      <c r="B723" s="36" t="str">
        <f t="shared" si="23"/>
        <v/>
      </c>
      <c r="C723" s="191"/>
      <c r="D723" s="191"/>
      <c r="E723" s="191"/>
      <c r="F723" s="192"/>
      <c r="G723" s="491"/>
      <c r="H723" s="7"/>
      <c r="I723" s="253"/>
      <c r="J723" s="253"/>
      <c r="K723" s="606"/>
      <c r="L723" s="194"/>
      <c r="M723" s="194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84"/>
    </row>
    <row r="724" spans="1:27" ht="15.75" customHeight="1">
      <c r="A724" s="886" t="str">
        <f>IF(B724&lt;&gt;"",IF(AND(B724&gt;=_TM1,B724&lt;=_TM2,OR(TH!L724="1111",TH!M724="1111")),TH!D724,""),"")</f>
        <v/>
      </c>
      <c r="B724" s="36" t="str">
        <f t="shared" si="23"/>
        <v/>
      </c>
      <c r="C724" s="191"/>
      <c r="D724" s="191"/>
      <c r="E724" s="191"/>
      <c r="F724" s="192"/>
      <c r="G724" s="491"/>
      <c r="H724" s="7"/>
      <c r="I724" s="253"/>
      <c r="J724" s="253"/>
      <c r="K724" s="38"/>
      <c r="L724" s="194"/>
      <c r="M724" s="194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84"/>
    </row>
    <row r="725" spans="1:27" ht="15.75" customHeight="1">
      <c r="A725" s="886" t="str">
        <f>IF(B725&lt;&gt;"",IF(AND(B725&gt;=_TM1,B725&lt;=_TM2,OR(TH!L725="1111",TH!M725="1111")),TH!D725,""),"")</f>
        <v/>
      </c>
      <c r="B725" s="36" t="str">
        <f t="shared" si="23"/>
        <v/>
      </c>
      <c r="C725" s="184"/>
      <c r="D725" s="184"/>
      <c r="E725" s="191"/>
      <c r="F725" s="189"/>
      <c r="G725" s="608"/>
      <c r="H725" s="7"/>
      <c r="I725" s="253"/>
      <c r="J725" s="253"/>
      <c r="K725" s="606"/>
      <c r="L725" s="607"/>
      <c r="M725" s="607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84"/>
    </row>
    <row r="726" spans="1:27" ht="15.75" customHeight="1">
      <c r="A726" s="886" t="str">
        <f>IF(B726&lt;&gt;"",IF(AND(B726&gt;=_TM1,B726&lt;=_TM2,OR(TH!L726="1111",TH!M726="1111")),TH!D726,""),"")</f>
        <v/>
      </c>
      <c r="B726" s="36" t="str">
        <f t="shared" si="23"/>
        <v/>
      </c>
      <c r="C726" s="184"/>
      <c r="D726" s="184"/>
      <c r="E726" s="191"/>
      <c r="F726" s="189"/>
      <c r="G726" s="608"/>
      <c r="H726" s="7"/>
      <c r="I726" s="253"/>
      <c r="J726" s="253"/>
      <c r="K726" s="606"/>
      <c r="L726" s="607"/>
      <c r="M726" s="607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84"/>
    </row>
    <row r="727" spans="1:27" ht="15.75" customHeight="1">
      <c r="A727" s="886" t="str">
        <f>IF(B727&lt;&gt;"",IF(AND(B727&gt;=_TM1,B727&lt;=_TM2,OR(TH!L727="1111",TH!M727="1111")),TH!D727,""),"")</f>
        <v/>
      </c>
      <c r="B727" s="36" t="str">
        <f t="shared" si="23"/>
        <v/>
      </c>
      <c r="C727" s="184"/>
      <c r="D727" s="184"/>
      <c r="E727" s="191"/>
      <c r="F727" s="189"/>
      <c r="G727" s="608"/>
      <c r="H727" s="7"/>
      <c r="I727" s="253"/>
      <c r="J727" s="253"/>
      <c r="K727" s="606"/>
      <c r="L727" s="607"/>
      <c r="M727" s="607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84"/>
    </row>
    <row r="728" spans="1:27" ht="15.75" customHeight="1">
      <c r="A728" s="886" t="str">
        <f>IF(B728&lt;&gt;"",IF(AND(B728&gt;=_TM1,B728&lt;=_TM2,OR(TH!L728="1111",TH!M728="1111")),TH!D728,""),"")</f>
        <v/>
      </c>
      <c r="B728" s="36" t="str">
        <f t="shared" si="23"/>
        <v/>
      </c>
      <c r="C728" s="191"/>
      <c r="D728" s="184"/>
      <c r="E728" s="191"/>
      <c r="F728" s="189"/>
      <c r="G728" s="491"/>
      <c r="H728" s="7"/>
      <c r="I728" s="253"/>
      <c r="J728" s="253"/>
      <c r="K728" s="606"/>
      <c r="L728" s="194"/>
      <c r="M728" s="194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84"/>
    </row>
    <row r="729" spans="1:27" ht="15.75" customHeight="1">
      <c r="A729" s="886" t="str">
        <f>IF(B729&lt;&gt;"",IF(AND(B729&gt;=_TM1,B729&lt;=_TM2,OR(TH!L729="1111",TH!M729="1111")),TH!D729,""),"")</f>
        <v/>
      </c>
      <c r="B729" s="36" t="str">
        <f t="shared" si="23"/>
        <v/>
      </c>
      <c r="C729" s="191"/>
      <c r="D729" s="184"/>
      <c r="E729" s="191"/>
      <c r="F729" s="189"/>
      <c r="G729" s="491"/>
      <c r="H729" s="7"/>
      <c r="I729" s="253"/>
      <c r="J729" s="253"/>
      <c r="K729" s="38"/>
      <c r="L729" s="194"/>
      <c r="M729" s="194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84"/>
    </row>
    <row r="730" spans="1:27" ht="15.75" customHeight="1">
      <c r="A730" s="886" t="str">
        <f>IF(B730&lt;&gt;"",IF(AND(B730&gt;=_TM1,B730&lt;=_TM2,OR(TH!L730="1111",TH!M730="1111")),TH!D730,""),"")</f>
        <v/>
      </c>
      <c r="B730" s="36" t="str">
        <f t="shared" si="23"/>
        <v/>
      </c>
      <c r="C730" s="191"/>
      <c r="D730" s="191"/>
      <c r="E730" s="191"/>
      <c r="F730" s="192"/>
      <c r="G730" s="491"/>
      <c r="H730" s="7"/>
      <c r="I730" s="254"/>
      <c r="J730" s="254"/>
      <c r="K730" s="38"/>
      <c r="L730" s="194"/>
      <c r="M730" s="194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84"/>
    </row>
    <row r="731" spans="1:27" ht="15.75" customHeight="1">
      <c r="A731" s="886" t="str">
        <f>IF(B731&lt;&gt;"",IF(AND(B731&gt;=_TM1,B731&lt;=_TM2,OR(TH!L731="1111",TH!M731="1111")),TH!D731,""),"")</f>
        <v/>
      </c>
      <c r="B731" s="36" t="str">
        <f t="shared" si="23"/>
        <v/>
      </c>
      <c r="C731" s="191"/>
      <c r="D731" s="37"/>
      <c r="E731" s="777"/>
      <c r="F731" s="451"/>
      <c r="G731" s="40"/>
      <c r="H731" s="7"/>
      <c r="I731" s="253"/>
      <c r="J731" s="253"/>
      <c r="K731" s="606"/>
      <c r="L731" s="39"/>
      <c r="M731" s="39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84"/>
    </row>
    <row r="732" spans="1:27" ht="15.75" customHeight="1">
      <c r="A732" s="886" t="str">
        <f>IF(B732&lt;&gt;"",IF(AND(B732&gt;=_TM1,B732&lt;=_TM2,OR(TH!L732="1111",TH!M732="1111")),TH!D732,""),"")</f>
        <v/>
      </c>
      <c r="B732" s="36" t="str">
        <f t="shared" si="23"/>
        <v/>
      </c>
      <c r="C732" s="191"/>
      <c r="D732" s="191"/>
      <c r="E732" s="191"/>
      <c r="F732" s="192"/>
      <c r="G732" s="491"/>
      <c r="H732" s="193"/>
      <c r="I732" s="253"/>
      <c r="J732" s="253"/>
      <c r="K732" s="38"/>
      <c r="L732" s="194"/>
      <c r="M732" s="607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84"/>
    </row>
    <row r="733" spans="1:27" ht="15.75" customHeight="1">
      <c r="A733" s="886" t="str">
        <f>IF(B733&lt;&gt;"",IF(AND(B733&gt;=_TM1,B733&lt;=_TM2,OR(TH!L733="1111",TH!M733="1111")),TH!D733,""),"")</f>
        <v/>
      </c>
      <c r="B733" s="36" t="str">
        <f t="shared" si="23"/>
        <v/>
      </c>
      <c r="C733" s="191"/>
      <c r="D733" s="191"/>
      <c r="E733" s="191"/>
      <c r="F733" s="192"/>
      <c r="G733" s="491"/>
      <c r="H733" s="204"/>
      <c r="I733" s="253"/>
      <c r="J733" s="253"/>
      <c r="K733" s="606"/>
      <c r="L733" s="194"/>
      <c r="M733" s="194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84"/>
    </row>
    <row r="734" spans="1:27" ht="15.75" customHeight="1">
      <c r="A734" s="886" t="str">
        <f>IF(B734&lt;&gt;"",IF(AND(B734&gt;=_TM1,B734&lt;=_TM2,OR(TH!L734="1111",TH!M734="1111")),TH!D734,""),"")</f>
        <v/>
      </c>
      <c r="B734" s="36" t="str">
        <f t="shared" si="23"/>
        <v/>
      </c>
      <c r="C734" s="191"/>
      <c r="D734" s="191"/>
      <c r="E734" s="191"/>
      <c r="F734" s="192"/>
      <c r="G734" s="491"/>
      <c r="H734" s="204"/>
      <c r="I734" s="253"/>
      <c r="J734" s="253"/>
      <c r="K734" s="606"/>
      <c r="L734" s="194"/>
      <c r="M734" s="194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84"/>
    </row>
    <row r="735" spans="1:27" ht="15.75" customHeight="1">
      <c r="A735" s="886" t="str">
        <f>IF(B735&lt;&gt;"",IF(AND(B735&gt;=_TM1,B735&lt;=_TM2,OR(TH!L735="1111",TH!M735="1111")),TH!D735,""),"")</f>
        <v/>
      </c>
      <c r="B735" s="36" t="str">
        <f t="shared" si="23"/>
        <v/>
      </c>
      <c r="C735" s="191"/>
      <c r="D735" s="191"/>
      <c r="E735" s="191"/>
      <c r="F735" s="192"/>
      <c r="G735" s="491"/>
      <c r="H735" s="204"/>
      <c r="I735" s="253"/>
      <c r="J735" s="253"/>
      <c r="K735" s="606"/>
      <c r="L735" s="194"/>
      <c r="M735" s="194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84"/>
    </row>
    <row r="736" spans="1:27" ht="15.75" customHeight="1">
      <c r="A736" s="886" t="str">
        <f>IF(B736&lt;&gt;"",IF(AND(B736&gt;=_TM1,B736&lt;=_TM2,OR(TH!L736="1111",TH!M736="1111")),TH!D736,""),"")</f>
        <v/>
      </c>
      <c r="B736" s="36" t="str">
        <f t="shared" si="23"/>
        <v/>
      </c>
      <c r="C736" s="191"/>
      <c r="D736" s="191"/>
      <c r="E736" s="777"/>
      <c r="F736" s="189"/>
      <c r="G736" s="40"/>
      <c r="H736" s="7"/>
      <c r="I736" s="253"/>
      <c r="J736" s="253"/>
      <c r="K736" s="606"/>
      <c r="L736" s="39"/>
      <c r="M736" s="39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84"/>
    </row>
    <row r="737" spans="1:27" ht="15.75" customHeight="1">
      <c r="A737" s="886" t="str">
        <f>IF(B737&lt;&gt;"",IF(AND(B737&gt;=_TM1,B737&lt;=_TM2,OR(TH!L737="1111",TH!M737="1111")),TH!D737,""),"")</f>
        <v/>
      </c>
      <c r="B737" s="36" t="str">
        <f t="shared" si="23"/>
        <v/>
      </c>
      <c r="C737" s="191"/>
      <c r="D737" s="191"/>
      <c r="E737" s="777"/>
      <c r="F737" s="40"/>
      <c r="G737" s="40"/>
      <c r="H737" s="7"/>
      <c r="I737" s="253"/>
      <c r="J737" s="253"/>
      <c r="K737" s="606"/>
      <c r="L737" s="39"/>
      <c r="M737" s="39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84"/>
    </row>
    <row r="738" spans="1:27" ht="15.75" customHeight="1">
      <c r="A738" s="886" t="str">
        <f>IF(B738&lt;&gt;"",IF(AND(B738&gt;=_TM1,B738&lt;=_TM2,OR(TH!L738="1111",TH!M738="1111")),TH!D738,""),"")</f>
        <v/>
      </c>
      <c r="B738" s="36" t="str">
        <f t="shared" si="23"/>
        <v/>
      </c>
      <c r="C738" s="191"/>
      <c r="D738" s="191"/>
      <c r="E738" s="777"/>
      <c r="F738" s="189"/>
      <c r="G738" s="40"/>
      <c r="H738" s="7"/>
      <c r="I738" s="253"/>
      <c r="J738" s="253"/>
      <c r="K738" s="606"/>
      <c r="L738" s="39"/>
      <c r="M738" s="39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84"/>
    </row>
    <row r="739" spans="1:27" ht="15.75" customHeight="1">
      <c r="A739" s="886" t="str">
        <f>IF(B739&lt;&gt;"",IF(AND(B739&gt;=_TM1,B739&lt;=_TM2,OR(TH!L739="1111",TH!M739="1111")),TH!D739,""),"")</f>
        <v/>
      </c>
      <c r="B739" s="36" t="str">
        <f t="shared" si="23"/>
        <v/>
      </c>
      <c r="C739" s="191"/>
      <c r="D739" s="191"/>
      <c r="E739" s="777"/>
      <c r="F739" s="189"/>
      <c r="G739" s="40"/>
      <c r="H739" s="7"/>
      <c r="I739" s="253"/>
      <c r="J739" s="253"/>
      <c r="K739" s="606"/>
      <c r="L739" s="39"/>
      <c r="M739" s="39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84"/>
    </row>
    <row r="740" spans="1:27" ht="15.75" customHeight="1">
      <c r="A740" s="886" t="str">
        <f>IF(B740&lt;&gt;"",IF(AND(B740&gt;=_TM1,B740&lt;=_TM2,OR(TH!L740="1111",TH!M740="1111")),TH!D740,""),"")</f>
        <v/>
      </c>
      <c r="B740" s="36" t="str">
        <f t="shared" si="23"/>
        <v/>
      </c>
      <c r="C740" s="191"/>
      <c r="D740" s="191"/>
      <c r="E740" s="777"/>
      <c r="F740" s="189"/>
      <c r="G740" s="40"/>
      <c r="H740" s="7"/>
      <c r="I740" s="253"/>
      <c r="J740" s="253"/>
      <c r="K740" s="606"/>
      <c r="L740" s="39"/>
      <c r="M740" s="39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84"/>
    </row>
    <row r="741" spans="1:27" ht="15.75" customHeight="1">
      <c r="A741" s="886" t="str">
        <f>IF(B741&lt;&gt;"",IF(AND(B741&gt;=_TM1,B741&lt;=_TM2,OR(TH!L741="1111",TH!M741="1111")),TH!D741,""),"")</f>
        <v/>
      </c>
      <c r="B741" s="36" t="str">
        <f t="shared" si="23"/>
        <v/>
      </c>
      <c r="C741" s="191"/>
      <c r="D741" s="191"/>
      <c r="E741" s="777"/>
      <c r="F741" s="40"/>
      <c r="G741" s="40"/>
      <c r="H741" s="7"/>
      <c r="I741" s="253"/>
      <c r="J741" s="253"/>
      <c r="K741" s="606"/>
      <c r="L741" s="39"/>
      <c r="M741" s="39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84"/>
    </row>
    <row r="742" spans="1:27" ht="15.75" customHeight="1">
      <c r="A742" s="886" t="str">
        <f>IF(B742&lt;&gt;"",IF(AND(B742&gt;=_TM1,B742&lt;=_TM2,OR(TH!L742="1111",TH!M742="1111")),TH!D742,""),"")</f>
        <v/>
      </c>
      <c r="B742" s="36" t="str">
        <f t="shared" si="23"/>
        <v/>
      </c>
      <c r="C742" s="191"/>
      <c r="D742" s="191"/>
      <c r="E742" s="777"/>
      <c r="F742" s="40"/>
      <c r="G742" s="40"/>
      <c r="H742" s="7"/>
      <c r="I742" s="253"/>
      <c r="J742" s="253"/>
      <c r="K742" s="606"/>
      <c r="L742" s="39"/>
      <c r="M742" s="39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84"/>
    </row>
    <row r="743" spans="1:27" ht="15.75" customHeight="1">
      <c r="A743" s="886" t="str">
        <f>IF(B743&lt;&gt;"",IF(AND(B743&gt;=_TM1,B743&lt;=_TM2,OR(TH!L743="1111",TH!M743="1111")),TH!D743,""),"")</f>
        <v/>
      </c>
      <c r="B743" s="36" t="str">
        <f t="shared" si="23"/>
        <v/>
      </c>
      <c r="C743" s="191"/>
      <c r="D743" s="191"/>
      <c r="E743" s="777"/>
      <c r="F743" s="189"/>
      <c r="G743" s="40"/>
      <c r="H743" s="7"/>
      <c r="I743" s="253"/>
      <c r="J743" s="253"/>
      <c r="K743" s="606"/>
      <c r="L743" s="39"/>
      <c r="M743" s="39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84"/>
    </row>
    <row r="744" spans="1:27" ht="15.75" customHeight="1">
      <c r="A744" s="886" t="str">
        <f>IF(B744&lt;&gt;"",IF(AND(B744&gt;=_TM1,B744&lt;=_TM2,OR(TH!L744="1111",TH!M744="1111")),TH!D744,""),"")</f>
        <v/>
      </c>
      <c r="B744" s="36" t="str">
        <f t="shared" si="23"/>
        <v/>
      </c>
      <c r="C744" s="191"/>
      <c r="D744" s="37"/>
      <c r="E744" s="777"/>
      <c r="F744" s="40"/>
      <c r="G744" s="40"/>
      <c r="H744" s="7"/>
      <c r="I744" s="253"/>
      <c r="J744" s="253"/>
      <c r="K744" s="606"/>
      <c r="L744" s="39"/>
      <c r="M744" s="39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84"/>
    </row>
    <row r="745" spans="1:27" ht="15.75" customHeight="1">
      <c r="A745" s="886" t="str">
        <f>IF(B745&lt;&gt;"",IF(AND(B745&gt;=_TM1,B745&lt;=_TM2,OR(TH!L745="1111",TH!M745="1111")),TH!D745,""),"")</f>
        <v/>
      </c>
      <c r="B745" s="36" t="str">
        <f t="shared" si="23"/>
        <v/>
      </c>
      <c r="C745" s="191"/>
      <c r="D745" s="37"/>
      <c r="E745" s="777"/>
      <c r="F745" s="192"/>
      <c r="G745" s="491"/>
      <c r="H745" s="204"/>
      <c r="I745" s="253"/>
      <c r="J745" s="253"/>
      <c r="K745" s="606"/>
      <c r="L745" s="39"/>
      <c r="M745" s="39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84"/>
    </row>
    <row r="746" spans="1:27" ht="15.75" customHeight="1">
      <c r="A746" s="886" t="str">
        <f>IF(B746&lt;&gt;"",IF(AND(B746&gt;=_TM1,B746&lt;=_TM2,OR(TH!L746="1111",TH!M746="1111")),TH!D746,""),"")</f>
        <v/>
      </c>
      <c r="B746" s="36" t="str">
        <f t="shared" si="23"/>
        <v/>
      </c>
      <c r="C746" s="191"/>
      <c r="D746" s="191"/>
      <c r="E746" s="191"/>
      <c r="F746" s="192"/>
      <c r="G746" s="489"/>
      <c r="H746" s="45"/>
      <c r="I746" s="254"/>
      <c r="J746" s="253"/>
      <c r="K746" s="38"/>
      <c r="L746" s="194"/>
      <c r="M746" s="607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84"/>
    </row>
    <row r="747" spans="1:27" ht="15.75" customHeight="1">
      <c r="A747" s="886" t="str">
        <f>IF(B747&lt;&gt;"",IF(AND(B747&gt;=_TM1,B747&lt;=_TM2,OR(TH!L747="1111",TH!M747="1111")),TH!D747,""),"")</f>
        <v/>
      </c>
      <c r="B747" s="36" t="str">
        <f t="shared" si="23"/>
        <v/>
      </c>
      <c r="C747" s="191"/>
      <c r="D747" s="191"/>
      <c r="E747" s="191"/>
      <c r="F747" s="192"/>
      <c r="G747" s="489"/>
      <c r="H747" s="45"/>
      <c r="I747" s="254"/>
      <c r="J747" s="253"/>
      <c r="K747" s="38"/>
      <c r="L747" s="194"/>
      <c r="M747" s="607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84"/>
    </row>
    <row r="748" spans="1:27" ht="15.75" customHeight="1">
      <c r="A748" s="886" t="str">
        <f>IF(B748&lt;&gt;"",IF(AND(B748&gt;=_TM1,B748&lt;=_TM2,OR(TH!L748="1111",TH!M748="1111")),TH!D748,""),"")</f>
        <v/>
      </c>
      <c r="B748" s="36" t="str">
        <f t="shared" si="23"/>
        <v/>
      </c>
      <c r="C748" s="191"/>
      <c r="D748" s="191"/>
      <c r="E748" s="777"/>
      <c r="F748" s="189"/>
      <c r="G748" s="40"/>
      <c r="H748" s="7"/>
      <c r="I748" s="253"/>
      <c r="J748" s="253"/>
      <c r="K748" s="606"/>
      <c r="L748" s="39"/>
      <c r="M748" s="39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84"/>
    </row>
    <row r="749" spans="1:27" ht="15.75" customHeight="1">
      <c r="A749" s="886" t="str">
        <f>IF(B749&lt;&gt;"",IF(AND(B749&gt;=_TM1,B749&lt;=_TM2,OR(TH!L749="1111",TH!M749="1111")),TH!D749,""),"")</f>
        <v/>
      </c>
      <c r="B749" s="36" t="str">
        <f t="shared" si="23"/>
        <v/>
      </c>
      <c r="C749" s="191"/>
      <c r="D749" s="191"/>
      <c r="E749" s="777"/>
      <c r="F749" s="189"/>
      <c r="G749" s="40"/>
      <c r="H749" s="7"/>
      <c r="I749" s="253"/>
      <c r="J749" s="253"/>
      <c r="K749" s="606"/>
      <c r="L749" s="39"/>
      <c r="M749" s="39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84"/>
    </row>
    <row r="750" spans="1:27" ht="15.75" customHeight="1">
      <c r="A750" s="886" t="str">
        <f>IF(B750&lt;&gt;"",IF(AND(B750&gt;=_TM1,B750&lt;=_TM2,OR(TH!L750="1111",TH!M750="1111")),TH!D750,""),"")</f>
        <v/>
      </c>
      <c r="B750" s="36" t="str">
        <f t="shared" si="23"/>
        <v/>
      </c>
      <c r="C750" s="191"/>
      <c r="D750" s="191"/>
      <c r="E750" s="777"/>
      <c r="F750" s="40"/>
      <c r="G750" s="40"/>
      <c r="H750" s="7"/>
      <c r="I750" s="253"/>
      <c r="J750" s="253"/>
      <c r="K750" s="606"/>
      <c r="L750" s="39"/>
      <c r="M750" s="39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84"/>
    </row>
    <row r="751" spans="1:27" ht="15.75" customHeight="1">
      <c r="A751" s="886" t="str">
        <f>IF(B751&lt;&gt;"",IF(AND(B751&gt;=_TM1,B751&lt;=_TM2,OR(TH!L751="1111",TH!M751="1111")),TH!D751,""),"")</f>
        <v/>
      </c>
      <c r="B751" s="36" t="str">
        <f t="shared" si="23"/>
        <v/>
      </c>
      <c r="C751" s="191"/>
      <c r="D751" s="191"/>
      <c r="E751" s="777"/>
      <c r="F751" s="40"/>
      <c r="G751" s="40"/>
      <c r="H751" s="7"/>
      <c r="I751" s="253"/>
      <c r="J751" s="253"/>
      <c r="K751" s="606"/>
      <c r="L751" s="39"/>
      <c r="M751" s="39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84"/>
    </row>
    <row r="752" spans="1:27" ht="15.75" customHeight="1">
      <c r="A752" s="886" t="str">
        <f>IF(B752&lt;&gt;"",IF(AND(B752&gt;=_TM1,B752&lt;=_TM2,OR(TH!L752="1111",TH!M752="1111")),TH!D752,""),"")</f>
        <v/>
      </c>
      <c r="B752" s="36" t="str">
        <f t="shared" si="23"/>
        <v/>
      </c>
      <c r="C752" s="191"/>
      <c r="D752" s="191"/>
      <c r="E752" s="777"/>
      <c r="F752" s="451"/>
      <c r="G752" s="40"/>
      <c r="H752" s="7"/>
      <c r="I752" s="253"/>
      <c r="J752" s="253"/>
      <c r="K752" s="606"/>
      <c r="L752" s="39"/>
      <c r="M752" s="39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84"/>
    </row>
    <row r="753" spans="1:27" ht="15.75" customHeight="1">
      <c r="A753" s="886" t="str">
        <f>IF(B753&lt;&gt;"",IF(AND(B753&gt;=_TM1,B753&lt;=_TM2,OR(TH!L753="1111",TH!M753="1111")),TH!D753,""),"")</f>
        <v/>
      </c>
      <c r="B753" s="36" t="str">
        <f t="shared" si="23"/>
        <v/>
      </c>
      <c r="C753" s="191"/>
      <c r="D753" s="191"/>
      <c r="E753" s="777"/>
      <c r="F753" s="189"/>
      <c r="G753" s="40"/>
      <c r="H753" s="7"/>
      <c r="I753" s="253"/>
      <c r="J753" s="253"/>
      <c r="K753" s="606"/>
      <c r="L753" s="39"/>
      <c r="M753" s="39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84"/>
    </row>
    <row r="754" spans="1:27" ht="15.75" customHeight="1">
      <c r="A754" s="886" t="str">
        <f>IF(B754&lt;&gt;"",IF(AND(B754&gt;=_TM1,B754&lt;=_TM2,OR(TH!L754="1111",TH!M754="1111")),TH!D754,""),"")</f>
        <v/>
      </c>
      <c r="B754" s="36" t="str">
        <f t="shared" si="23"/>
        <v/>
      </c>
      <c r="C754" s="191"/>
      <c r="D754" s="191"/>
      <c r="E754" s="777"/>
      <c r="F754" s="40"/>
      <c r="G754" s="40"/>
      <c r="H754" s="7"/>
      <c r="I754" s="253"/>
      <c r="J754" s="253"/>
      <c r="K754" s="606"/>
      <c r="L754" s="39"/>
      <c r="M754" s="39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84"/>
    </row>
    <row r="755" spans="1:27" ht="15.75" customHeight="1">
      <c r="A755" s="886" t="str">
        <f>IF(B755&lt;&gt;"",IF(AND(B755&gt;=_TM1,B755&lt;=_TM2,OR(TH!L755="1111",TH!M755="1111")),TH!D755,""),"")</f>
        <v/>
      </c>
      <c r="B755" s="36" t="str">
        <f t="shared" si="23"/>
        <v/>
      </c>
      <c r="C755" s="191"/>
      <c r="D755" s="191"/>
      <c r="E755" s="777"/>
      <c r="F755" s="189"/>
      <c r="G755" s="40"/>
      <c r="H755" s="7"/>
      <c r="I755" s="253"/>
      <c r="J755" s="253"/>
      <c r="K755" s="606"/>
      <c r="L755" s="39"/>
      <c r="M755" s="39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84"/>
    </row>
    <row r="756" spans="1:27" ht="15.75" customHeight="1">
      <c r="A756" s="886" t="str">
        <f>IF(B756&lt;&gt;"",IF(AND(B756&gt;=_TM1,B756&lt;=_TM2,OR(TH!L756="1111",TH!M756="1111")),TH!D756,""),"")</f>
        <v/>
      </c>
      <c r="B756" s="36" t="str">
        <f t="shared" si="23"/>
        <v/>
      </c>
      <c r="C756" s="191"/>
      <c r="D756" s="191"/>
      <c r="E756" s="777"/>
      <c r="F756" s="40"/>
      <c r="G756" s="40"/>
      <c r="H756" s="7"/>
      <c r="I756" s="253"/>
      <c r="J756" s="253"/>
      <c r="K756" s="606"/>
      <c r="L756" s="39"/>
      <c r="M756" s="39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84"/>
    </row>
    <row r="757" spans="1:27" ht="15.75" customHeight="1">
      <c r="A757" s="886" t="str">
        <f>IF(B757&lt;&gt;"",IF(AND(B757&gt;=_TM1,B757&lt;=_TM2,OR(TH!L757="1111",TH!M757="1111")),TH!D757,""),"")</f>
        <v/>
      </c>
      <c r="B757" s="36" t="str">
        <f t="shared" si="23"/>
        <v/>
      </c>
      <c r="C757" s="191"/>
      <c r="D757" s="191"/>
      <c r="E757" s="777"/>
      <c r="F757" s="40"/>
      <c r="G757" s="40"/>
      <c r="H757" s="7"/>
      <c r="I757" s="253"/>
      <c r="J757" s="253"/>
      <c r="K757" s="606"/>
      <c r="L757" s="39"/>
      <c r="M757" s="39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84"/>
    </row>
    <row r="758" spans="1:27" ht="15.75" customHeight="1">
      <c r="A758" s="886" t="str">
        <f>IF(B758&lt;&gt;"",IF(AND(B758&gt;=_TM1,B758&lt;=_TM2,OR(TH!L758="1111",TH!M758="1111")),TH!D758,""),"")</f>
        <v/>
      </c>
      <c r="B758" s="36" t="str">
        <f t="shared" si="23"/>
        <v/>
      </c>
      <c r="C758" s="191"/>
      <c r="D758" s="191"/>
      <c r="E758" s="777"/>
      <c r="F758" s="189"/>
      <c r="G758" s="40"/>
      <c r="H758" s="7"/>
      <c r="I758" s="253"/>
      <c r="J758" s="253"/>
      <c r="K758" s="606"/>
      <c r="L758" s="39"/>
      <c r="M758" s="39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84"/>
    </row>
    <row r="759" spans="1:27" ht="15.75" customHeight="1">
      <c r="A759" s="886" t="str">
        <f>IF(B759&lt;&gt;"",IF(AND(B759&gt;=_TM1,B759&lt;=_TM2,OR(TH!L759="1111",TH!M759="1111")),TH!D759,""),"")</f>
        <v/>
      </c>
      <c r="B759" s="36" t="str">
        <f t="shared" si="23"/>
        <v/>
      </c>
      <c r="C759" s="191"/>
      <c r="D759" s="191"/>
      <c r="E759" s="777"/>
      <c r="F759" s="40"/>
      <c r="G759" s="40"/>
      <c r="H759" s="7"/>
      <c r="I759" s="253"/>
      <c r="J759" s="253"/>
      <c r="K759" s="606"/>
      <c r="L759" s="39"/>
      <c r="M759" s="39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84"/>
    </row>
    <row r="760" spans="1:27" ht="15.75" customHeight="1">
      <c r="A760" s="886" t="str">
        <f>IF(B760&lt;&gt;"",IF(AND(B760&gt;=_TM1,B760&lt;=_TM2,OR(TH!L760="1111",TH!M760="1111")),TH!D760,""),"")</f>
        <v/>
      </c>
      <c r="B760" s="36" t="str">
        <f t="shared" si="23"/>
        <v/>
      </c>
      <c r="C760" s="191"/>
      <c r="D760" s="191"/>
      <c r="E760" s="777"/>
      <c r="F760" s="189"/>
      <c r="G760" s="40"/>
      <c r="H760" s="7"/>
      <c r="I760" s="253"/>
      <c r="J760" s="253"/>
      <c r="K760" s="606"/>
      <c r="L760" s="39"/>
      <c r="M760" s="39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84"/>
    </row>
    <row r="761" spans="1:27" ht="15.75" customHeight="1">
      <c r="A761" s="886" t="str">
        <f>IF(B761&lt;&gt;"",IF(AND(B761&gt;=_TM1,B761&lt;=_TM2,OR(TH!L761="1111",TH!M761="1111")),TH!D761,""),"")</f>
        <v/>
      </c>
      <c r="B761" s="36" t="str">
        <f t="shared" si="23"/>
        <v/>
      </c>
      <c r="C761" s="191"/>
      <c r="D761" s="191"/>
      <c r="E761" s="777"/>
      <c r="F761" s="189"/>
      <c r="G761" s="40"/>
      <c r="H761" s="7"/>
      <c r="I761" s="253"/>
      <c r="J761" s="253"/>
      <c r="K761" s="606"/>
      <c r="L761" s="39"/>
      <c r="M761" s="39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84"/>
    </row>
    <row r="762" spans="1:27" ht="15.75" customHeight="1">
      <c r="A762" s="886" t="str">
        <f>IF(B762&lt;&gt;"",IF(AND(B762&gt;=_TM1,B762&lt;=_TM2,OR(TH!L762="1111",TH!M762="1111")),TH!D762,""),"")</f>
        <v/>
      </c>
      <c r="B762" s="36" t="str">
        <f t="shared" si="23"/>
        <v/>
      </c>
      <c r="C762" s="191"/>
      <c r="D762" s="191"/>
      <c r="E762" s="777"/>
      <c r="F762" s="189"/>
      <c r="G762" s="40"/>
      <c r="H762" s="7"/>
      <c r="I762" s="253"/>
      <c r="J762" s="253"/>
      <c r="K762" s="606"/>
      <c r="L762" s="39"/>
      <c r="M762" s="39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84"/>
    </row>
    <row r="763" spans="1:27" ht="15.75" customHeight="1">
      <c r="A763" s="886" t="str">
        <f>IF(B763&lt;&gt;"",IF(AND(B763&gt;=_TM1,B763&lt;=_TM2,OR(TH!L763="1111",TH!M763="1111")),TH!D763,""),"")</f>
        <v/>
      </c>
      <c r="B763" s="36" t="str">
        <f t="shared" si="23"/>
        <v/>
      </c>
      <c r="C763" s="191"/>
      <c r="D763" s="191"/>
      <c r="E763" s="777"/>
      <c r="F763" s="40"/>
      <c r="G763" s="40"/>
      <c r="H763" s="7"/>
      <c r="I763" s="253"/>
      <c r="J763" s="253"/>
      <c r="K763" s="606"/>
      <c r="L763" s="39"/>
      <c r="M763" s="39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84"/>
    </row>
    <row r="764" spans="1:27" ht="15.75" customHeight="1">
      <c r="A764" s="886" t="str">
        <f>IF(B764&lt;&gt;"",IF(AND(B764&gt;=_TM1,B764&lt;=_TM2,OR(TH!L764="1111",TH!M764="1111")),TH!D764,""),"")</f>
        <v/>
      </c>
      <c r="B764" s="36" t="str">
        <f t="shared" si="23"/>
        <v/>
      </c>
      <c r="C764" s="191"/>
      <c r="D764" s="191"/>
      <c r="E764" s="777"/>
      <c r="F764" s="189"/>
      <c r="G764" s="40"/>
      <c r="H764" s="7"/>
      <c r="I764" s="253"/>
      <c r="J764" s="253"/>
      <c r="K764" s="606"/>
      <c r="L764" s="39"/>
      <c r="M764" s="39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84"/>
    </row>
    <row r="765" spans="1:27" ht="15.75" customHeight="1">
      <c r="A765" s="886" t="str">
        <f>IF(B765&lt;&gt;"",IF(AND(B765&gt;=_TM1,B765&lt;=_TM2,OR(TH!L765="1111",TH!M765="1111")),TH!D765,""),"")</f>
        <v/>
      </c>
      <c r="B765" s="36" t="str">
        <f t="shared" si="23"/>
        <v/>
      </c>
      <c r="C765" s="191"/>
      <c r="D765" s="191"/>
      <c r="E765" s="777"/>
      <c r="F765" s="189"/>
      <c r="G765" s="40"/>
      <c r="H765" s="7"/>
      <c r="I765" s="253"/>
      <c r="J765" s="253"/>
      <c r="K765" s="606"/>
      <c r="L765" s="39"/>
      <c r="M765" s="39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84"/>
    </row>
    <row r="766" spans="1:27" ht="15.75" customHeight="1">
      <c r="A766" s="886" t="str">
        <f>IF(B766&lt;&gt;"",IF(AND(B766&gt;=_TM1,B766&lt;=_TM2,OR(TH!L766="1111",TH!M766="1111")),TH!D766,""),"")</f>
        <v/>
      </c>
      <c r="B766" s="36" t="str">
        <f t="shared" si="23"/>
        <v/>
      </c>
      <c r="C766" s="184"/>
      <c r="D766" s="184"/>
      <c r="E766" s="184"/>
      <c r="F766" s="189"/>
      <c r="G766" s="608"/>
      <c r="H766" s="7"/>
      <c r="I766" s="253"/>
      <c r="J766" s="253"/>
      <c r="K766" s="606"/>
      <c r="L766" s="607"/>
      <c r="M766" s="607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84"/>
    </row>
    <row r="767" spans="1:27" ht="15.75" customHeight="1">
      <c r="A767" s="886" t="str">
        <f>IF(B767&lt;&gt;"",IF(AND(B767&gt;=_TM1,B767&lt;=_TM2,OR(TH!L767="1111",TH!M767="1111")),TH!D767,""),"")</f>
        <v/>
      </c>
      <c r="B767" s="36" t="str">
        <f t="shared" si="23"/>
        <v/>
      </c>
      <c r="C767" s="184"/>
      <c r="D767" s="184"/>
      <c r="E767" s="184"/>
      <c r="F767" s="189"/>
      <c r="G767" s="608"/>
      <c r="H767" s="193"/>
      <c r="I767" s="253"/>
      <c r="J767" s="253"/>
      <c r="K767" s="606"/>
      <c r="L767" s="607"/>
      <c r="M767" s="607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84"/>
    </row>
    <row r="768" spans="1:27" ht="15.75" customHeight="1">
      <c r="A768" s="886" t="str">
        <f>IF(B768&lt;&gt;"",IF(AND(B768&gt;=_TM1,B768&lt;=_TM2,OR(TH!L768="1111",TH!M768="1111")),TH!D768,""),"")</f>
        <v/>
      </c>
      <c r="B768" s="36" t="str">
        <f t="shared" si="23"/>
        <v/>
      </c>
      <c r="C768" s="191"/>
      <c r="D768" s="191"/>
      <c r="E768" s="191"/>
      <c r="F768" s="192"/>
      <c r="G768" s="491"/>
      <c r="H768" s="193"/>
      <c r="I768" s="253"/>
      <c r="J768" s="253"/>
      <c r="K768" s="606"/>
      <c r="L768" s="194"/>
      <c r="M768" s="194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84"/>
    </row>
    <row r="769" spans="1:27" ht="15.75" customHeight="1">
      <c r="A769" s="886" t="str">
        <f>IF(B769&lt;&gt;"",IF(AND(B769&gt;=_TM1,B769&lt;=_TM2,OR(TH!L769="1111",TH!M769="1111")),TH!D769,""),"")</f>
        <v/>
      </c>
      <c r="B769" s="36" t="str">
        <f t="shared" si="23"/>
        <v/>
      </c>
      <c r="C769" s="191"/>
      <c r="D769" s="191"/>
      <c r="E769" s="191"/>
      <c r="F769" s="192"/>
      <c r="G769" s="491"/>
      <c r="H769" s="193"/>
      <c r="I769" s="253"/>
      <c r="J769" s="253"/>
      <c r="K769" s="606"/>
      <c r="L769" s="194"/>
      <c r="M769" s="194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84"/>
    </row>
    <row r="770" spans="1:27" ht="15.75" customHeight="1">
      <c r="A770" s="886" t="str">
        <f>IF(B770&lt;&gt;"",IF(AND(B770&gt;=_TM1,B770&lt;=_TM2,OR(TH!L770="1111",TH!M770="1111")),TH!D770,""),"")</f>
        <v/>
      </c>
      <c r="B770" s="36" t="str">
        <f t="shared" si="23"/>
        <v/>
      </c>
      <c r="C770" s="191"/>
      <c r="D770" s="191"/>
      <c r="E770" s="191"/>
      <c r="F770" s="192"/>
      <c r="G770" s="491"/>
      <c r="H770" s="193"/>
      <c r="I770" s="253"/>
      <c r="J770" s="253"/>
      <c r="K770" s="606"/>
      <c r="L770" s="194"/>
      <c r="M770" s="194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84"/>
    </row>
    <row r="771" spans="1:27" ht="15.75" customHeight="1">
      <c r="A771" s="886" t="str">
        <f>IF(B771&lt;&gt;"",IF(AND(B771&gt;=_TM1,B771&lt;=_TM2,OR(TH!L771="1111",TH!M771="1111")),TH!D771,""),"")</f>
        <v/>
      </c>
      <c r="B771" s="36" t="str">
        <f t="shared" si="23"/>
        <v/>
      </c>
      <c r="C771" s="191"/>
      <c r="D771" s="191"/>
      <c r="E771" s="191"/>
      <c r="F771" s="192"/>
      <c r="G771" s="491"/>
      <c r="H771" s="193"/>
      <c r="I771" s="253"/>
      <c r="J771" s="253"/>
      <c r="K771" s="606"/>
      <c r="L771" s="194"/>
      <c r="M771" s="194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84"/>
    </row>
    <row r="772" spans="1:27" ht="15.75" customHeight="1">
      <c r="A772" s="886" t="str">
        <f>IF(B772&lt;&gt;"",IF(AND(B772&gt;=_TM1,B772&lt;=_TM2,OR(TH!L772="1111",TH!M772="1111")),TH!D772,""),"")</f>
        <v/>
      </c>
      <c r="B772" s="36" t="str">
        <f t="shared" si="23"/>
        <v/>
      </c>
      <c r="C772" s="191"/>
      <c r="D772" s="191"/>
      <c r="E772" s="191"/>
      <c r="F772" s="192"/>
      <c r="G772" s="491"/>
      <c r="H772" s="193"/>
      <c r="I772" s="253"/>
      <c r="J772" s="253"/>
      <c r="K772" s="606"/>
      <c r="L772" s="194"/>
      <c r="M772" s="194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84"/>
    </row>
    <row r="773" spans="1:27" ht="15.75" customHeight="1">
      <c r="A773" s="886" t="str">
        <f>IF(B773&lt;&gt;"",IF(AND(B773&gt;=_TM1,B773&lt;=_TM2,OR(TH!L773="1111",TH!M773="1111")),TH!D773,""),"")</f>
        <v/>
      </c>
      <c r="B773" s="36" t="str">
        <f t="shared" si="23"/>
        <v/>
      </c>
      <c r="C773" s="191"/>
      <c r="D773" s="191"/>
      <c r="E773" s="191"/>
      <c r="F773" s="192"/>
      <c r="G773" s="491"/>
      <c r="H773" s="193"/>
      <c r="I773" s="253"/>
      <c r="J773" s="253"/>
      <c r="K773" s="606"/>
      <c r="L773" s="194"/>
      <c r="M773" s="194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84"/>
    </row>
    <row r="774" spans="1:27" ht="15.75" customHeight="1">
      <c r="A774" s="886" t="str">
        <f>IF(B774&lt;&gt;"",IF(AND(B774&gt;=_TM1,B774&lt;=_TM2,OR(TH!L774="1111",TH!M774="1111")),TH!D774,""),"")</f>
        <v/>
      </c>
      <c r="B774" s="36" t="str">
        <f t="shared" si="23"/>
        <v/>
      </c>
      <c r="C774" s="191"/>
      <c r="D774" s="191"/>
      <c r="E774" s="191"/>
      <c r="F774" s="192"/>
      <c r="G774" s="491"/>
      <c r="H774" s="193"/>
      <c r="I774" s="253"/>
      <c r="J774" s="253"/>
      <c r="K774" s="606"/>
      <c r="L774" s="194"/>
      <c r="M774" s="194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84"/>
    </row>
    <row r="775" spans="1:27" ht="15.75" customHeight="1">
      <c r="A775" s="886" t="str">
        <f>IF(B775&lt;&gt;"",IF(AND(B775&gt;=_TM1,B775&lt;=_TM2,OR(TH!L775="1111",TH!M775="1111")),TH!D775,""),"")</f>
        <v/>
      </c>
      <c r="B775" s="36" t="str">
        <f t="shared" ref="B775:B838" si="24">IF(C775&lt;&gt;"",MONTH(C775),"")</f>
        <v/>
      </c>
      <c r="C775" s="191"/>
      <c r="D775" s="191"/>
      <c r="E775" s="191"/>
      <c r="F775" s="192"/>
      <c r="G775" s="491"/>
      <c r="H775" s="193"/>
      <c r="I775" s="253"/>
      <c r="J775" s="253"/>
      <c r="K775" s="606"/>
      <c r="L775" s="194"/>
      <c r="M775" s="194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84"/>
    </row>
    <row r="776" spans="1:27" ht="15.75" customHeight="1">
      <c r="A776" s="886" t="str">
        <f>IF(B776&lt;&gt;"",IF(AND(B776&gt;=_TM1,B776&lt;=_TM2,OR(TH!L776="1111",TH!M776="1111")),TH!D776,""),"")</f>
        <v/>
      </c>
      <c r="B776" s="36" t="str">
        <f t="shared" si="24"/>
        <v/>
      </c>
      <c r="C776" s="191"/>
      <c r="D776" s="191"/>
      <c r="E776" s="191"/>
      <c r="F776" s="192"/>
      <c r="G776" s="491"/>
      <c r="H776" s="193"/>
      <c r="I776" s="253"/>
      <c r="J776" s="253"/>
      <c r="K776" s="606"/>
      <c r="L776" s="194"/>
      <c r="M776" s="194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84"/>
    </row>
    <row r="777" spans="1:27" ht="15.75" customHeight="1">
      <c r="A777" s="886" t="str">
        <f>IF(B777&lt;&gt;"",IF(AND(B777&gt;=_TM1,B777&lt;=_TM2,OR(TH!L777="1111",TH!M777="1111")),TH!D777,""),"")</f>
        <v/>
      </c>
      <c r="B777" s="36" t="str">
        <f t="shared" si="24"/>
        <v/>
      </c>
      <c r="C777" s="191"/>
      <c r="D777" s="191"/>
      <c r="E777" s="191"/>
      <c r="F777" s="192"/>
      <c r="G777" s="491"/>
      <c r="H777" s="193"/>
      <c r="I777" s="253"/>
      <c r="J777" s="253"/>
      <c r="K777" s="606"/>
      <c r="L777" s="194"/>
      <c r="M777" s="194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84"/>
    </row>
    <row r="778" spans="1:27" ht="15.75" customHeight="1">
      <c r="A778" s="886" t="str">
        <f>IF(B778&lt;&gt;"",IF(AND(B778&gt;=_TM1,B778&lt;=_TM2,OR(TH!L778="1111",TH!M778="1111")),TH!D778,""),"")</f>
        <v/>
      </c>
      <c r="B778" s="36" t="str">
        <f t="shared" si="24"/>
        <v/>
      </c>
      <c r="C778" s="191"/>
      <c r="D778" s="191"/>
      <c r="E778" s="191"/>
      <c r="F778" s="192"/>
      <c r="G778" s="491"/>
      <c r="H778" s="193"/>
      <c r="I778" s="253"/>
      <c r="J778" s="253"/>
      <c r="K778" s="606"/>
      <c r="L778" s="194"/>
      <c r="M778" s="194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84"/>
    </row>
    <row r="779" spans="1:27" ht="15.75" customHeight="1">
      <c r="A779" s="886" t="str">
        <f>IF(B779&lt;&gt;"",IF(AND(B779&gt;=_TM1,B779&lt;=_TM2,OR(TH!L779="1111",TH!M779="1111")),TH!D779,""),"")</f>
        <v/>
      </c>
      <c r="B779" s="36" t="str">
        <f t="shared" si="24"/>
        <v/>
      </c>
      <c r="C779" s="191"/>
      <c r="D779" s="191"/>
      <c r="E779" s="191"/>
      <c r="F779" s="192"/>
      <c r="G779" s="491"/>
      <c r="H779" s="193"/>
      <c r="I779" s="253"/>
      <c r="J779" s="253"/>
      <c r="K779" s="606"/>
      <c r="L779" s="194"/>
      <c r="M779" s="194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84"/>
    </row>
    <row r="780" spans="1:27" ht="15.75" customHeight="1">
      <c r="A780" s="886" t="str">
        <f>IF(B780&lt;&gt;"",IF(AND(B780&gt;=_TM1,B780&lt;=_TM2,OR(TH!L780="1111",TH!M780="1111")),TH!D780,""),"")</f>
        <v/>
      </c>
      <c r="B780" s="36" t="str">
        <f t="shared" si="24"/>
        <v/>
      </c>
      <c r="C780" s="191"/>
      <c r="D780" s="191"/>
      <c r="E780" s="191"/>
      <c r="F780" s="192"/>
      <c r="G780" s="491"/>
      <c r="H780" s="193"/>
      <c r="I780" s="253"/>
      <c r="J780" s="253"/>
      <c r="K780" s="606"/>
      <c r="L780" s="194"/>
      <c r="M780" s="194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84"/>
    </row>
    <row r="781" spans="1:27" ht="15.75" customHeight="1">
      <c r="A781" s="886" t="str">
        <f>IF(B781&lt;&gt;"",IF(AND(B781&gt;=_TM1,B781&lt;=_TM2,OR(TH!L781="1111",TH!M781="1111")),TH!D781,""),"")</f>
        <v/>
      </c>
      <c r="B781" s="36" t="str">
        <f t="shared" si="24"/>
        <v/>
      </c>
      <c r="C781" s="191"/>
      <c r="D781" s="191"/>
      <c r="E781" s="191"/>
      <c r="F781" s="192"/>
      <c r="G781" s="491"/>
      <c r="H781" s="193"/>
      <c r="I781" s="253"/>
      <c r="J781" s="253"/>
      <c r="K781" s="606"/>
      <c r="L781" s="194"/>
      <c r="M781" s="194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84"/>
    </row>
    <row r="782" spans="1:27" ht="15.75" customHeight="1">
      <c r="A782" s="886" t="str">
        <f>IF(B782&lt;&gt;"",IF(AND(B782&gt;=_TM1,B782&lt;=_TM2,OR(TH!L782="1111",TH!M782="1111")),TH!D782,""),"")</f>
        <v/>
      </c>
      <c r="B782" s="36" t="str">
        <f t="shared" si="24"/>
        <v/>
      </c>
      <c r="C782" s="191"/>
      <c r="D782" s="191"/>
      <c r="E782" s="191"/>
      <c r="F782" s="192"/>
      <c r="G782" s="491"/>
      <c r="H782" s="193"/>
      <c r="I782" s="253"/>
      <c r="J782" s="253"/>
      <c r="K782" s="606"/>
      <c r="L782" s="194"/>
      <c r="M782" s="194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84"/>
    </row>
    <row r="783" spans="1:27" ht="15.75" customHeight="1">
      <c r="A783" s="886" t="str">
        <f>IF(B783&lt;&gt;"",IF(AND(B783&gt;=_TM1,B783&lt;=_TM2,OR(TH!L783="1111",TH!M783="1111")),TH!D783,""),"")</f>
        <v/>
      </c>
      <c r="B783" s="36" t="str">
        <f t="shared" si="24"/>
        <v/>
      </c>
      <c r="C783" s="191"/>
      <c r="D783" s="191"/>
      <c r="E783" s="191"/>
      <c r="F783" s="192"/>
      <c r="G783" s="491"/>
      <c r="H783" s="193"/>
      <c r="I783" s="253"/>
      <c r="J783" s="253"/>
      <c r="K783" s="606"/>
      <c r="L783" s="194"/>
      <c r="M783" s="194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84"/>
    </row>
    <row r="784" spans="1:27" ht="15.75" customHeight="1">
      <c r="A784" s="886" t="str">
        <f>IF(B784&lt;&gt;"",IF(AND(B784&gt;=_TM1,B784&lt;=_TM2,OR(TH!L784="1111",TH!M784="1111")),TH!D784,""),"")</f>
        <v/>
      </c>
      <c r="B784" s="36" t="str">
        <f t="shared" si="24"/>
        <v/>
      </c>
      <c r="C784" s="191"/>
      <c r="D784" s="191"/>
      <c r="E784" s="191"/>
      <c r="F784" s="192"/>
      <c r="G784" s="491"/>
      <c r="H784" s="193"/>
      <c r="I784" s="253"/>
      <c r="J784" s="253"/>
      <c r="K784" s="606"/>
      <c r="L784" s="194"/>
      <c r="M784" s="194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84"/>
    </row>
    <row r="785" spans="1:27" ht="15.75" customHeight="1">
      <c r="A785" s="886" t="str">
        <f>IF(B785&lt;&gt;"",IF(AND(B785&gt;=_TM1,B785&lt;=_TM2,OR(TH!L785="1111",TH!M785="1111")),TH!D785,""),"")</f>
        <v/>
      </c>
      <c r="B785" s="36" t="str">
        <f t="shared" si="24"/>
        <v/>
      </c>
      <c r="C785" s="191"/>
      <c r="D785" s="37"/>
      <c r="E785" s="777"/>
      <c r="F785" s="451"/>
      <c r="G785" s="40"/>
      <c r="H785" s="7"/>
      <c r="I785" s="253"/>
      <c r="J785" s="253"/>
      <c r="K785" s="606"/>
      <c r="L785" s="39"/>
      <c r="M785" s="39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84"/>
    </row>
    <row r="786" spans="1:27" ht="15.75" customHeight="1">
      <c r="A786" s="886" t="str">
        <f>IF(B786&lt;&gt;"",IF(AND(B786&gt;=_TM1,B786&lt;=_TM2,OR(TH!L786="1111",TH!M786="1111")),TH!D786,""),"")</f>
        <v/>
      </c>
      <c r="B786" s="36" t="str">
        <f t="shared" si="24"/>
        <v/>
      </c>
      <c r="C786" s="191"/>
      <c r="D786" s="37"/>
      <c r="E786" s="777"/>
      <c r="F786" s="40"/>
      <c r="G786" s="40"/>
      <c r="H786" s="7"/>
      <c r="I786" s="253"/>
      <c r="J786" s="253"/>
      <c r="K786" s="606"/>
      <c r="L786" s="39"/>
      <c r="M786" s="39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84"/>
    </row>
    <row r="787" spans="1:27" ht="15.75" customHeight="1">
      <c r="A787" s="886" t="str">
        <f>IF(B787&lt;&gt;"",IF(AND(B787&gt;=_TM1,B787&lt;=_TM2,OR(TH!L787="1111",TH!M787="1111")),TH!D787,""),"")</f>
        <v/>
      </c>
      <c r="B787" s="36" t="str">
        <f t="shared" si="24"/>
        <v/>
      </c>
      <c r="C787" s="191"/>
      <c r="D787" s="37"/>
      <c r="E787" s="777"/>
      <c r="F787" s="40"/>
      <c r="G787" s="40"/>
      <c r="H787" s="7"/>
      <c r="I787" s="253"/>
      <c r="J787" s="253"/>
      <c r="K787" s="606"/>
      <c r="L787" s="39"/>
      <c r="M787" s="39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84"/>
    </row>
    <row r="788" spans="1:27" ht="15.75" customHeight="1">
      <c r="A788" s="886" t="str">
        <f>IF(B788&lt;&gt;"",IF(AND(B788&gt;=_TM1,B788&lt;=_TM2,OR(TH!L788="1111",TH!M788="1111")),TH!D788,""),"")</f>
        <v/>
      </c>
      <c r="B788" s="36" t="str">
        <f t="shared" si="24"/>
        <v/>
      </c>
      <c r="C788" s="191"/>
      <c r="D788" s="37"/>
      <c r="E788" s="777"/>
      <c r="F788" s="40"/>
      <c r="G788" s="40"/>
      <c r="H788" s="7"/>
      <c r="I788" s="253"/>
      <c r="J788" s="253"/>
      <c r="K788" s="606"/>
      <c r="L788" s="39"/>
      <c r="M788" s="39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84"/>
    </row>
    <row r="789" spans="1:27" ht="15.75" customHeight="1">
      <c r="A789" s="886" t="str">
        <f>IF(B789&lt;&gt;"",IF(AND(B789&gt;=_TM1,B789&lt;=_TM2,OR(TH!L789="1111",TH!M789="1111")),TH!D789,""),"")</f>
        <v/>
      </c>
      <c r="B789" s="36" t="str">
        <f t="shared" si="24"/>
        <v/>
      </c>
      <c r="C789" s="191"/>
      <c r="D789" s="37"/>
      <c r="E789" s="777"/>
      <c r="F789" s="40"/>
      <c r="G789" s="40"/>
      <c r="H789" s="7"/>
      <c r="I789" s="253"/>
      <c r="J789" s="253"/>
      <c r="K789" s="606"/>
      <c r="L789" s="39"/>
      <c r="M789" s="39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84"/>
    </row>
    <row r="790" spans="1:27" ht="15.75" customHeight="1">
      <c r="A790" s="886" t="str">
        <f>IF(B790&lt;&gt;"",IF(AND(B790&gt;=_TM1,B790&lt;=_TM2,OR(TH!L790="1111",TH!M790="1111")),TH!D790,""),"")</f>
        <v/>
      </c>
      <c r="B790" s="36" t="str">
        <f t="shared" si="24"/>
        <v/>
      </c>
      <c r="C790" s="191"/>
      <c r="D790" s="37"/>
      <c r="E790" s="777"/>
      <c r="F790" s="40"/>
      <c r="G790" s="40"/>
      <c r="H790" s="7"/>
      <c r="I790" s="253"/>
      <c r="J790" s="253"/>
      <c r="K790" s="606"/>
      <c r="L790" s="39"/>
      <c r="M790" s="39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84"/>
    </row>
    <row r="791" spans="1:27" ht="15.75" customHeight="1">
      <c r="A791" s="886" t="str">
        <f>IF(B791&lt;&gt;"",IF(AND(B791&gt;=_TM1,B791&lt;=_TM2,OR(TH!L791="1111",TH!M791="1111")),TH!D791,""),"")</f>
        <v/>
      </c>
      <c r="B791" s="36" t="str">
        <f t="shared" si="24"/>
        <v/>
      </c>
      <c r="C791" s="191"/>
      <c r="D791" s="37"/>
      <c r="E791" s="777"/>
      <c r="F791" s="40"/>
      <c r="G791" s="40"/>
      <c r="H791" s="7"/>
      <c r="I791" s="253"/>
      <c r="J791" s="253"/>
      <c r="K791" s="606"/>
      <c r="L791" s="39"/>
      <c r="M791" s="39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84"/>
    </row>
    <row r="792" spans="1:27" ht="15.75" customHeight="1">
      <c r="A792" s="886" t="str">
        <f>IF(B792&lt;&gt;"",IF(AND(B792&gt;=_TM1,B792&lt;=_TM2,OR(TH!L792="1111",TH!M792="1111")),TH!D792,""),"")</f>
        <v/>
      </c>
      <c r="B792" s="36" t="str">
        <f t="shared" si="24"/>
        <v/>
      </c>
      <c r="C792" s="191"/>
      <c r="D792" s="37"/>
      <c r="E792" s="777"/>
      <c r="F792" s="40"/>
      <c r="G792" s="40"/>
      <c r="H792" s="7"/>
      <c r="I792" s="253"/>
      <c r="J792" s="253"/>
      <c r="K792" s="606"/>
      <c r="L792" s="39"/>
      <c r="M792" s="39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84"/>
    </row>
    <row r="793" spans="1:27" ht="15.75" customHeight="1">
      <c r="A793" s="886" t="str">
        <f>IF(B793&lt;&gt;"",IF(AND(B793&gt;=_TM1,B793&lt;=_TM2,OR(TH!L793="1111",TH!M793="1111")),TH!D793,""),"")</f>
        <v/>
      </c>
      <c r="B793" s="36" t="str">
        <f t="shared" si="24"/>
        <v/>
      </c>
      <c r="C793" s="191"/>
      <c r="D793" s="37"/>
      <c r="E793" s="777"/>
      <c r="F793" s="40"/>
      <c r="G793" s="40"/>
      <c r="H793" s="7"/>
      <c r="I793" s="253"/>
      <c r="J793" s="253"/>
      <c r="K793" s="606"/>
      <c r="L793" s="39"/>
      <c r="M793" s="39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84"/>
    </row>
    <row r="794" spans="1:27" ht="15.75" customHeight="1">
      <c r="A794" s="886" t="str">
        <f>IF(B794&lt;&gt;"",IF(AND(B794&gt;=_TM1,B794&lt;=_TM2,OR(TH!L794="1111",TH!M794="1111")),TH!D794,""),"")</f>
        <v/>
      </c>
      <c r="B794" s="36" t="str">
        <f t="shared" si="24"/>
        <v/>
      </c>
      <c r="C794" s="191"/>
      <c r="D794" s="37"/>
      <c r="E794" s="777"/>
      <c r="F794" s="40"/>
      <c r="G794" s="40"/>
      <c r="H794" s="7"/>
      <c r="I794" s="253"/>
      <c r="J794" s="253"/>
      <c r="K794" s="606"/>
      <c r="L794" s="39"/>
      <c r="M794" s="39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84"/>
    </row>
    <row r="795" spans="1:27" ht="15.75" customHeight="1">
      <c r="A795" s="886" t="str">
        <f>IF(B795&lt;&gt;"",IF(AND(B795&gt;=_TM1,B795&lt;=_TM2,OR(TH!L795="1111",TH!M795="1111")),TH!D795,""),"")</f>
        <v/>
      </c>
      <c r="B795" s="36" t="str">
        <f t="shared" si="24"/>
        <v/>
      </c>
      <c r="C795" s="191"/>
      <c r="D795" s="37"/>
      <c r="E795" s="777"/>
      <c r="F795" s="40"/>
      <c r="G795" s="40"/>
      <c r="H795" s="7"/>
      <c r="I795" s="253"/>
      <c r="J795" s="253"/>
      <c r="K795" s="606"/>
      <c r="L795" s="39"/>
      <c r="M795" s="39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84"/>
    </row>
    <row r="796" spans="1:27" ht="15.75" customHeight="1">
      <c r="A796" s="886" t="str">
        <f>IF(B796&lt;&gt;"",IF(AND(B796&gt;=_TM1,B796&lt;=_TM2,OR(TH!L796="1111",TH!M796="1111")),TH!D796,""),"")</f>
        <v/>
      </c>
      <c r="B796" s="36" t="str">
        <f t="shared" si="24"/>
        <v/>
      </c>
      <c r="C796" s="191"/>
      <c r="D796" s="37"/>
      <c r="E796" s="777"/>
      <c r="F796" s="40"/>
      <c r="G796" s="40"/>
      <c r="H796" s="7"/>
      <c r="I796" s="253"/>
      <c r="J796" s="253"/>
      <c r="K796" s="606"/>
      <c r="L796" s="39"/>
      <c r="M796" s="39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84"/>
    </row>
    <row r="797" spans="1:27" ht="15.75" customHeight="1">
      <c r="A797" s="886" t="str">
        <f>IF(B797&lt;&gt;"",IF(AND(B797&gt;=_TM1,B797&lt;=_TM2,OR(TH!L797="1111",TH!M797="1111")),TH!D797,""),"")</f>
        <v/>
      </c>
      <c r="B797" s="36" t="str">
        <f t="shared" si="24"/>
        <v/>
      </c>
      <c r="C797" s="191"/>
      <c r="D797" s="37"/>
      <c r="E797" s="777"/>
      <c r="F797" s="40"/>
      <c r="G797" s="40"/>
      <c r="H797" s="7"/>
      <c r="I797" s="253"/>
      <c r="J797" s="253"/>
      <c r="K797" s="606"/>
      <c r="L797" s="39"/>
      <c r="M797" s="39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84"/>
    </row>
    <row r="798" spans="1:27" ht="15.75" customHeight="1">
      <c r="A798" s="886" t="str">
        <f>IF(B798&lt;&gt;"",IF(AND(B798&gt;=_TM1,B798&lt;=_TM2,OR(TH!L798="1111",TH!M798="1111")),TH!D798,""),"")</f>
        <v/>
      </c>
      <c r="B798" s="36" t="str">
        <f t="shared" si="24"/>
        <v/>
      </c>
      <c r="C798" s="191"/>
      <c r="D798" s="37"/>
      <c r="E798" s="777"/>
      <c r="F798" s="40"/>
      <c r="G798" s="40"/>
      <c r="H798" s="7"/>
      <c r="I798" s="253"/>
      <c r="J798" s="253"/>
      <c r="K798" s="606"/>
      <c r="L798" s="39"/>
      <c r="M798" s="39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84"/>
    </row>
    <row r="799" spans="1:27" ht="15.75" customHeight="1">
      <c r="A799" s="886" t="str">
        <f>IF(B799&lt;&gt;"",IF(AND(B799&gt;=_TM1,B799&lt;=_TM2,OR(TH!L799="1111",TH!M799="1111")),TH!D799,""),"")</f>
        <v/>
      </c>
      <c r="B799" s="36" t="str">
        <f t="shared" si="24"/>
        <v/>
      </c>
      <c r="C799" s="191"/>
      <c r="D799" s="37"/>
      <c r="E799" s="777"/>
      <c r="F799" s="40"/>
      <c r="G799" s="40"/>
      <c r="H799" s="7"/>
      <c r="I799" s="253"/>
      <c r="J799" s="253"/>
      <c r="K799" s="606"/>
      <c r="L799" s="39"/>
      <c r="M799" s="39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84"/>
    </row>
    <row r="800" spans="1:27" ht="15.75" customHeight="1">
      <c r="A800" s="886" t="str">
        <f>IF(B800&lt;&gt;"",IF(AND(B800&gt;=_TM1,B800&lt;=_TM2,OR(TH!L800="1111",TH!M800="1111")),TH!D800,""),"")</f>
        <v/>
      </c>
      <c r="B800" s="36" t="str">
        <f t="shared" si="24"/>
        <v/>
      </c>
      <c r="C800" s="191"/>
      <c r="D800" s="37"/>
      <c r="E800" s="777"/>
      <c r="F800" s="40"/>
      <c r="G800" s="40"/>
      <c r="H800" s="7"/>
      <c r="I800" s="253"/>
      <c r="J800" s="253"/>
      <c r="K800" s="606"/>
      <c r="L800" s="39"/>
      <c r="M800" s="39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4"/>
    </row>
    <row r="801" spans="1:27" ht="15.75" customHeight="1">
      <c r="A801" s="886" t="str">
        <f>IF(B801&lt;&gt;"",IF(AND(B801&gt;=_TM1,B801&lt;=_TM2,OR(TH!L801="1111",TH!M801="1111")),TH!D801,""),"")</f>
        <v/>
      </c>
      <c r="B801" s="36" t="str">
        <f t="shared" si="24"/>
        <v/>
      </c>
      <c r="C801" s="191"/>
      <c r="D801" s="37"/>
      <c r="E801" s="777"/>
      <c r="F801" s="192"/>
      <c r="G801" s="491"/>
      <c r="H801" s="193"/>
      <c r="I801" s="253"/>
      <c r="J801" s="253"/>
      <c r="K801" s="606"/>
      <c r="L801" s="39"/>
      <c r="M801" s="39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4"/>
    </row>
    <row r="802" spans="1:27" ht="15.75" customHeight="1">
      <c r="A802" s="886" t="str">
        <f>IF(B802&lt;&gt;"",IF(AND(B802&gt;=_TM1,B802&lt;=_TM2,OR(TH!L802="1111",TH!M802="1111")),TH!D802,""),"")</f>
        <v/>
      </c>
      <c r="B802" s="36" t="str">
        <f t="shared" si="24"/>
        <v/>
      </c>
      <c r="C802" s="191"/>
      <c r="D802" s="37"/>
      <c r="E802" s="777"/>
      <c r="F802" s="192"/>
      <c r="G802" s="491"/>
      <c r="H802" s="193"/>
      <c r="I802" s="253"/>
      <c r="J802" s="253"/>
      <c r="K802" s="606"/>
      <c r="L802" s="39"/>
      <c r="M802" s="39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4"/>
    </row>
    <row r="803" spans="1:27" ht="15.75" customHeight="1">
      <c r="A803" s="886" t="str">
        <f>IF(B803&lt;&gt;"",IF(AND(B803&gt;=_TM1,B803&lt;=_TM2,OR(TH!L803="1111",TH!M803="1111")),TH!D803,""),"")</f>
        <v/>
      </c>
      <c r="B803" s="36" t="str">
        <f t="shared" si="24"/>
        <v/>
      </c>
      <c r="C803" s="191"/>
      <c r="D803" s="37"/>
      <c r="E803" s="777"/>
      <c r="F803" s="192"/>
      <c r="G803" s="491"/>
      <c r="H803" s="193"/>
      <c r="I803" s="253"/>
      <c r="J803" s="253"/>
      <c r="K803" s="606"/>
      <c r="L803" s="39"/>
      <c r="M803" s="39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4"/>
    </row>
    <row r="804" spans="1:27" ht="15.75" customHeight="1">
      <c r="A804" s="886" t="str">
        <f>IF(B804&lt;&gt;"",IF(AND(B804&gt;=_TM1,B804&lt;=_TM2,OR(TH!L804="1111",TH!M804="1111")),TH!D804,""),"")</f>
        <v/>
      </c>
      <c r="B804" s="36" t="str">
        <f t="shared" si="24"/>
        <v/>
      </c>
      <c r="C804" s="191"/>
      <c r="D804" s="37"/>
      <c r="E804" s="777"/>
      <c r="F804" s="192"/>
      <c r="G804" s="491"/>
      <c r="H804" s="193"/>
      <c r="I804" s="253"/>
      <c r="J804" s="253"/>
      <c r="K804" s="606"/>
      <c r="L804" s="39"/>
      <c r="M804" s="39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4"/>
    </row>
    <row r="805" spans="1:27" ht="15.75" customHeight="1">
      <c r="A805" s="886" t="str">
        <f>IF(B805&lt;&gt;"",IF(AND(B805&gt;=_TM1,B805&lt;=_TM2,OR(TH!L805="1111",TH!M805="1111")),TH!D805,""),"")</f>
        <v/>
      </c>
      <c r="B805" s="36" t="str">
        <f t="shared" si="24"/>
        <v/>
      </c>
      <c r="C805" s="191"/>
      <c r="D805" s="37"/>
      <c r="E805" s="777"/>
      <c r="F805" s="192"/>
      <c r="G805" s="491"/>
      <c r="H805" s="193"/>
      <c r="I805" s="253"/>
      <c r="J805" s="253"/>
      <c r="K805" s="606"/>
      <c r="L805" s="39"/>
      <c r="M805" s="39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4"/>
    </row>
    <row r="806" spans="1:27" ht="15.75" customHeight="1">
      <c r="A806" s="886" t="str">
        <f>IF(B806&lt;&gt;"",IF(AND(B806&gt;=_TM1,B806&lt;=_TM2,OR(TH!L806="1111",TH!M806="1111")),TH!D806,""),"")</f>
        <v/>
      </c>
      <c r="B806" s="36" t="str">
        <f t="shared" si="24"/>
        <v/>
      </c>
      <c r="C806" s="191"/>
      <c r="D806" s="37"/>
      <c r="E806" s="777"/>
      <c r="F806" s="192"/>
      <c r="G806" s="491"/>
      <c r="H806" s="193"/>
      <c r="I806" s="253"/>
      <c r="J806" s="253"/>
      <c r="K806" s="606"/>
      <c r="L806" s="39"/>
      <c r="M806" s="39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4"/>
    </row>
    <row r="807" spans="1:27" ht="15.75" customHeight="1">
      <c r="A807" s="886" t="str">
        <f>IF(B807&lt;&gt;"",IF(AND(B807&gt;=_TM1,B807&lt;=_TM2,OR(TH!L807="1111",TH!M807="1111")),TH!D807,""),"")</f>
        <v/>
      </c>
      <c r="B807" s="36" t="str">
        <f t="shared" si="24"/>
        <v/>
      </c>
      <c r="C807" s="191"/>
      <c r="D807" s="37"/>
      <c r="E807" s="777"/>
      <c r="F807" s="192"/>
      <c r="G807" s="491"/>
      <c r="H807" s="193"/>
      <c r="I807" s="253"/>
      <c r="J807" s="253"/>
      <c r="K807" s="606"/>
      <c r="L807" s="39"/>
      <c r="M807" s="39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4"/>
    </row>
    <row r="808" spans="1:27" ht="15.75" customHeight="1">
      <c r="A808" s="886" t="str">
        <f>IF(B808&lt;&gt;"",IF(AND(B808&gt;=_TM1,B808&lt;=_TM2,OR(TH!L808="1111",TH!M808="1111")),TH!D808,""),"")</f>
        <v/>
      </c>
      <c r="B808" s="36" t="str">
        <f t="shared" si="24"/>
        <v/>
      </c>
      <c r="C808" s="191"/>
      <c r="D808" s="37"/>
      <c r="E808" s="777"/>
      <c r="F808" s="192"/>
      <c r="G808" s="491"/>
      <c r="H808" s="193"/>
      <c r="I808" s="253"/>
      <c r="J808" s="253"/>
      <c r="K808" s="606"/>
      <c r="L808" s="39"/>
      <c r="M808" s="39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4"/>
    </row>
    <row r="809" spans="1:27" ht="15.75" customHeight="1">
      <c r="A809" s="886" t="str">
        <f>IF(B809&lt;&gt;"",IF(AND(B809&gt;=_TM1,B809&lt;=_TM2,OR(TH!L809="1111",TH!M809="1111")),TH!D809,""),"")</f>
        <v/>
      </c>
      <c r="B809" s="36" t="str">
        <f t="shared" si="24"/>
        <v/>
      </c>
      <c r="C809" s="191"/>
      <c r="D809" s="37"/>
      <c r="E809" s="777"/>
      <c r="F809" s="192"/>
      <c r="G809" s="491"/>
      <c r="H809" s="193"/>
      <c r="I809" s="253"/>
      <c r="J809" s="253"/>
      <c r="K809" s="606"/>
      <c r="L809" s="39"/>
      <c r="M809" s="39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4"/>
    </row>
    <row r="810" spans="1:27" ht="15.75" customHeight="1">
      <c r="A810" s="886" t="str">
        <f>IF(B810&lt;&gt;"",IF(AND(B810&gt;=_TM1,B810&lt;=_TM2,OR(TH!L810="1111",TH!M810="1111")),TH!D810,""),"")</f>
        <v/>
      </c>
      <c r="B810" s="36" t="str">
        <f t="shared" si="24"/>
        <v/>
      </c>
      <c r="C810" s="191"/>
      <c r="D810" s="37"/>
      <c r="E810" s="777"/>
      <c r="F810" s="192"/>
      <c r="G810" s="491"/>
      <c r="H810" s="193"/>
      <c r="I810" s="253"/>
      <c r="J810" s="253"/>
      <c r="K810" s="606"/>
      <c r="L810" s="39"/>
      <c r="M810" s="39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4"/>
    </row>
    <row r="811" spans="1:27" ht="15.75" customHeight="1">
      <c r="A811" s="886" t="str">
        <f>IF(B811&lt;&gt;"",IF(AND(B811&gt;=_TM1,B811&lt;=_TM2,OR(TH!L811="1111",TH!M811="1111")),TH!D811,""),"")</f>
        <v/>
      </c>
      <c r="B811" s="36" t="str">
        <f t="shared" si="24"/>
        <v/>
      </c>
      <c r="C811" s="191"/>
      <c r="D811" s="37"/>
      <c r="E811" s="777"/>
      <c r="F811" s="192"/>
      <c r="G811" s="491"/>
      <c r="H811" s="193"/>
      <c r="I811" s="253"/>
      <c r="J811" s="253"/>
      <c r="K811" s="606"/>
      <c r="L811" s="39"/>
      <c r="M811" s="39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4"/>
    </row>
    <row r="812" spans="1:27" ht="15.75" customHeight="1">
      <c r="A812" s="886" t="str">
        <f>IF(B812&lt;&gt;"",IF(AND(B812&gt;=_TM1,B812&lt;=_TM2,OR(TH!L812="1111",TH!M812="1111")),TH!D812,""),"")</f>
        <v/>
      </c>
      <c r="B812" s="36" t="str">
        <f t="shared" si="24"/>
        <v/>
      </c>
      <c r="C812" s="191"/>
      <c r="D812" s="37"/>
      <c r="E812" s="777"/>
      <c r="F812" s="192"/>
      <c r="G812" s="491"/>
      <c r="H812" s="193"/>
      <c r="I812" s="253"/>
      <c r="J812" s="253"/>
      <c r="K812" s="606"/>
      <c r="L812" s="39"/>
      <c r="M812" s="39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4"/>
    </row>
    <row r="813" spans="1:27" ht="15.75" customHeight="1">
      <c r="A813" s="886" t="str">
        <f>IF(B813&lt;&gt;"",IF(AND(B813&gt;=_TM1,B813&lt;=_TM2,OR(TH!L813="1111",TH!M813="1111")),TH!D813,""),"")</f>
        <v/>
      </c>
      <c r="B813" s="36" t="str">
        <f t="shared" si="24"/>
        <v/>
      </c>
      <c r="C813" s="191"/>
      <c r="D813" s="37"/>
      <c r="E813" s="777"/>
      <c r="F813" s="192"/>
      <c r="G813" s="491"/>
      <c r="H813" s="193"/>
      <c r="I813" s="253"/>
      <c r="J813" s="253"/>
      <c r="K813" s="606"/>
      <c r="L813" s="39"/>
      <c r="M813" s="39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4"/>
    </row>
    <row r="814" spans="1:27" ht="15.75" customHeight="1">
      <c r="A814" s="886" t="str">
        <f>IF(B814&lt;&gt;"",IF(AND(B814&gt;=_TM1,B814&lt;=_TM2,OR(TH!L814="1111",TH!M814="1111")),TH!D814,""),"")</f>
        <v/>
      </c>
      <c r="B814" s="36" t="str">
        <f t="shared" si="24"/>
        <v/>
      </c>
      <c r="C814" s="191"/>
      <c r="D814" s="37"/>
      <c r="E814" s="777"/>
      <c r="F814" s="192"/>
      <c r="G814" s="491"/>
      <c r="H814" s="193"/>
      <c r="I814" s="253"/>
      <c r="J814" s="253"/>
      <c r="K814" s="606"/>
      <c r="L814" s="39"/>
      <c r="M814" s="39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4"/>
    </row>
    <row r="815" spans="1:27" ht="15.75" customHeight="1">
      <c r="A815" s="886" t="str">
        <f>IF(B815&lt;&gt;"",IF(AND(B815&gt;=_TM1,B815&lt;=_TM2,OR(TH!L815="1111",TH!M815="1111")),TH!D815,""),"")</f>
        <v/>
      </c>
      <c r="B815" s="36" t="str">
        <f t="shared" si="24"/>
        <v/>
      </c>
      <c r="C815" s="191"/>
      <c r="D815" s="37"/>
      <c r="E815" s="777"/>
      <c r="F815" s="192"/>
      <c r="G815" s="491"/>
      <c r="H815" s="193"/>
      <c r="I815" s="253"/>
      <c r="J815" s="253"/>
      <c r="K815" s="606"/>
      <c r="L815" s="39"/>
      <c r="M815" s="39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4"/>
    </row>
    <row r="816" spans="1:27" ht="15.75" customHeight="1">
      <c r="A816" s="886" t="str">
        <f>IF(B816&lt;&gt;"",IF(AND(B816&gt;=_TM1,B816&lt;=_TM2,OR(TH!L816="1111",TH!M816="1111")),TH!D816,""),"")</f>
        <v/>
      </c>
      <c r="B816" s="36" t="str">
        <f t="shared" si="24"/>
        <v/>
      </c>
      <c r="C816" s="191"/>
      <c r="D816" s="37"/>
      <c r="E816" s="777"/>
      <c r="F816" s="192"/>
      <c r="G816" s="491"/>
      <c r="H816" s="193"/>
      <c r="I816" s="253"/>
      <c r="J816" s="253"/>
      <c r="K816" s="606"/>
      <c r="L816" s="39"/>
      <c r="M816" s="39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4"/>
    </row>
    <row r="817" spans="1:27" ht="15.75" customHeight="1">
      <c r="A817" s="886" t="str">
        <f>IF(B817&lt;&gt;"",IF(AND(B817&gt;=_TM1,B817&lt;=_TM2,OR(TH!L817="1111",TH!M817="1111")),TH!D817,""),"")</f>
        <v/>
      </c>
      <c r="B817" s="36" t="str">
        <f t="shared" si="24"/>
        <v/>
      </c>
      <c r="C817" s="191"/>
      <c r="D817" s="191"/>
      <c r="E817" s="777"/>
      <c r="F817" s="189"/>
      <c r="G817" s="40"/>
      <c r="H817" s="7"/>
      <c r="I817" s="253"/>
      <c r="J817" s="253"/>
      <c r="K817" s="606"/>
      <c r="L817" s="39"/>
      <c r="M817" s="39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4"/>
    </row>
    <row r="818" spans="1:27" ht="15.75" customHeight="1">
      <c r="A818" s="886" t="str">
        <f>IF(B818&lt;&gt;"",IF(AND(B818&gt;=_TM1,B818&lt;=_TM2,OR(TH!L818="1111",TH!M818="1111")),TH!D818,""),"")</f>
        <v/>
      </c>
      <c r="B818" s="36" t="str">
        <f t="shared" si="24"/>
        <v/>
      </c>
      <c r="C818" s="191"/>
      <c r="D818" s="191"/>
      <c r="E818" s="777"/>
      <c r="F818" s="40"/>
      <c r="G818" s="40"/>
      <c r="H818" s="7"/>
      <c r="I818" s="253"/>
      <c r="J818" s="253"/>
      <c r="K818" s="606"/>
      <c r="L818" s="39"/>
      <c r="M818" s="39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4"/>
    </row>
    <row r="819" spans="1:27" ht="15.75" customHeight="1">
      <c r="A819" s="886" t="str">
        <f>IF(B819&lt;&gt;"",IF(AND(B819&gt;=_TM1,B819&lt;=_TM2,OR(TH!L819="1111",TH!M819="1111")),TH!D819,""),"")</f>
        <v/>
      </c>
      <c r="B819" s="36" t="str">
        <f t="shared" si="24"/>
        <v/>
      </c>
      <c r="C819" s="191"/>
      <c r="D819" s="191"/>
      <c r="E819" s="777"/>
      <c r="F819" s="40"/>
      <c r="G819" s="40"/>
      <c r="H819" s="7"/>
      <c r="I819" s="253"/>
      <c r="J819" s="253"/>
      <c r="K819" s="606"/>
      <c r="L819" s="39"/>
      <c r="M819" s="39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4"/>
    </row>
    <row r="820" spans="1:27" ht="15.75" customHeight="1">
      <c r="A820" s="886" t="str">
        <f>IF(B820&lt;&gt;"",IF(AND(B820&gt;=_TM1,B820&lt;=_TM2,OR(TH!L820="1111",TH!M820="1111")),TH!D820,""),"")</f>
        <v/>
      </c>
      <c r="B820" s="36" t="str">
        <f t="shared" si="24"/>
        <v/>
      </c>
      <c r="C820" s="191"/>
      <c r="D820" s="191"/>
      <c r="E820" s="777"/>
      <c r="F820" s="451"/>
      <c r="G820" s="40"/>
      <c r="H820" s="7"/>
      <c r="I820" s="253"/>
      <c r="J820" s="253"/>
      <c r="K820" s="606"/>
      <c r="L820" s="39"/>
      <c r="M820" s="39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4"/>
    </row>
    <row r="821" spans="1:27" ht="15.75" customHeight="1">
      <c r="A821" s="886" t="str">
        <f>IF(B821&lt;&gt;"",IF(AND(B821&gt;=_TM1,B821&lt;=_TM2,OR(TH!L821="1111",TH!M821="1111")),TH!D821,""),"")</f>
        <v/>
      </c>
      <c r="B821" s="36" t="str">
        <f t="shared" si="24"/>
        <v/>
      </c>
      <c r="C821" s="191"/>
      <c r="D821" s="191"/>
      <c r="E821" s="777"/>
      <c r="F821" s="40"/>
      <c r="G821" s="40"/>
      <c r="H821" s="7"/>
      <c r="I821" s="253"/>
      <c r="J821" s="253"/>
      <c r="K821" s="606"/>
      <c r="L821" s="39"/>
      <c r="M821" s="39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4"/>
    </row>
    <row r="822" spans="1:27" ht="15.75" customHeight="1">
      <c r="A822" s="886" t="str">
        <f>IF(B822&lt;&gt;"",IF(AND(B822&gt;=_TM1,B822&lt;=_TM2,OR(TH!L822="1111",TH!M822="1111")),TH!D822,""),"")</f>
        <v/>
      </c>
      <c r="B822" s="36" t="str">
        <f t="shared" si="24"/>
        <v/>
      </c>
      <c r="C822" s="191"/>
      <c r="D822" s="191"/>
      <c r="E822" s="777"/>
      <c r="F822" s="40"/>
      <c r="G822" s="40"/>
      <c r="H822" s="7"/>
      <c r="I822" s="253"/>
      <c r="J822" s="253"/>
      <c r="K822" s="606"/>
      <c r="L822" s="39"/>
      <c r="M822" s="39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4"/>
    </row>
    <row r="823" spans="1:27" ht="15.75" customHeight="1">
      <c r="A823" s="886" t="str">
        <f>IF(B823&lt;&gt;"",IF(AND(B823&gt;=_TM1,B823&lt;=_TM2,OR(TH!L823="1111",TH!M823="1111")),TH!D823,""),"")</f>
        <v/>
      </c>
      <c r="B823" s="36" t="str">
        <f t="shared" si="24"/>
        <v/>
      </c>
      <c r="C823" s="191"/>
      <c r="D823" s="191"/>
      <c r="E823" s="777"/>
      <c r="F823" s="40"/>
      <c r="G823" s="40"/>
      <c r="H823" s="7"/>
      <c r="I823" s="253"/>
      <c r="J823" s="253"/>
      <c r="K823" s="606"/>
      <c r="L823" s="39"/>
      <c r="M823" s="39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4"/>
    </row>
    <row r="824" spans="1:27" ht="15.75" customHeight="1">
      <c r="A824" s="886" t="str">
        <f>IF(B824&lt;&gt;"",IF(AND(B824&gt;=_TM1,B824&lt;=_TM2,OR(TH!L824="1111",TH!M824="1111")),TH!D824,""),"")</f>
        <v/>
      </c>
      <c r="B824" s="36" t="str">
        <f t="shared" si="24"/>
        <v/>
      </c>
      <c r="C824" s="191"/>
      <c r="D824" s="191"/>
      <c r="E824" s="777"/>
      <c r="F824" s="293"/>
      <c r="G824" s="40"/>
      <c r="H824" s="7"/>
      <c r="I824" s="253"/>
      <c r="J824" s="253"/>
      <c r="K824" s="606"/>
      <c r="L824" s="39"/>
      <c r="M824" s="39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4"/>
    </row>
    <row r="825" spans="1:27" ht="15.75" customHeight="1">
      <c r="A825" s="886" t="str">
        <f>IF(B825&lt;&gt;"",IF(AND(B825&gt;=_TM1,B825&lt;=_TM2,OR(TH!L825="1111",TH!M825="1111")),TH!D825,""),"")</f>
        <v/>
      </c>
      <c r="B825" s="36" t="str">
        <f t="shared" si="24"/>
        <v/>
      </c>
      <c r="C825" s="191"/>
      <c r="D825" s="191"/>
      <c r="E825" s="777"/>
      <c r="F825" s="189"/>
      <c r="G825" s="40"/>
      <c r="H825" s="7"/>
      <c r="I825" s="821"/>
      <c r="J825" s="253"/>
      <c r="K825" s="606"/>
      <c r="L825" s="39"/>
      <c r="M825" s="39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4"/>
    </row>
    <row r="826" spans="1:27" ht="15.75" customHeight="1">
      <c r="A826" s="886" t="str">
        <f>IF(B826&lt;&gt;"",IF(AND(B826&gt;=_TM1,B826&lt;=_TM2,OR(TH!L826="1111",TH!M826="1111")),TH!D826,""),"")</f>
        <v/>
      </c>
      <c r="B826" s="36" t="str">
        <f t="shared" si="24"/>
        <v/>
      </c>
      <c r="C826" s="191"/>
      <c r="D826" s="191"/>
      <c r="E826" s="191"/>
      <c r="F826" s="192"/>
      <c r="G826" s="491"/>
      <c r="H826" s="193"/>
      <c r="I826" s="253"/>
      <c r="J826" s="253"/>
      <c r="K826" s="606"/>
      <c r="L826" s="194"/>
      <c r="M826" s="194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4"/>
    </row>
    <row r="827" spans="1:27" ht="15.75" customHeight="1">
      <c r="A827" s="886" t="str">
        <f>IF(B827&lt;&gt;"",IF(AND(B827&gt;=_TM1,B827&lt;=_TM2,OR(TH!L827="1111",TH!M827="1111")),TH!D827,""),"")</f>
        <v/>
      </c>
      <c r="B827" s="36" t="str">
        <f t="shared" si="24"/>
        <v/>
      </c>
      <c r="C827" s="191"/>
      <c r="D827" s="191"/>
      <c r="E827" s="191"/>
      <c r="F827" s="192"/>
      <c r="G827" s="491"/>
      <c r="H827" s="193"/>
      <c r="I827" s="253"/>
      <c r="J827" s="253"/>
      <c r="K827" s="606"/>
      <c r="L827" s="194"/>
      <c r="M827" s="194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4"/>
    </row>
    <row r="828" spans="1:27" ht="15.75" customHeight="1">
      <c r="A828" s="886" t="str">
        <f>IF(B828&lt;&gt;"",IF(AND(B828&gt;=_TM1,B828&lt;=_TM2,OR(TH!L828="1111",TH!M828="1111")),TH!D828,""),"")</f>
        <v/>
      </c>
      <c r="B828" s="36" t="str">
        <f t="shared" si="24"/>
        <v/>
      </c>
      <c r="C828" s="191"/>
      <c r="D828" s="191"/>
      <c r="E828" s="191"/>
      <c r="F828" s="192"/>
      <c r="G828" s="491"/>
      <c r="H828" s="193"/>
      <c r="I828" s="253"/>
      <c r="J828" s="253"/>
      <c r="K828" s="606"/>
      <c r="L828" s="194"/>
      <c r="M828" s="194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4"/>
    </row>
    <row r="829" spans="1:27" ht="15.75" customHeight="1">
      <c r="A829" s="886" t="str">
        <f>IF(B829&lt;&gt;"",IF(AND(B829&gt;=_TM1,B829&lt;=_TM2,OR(TH!L829="1111",TH!M829="1111")),TH!D829,""),"")</f>
        <v/>
      </c>
      <c r="B829" s="36" t="str">
        <f t="shared" si="24"/>
        <v/>
      </c>
      <c r="C829" s="191"/>
      <c r="D829" s="191"/>
      <c r="E829" s="191"/>
      <c r="F829" s="192"/>
      <c r="G829" s="491"/>
      <c r="H829" s="193"/>
      <c r="I829" s="253"/>
      <c r="J829" s="253"/>
      <c r="K829" s="606"/>
      <c r="L829" s="194"/>
      <c r="M829" s="194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4"/>
    </row>
    <row r="830" spans="1:27" ht="15.75" customHeight="1">
      <c r="A830" s="886" t="str">
        <f>IF(B830&lt;&gt;"",IF(AND(B830&gt;=_TM1,B830&lt;=_TM2,OR(TH!L830="1111",TH!M830="1111")),TH!D830,""),"")</f>
        <v/>
      </c>
      <c r="B830" s="36" t="str">
        <f t="shared" si="24"/>
        <v/>
      </c>
      <c r="C830" s="191"/>
      <c r="D830" s="191"/>
      <c r="E830" s="191"/>
      <c r="F830" s="192"/>
      <c r="G830" s="491"/>
      <c r="H830" s="193"/>
      <c r="I830" s="253"/>
      <c r="J830" s="253"/>
      <c r="K830" s="606"/>
      <c r="L830" s="194"/>
      <c r="M830" s="194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4"/>
    </row>
    <row r="831" spans="1:27" ht="15.75" customHeight="1">
      <c r="A831" s="886" t="str">
        <f>IF(B831&lt;&gt;"",IF(AND(B831&gt;=_TM1,B831&lt;=_TM2,OR(TH!L831="1111",TH!M831="1111")),TH!D831,""),"")</f>
        <v/>
      </c>
      <c r="B831" s="36" t="str">
        <f t="shared" si="24"/>
        <v/>
      </c>
      <c r="C831" s="191"/>
      <c r="D831" s="191"/>
      <c r="E831" s="191"/>
      <c r="F831" s="192"/>
      <c r="G831" s="491"/>
      <c r="H831" s="193"/>
      <c r="I831" s="253"/>
      <c r="J831" s="253"/>
      <c r="K831" s="606"/>
      <c r="L831" s="194"/>
      <c r="M831" s="194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4"/>
    </row>
    <row r="832" spans="1:27" ht="15.75" customHeight="1">
      <c r="A832" s="886" t="str">
        <f>IF(B832&lt;&gt;"",IF(AND(B832&gt;=_TM1,B832&lt;=_TM2,OR(TH!L832="1111",TH!M832="1111")),TH!D832,""),"")</f>
        <v/>
      </c>
      <c r="B832" s="36" t="str">
        <f t="shared" si="24"/>
        <v/>
      </c>
      <c r="C832" s="191"/>
      <c r="D832" s="191"/>
      <c r="E832" s="191"/>
      <c r="F832" s="192"/>
      <c r="G832" s="491"/>
      <c r="H832" s="193"/>
      <c r="I832" s="253"/>
      <c r="J832" s="253"/>
      <c r="K832" s="606"/>
      <c r="L832" s="194"/>
      <c r="M832" s="194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4"/>
    </row>
    <row r="833" spans="1:27" ht="15.75" customHeight="1">
      <c r="A833" s="886" t="str">
        <f>IF(B833&lt;&gt;"",IF(AND(B833&gt;=_TM1,B833&lt;=_TM2,OR(TH!L833="1111",TH!M833="1111")),TH!D833,""),"")</f>
        <v/>
      </c>
      <c r="B833" s="36" t="str">
        <f t="shared" si="24"/>
        <v/>
      </c>
      <c r="C833" s="191"/>
      <c r="D833" s="191"/>
      <c r="E833" s="191"/>
      <c r="F833" s="192"/>
      <c r="G833" s="491"/>
      <c r="H833" s="193"/>
      <c r="I833" s="253"/>
      <c r="J833" s="253"/>
      <c r="K833" s="606"/>
      <c r="L833" s="194"/>
      <c r="M833" s="194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4"/>
    </row>
    <row r="834" spans="1:27" ht="15.75" customHeight="1">
      <c r="A834" s="886" t="str">
        <f>IF(B834&lt;&gt;"",IF(AND(B834&gt;=_TM1,B834&lt;=_TM2,OR(TH!L834="1111",TH!M834="1111")),TH!D834,""),"")</f>
        <v/>
      </c>
      <c r="B834" s="36" t="str">
        <f t="shared" si="24"/>
        <v/>
      </c>
      <c r="C834" s="191"/>
      <c r="D834" s="191"/>
      <c r="E834" s="191"/>
      <c r="F834" s="192"/>
      <c r="G834" s="491"/>
      <c r="H834" s="193"/>
      <c r="I834" s="253"/>
      <c r="J834" s="253"/>
      <c r="K834" s="606"/>
      <c r="L834" s="194"/>
      <c r="M834" s="194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4"/>
    </row>
    <row r="835" spans="1:27" ht="15.75" customHeight="1">
      <c r="A835" s="886" t="str">
        <f>IF(B835&lt;&gt;"",IF(AND(B835&gt;=_TM1,B835&lt;=_TM2,OR(TH!L835="1111",TH!M835="1111")),TH!D835,""),"")</f>
        <v/>
      </c>
      <c r="B835" s="36" t="str">
        <f t="shared" si="24"/>
        <v/>
      </c>
      <c r="C835" s="191"/>
      <c r="D835" s="191"/>
      <c r="E835" s="191"/>
      <c r="F835" s="192"/>
      <c r="G835" s="491"/>
      <c r="H835" s="193"/>
      <c r="I835" s="253"/>
      <c r="J835" s="253"/>
      <c r="K835" s="606"/>
      <c r="L835" s="194"/>
      <c r="M835" s="194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4"/>
    </row>
    <row r="836" spans="1:27" ht="15.75" customHeight="1">
      <c r="A836" s="886" t="str">
        <f>IF(B836&lt;&gt;"",IF(AND(B836&gt;=_TM1,B836&lt;=_TM2,OR(TH!L836="1111",TH!M836="1111")),TH!D836,""),"")</f>
        <v/>
      </c>
      <c r="B836" s="36" t="str">
        <f t="shared" si="24"/>
        <v/>
      </c>
      <c r="C836" s="191"/>
      <c r="D836" s="191"/>
      <c r="E836" s="191"/>
      <c r="F836" s="192"/>
      <c r="G836" s="491"/>
      <c r="H836" s="193"/>
      <c r="I836" s="253"/>
      <c r="J836" s="253"/>
      <c r="K836" s="606"/>
      <c r="L836" s="194"/>
      <c r="M836" s="194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4"/>
    </row>
    <row r="837" spans="1:27" ht="15.75" customHeight="1">
      <c r="A837" s="886" t="str">
        <f>IF(B837&lt;&gt;"",IF(AND(B837&gt;=_TM1,B837&lt;=_TM2,OR(TH!L837="1111",TH!M837="1111")),TH!D837,""),"")</f>
        <v/>
      </c>
      <c r="B837" s="36" t="str">
        <f t="shared" si="24"/>
        <v/>
      </c>
      <c r="C837" s="191"/>
      <c r="D837" s="191"/>
      <c r="E837" s="191"/>
      <c r="F837" s="192"/>
      <c r="G837" s="491"/>
      <c r="H837" s="193"/>
      <c r="I837" s="253"/>
      <c r="J837" s="253"/>
      <c r="K837" s="606"/>
      <c r="L837" s="194"/>
      <c r="M837" s="194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4"/>
    </row>
    <row r="838" spans="1:27" ht="15.75" customHeight="1">
      <c r="A838" s="886" t="str">
        <f>IF(B838&lt;&gt;"",IF(AND(B838&gt;=_TM1,B838&lt;=_TM2,OR(TH!L838="1111",TH!M838="1111")),TH!D838,""),"")</f>
        <v/>
      </c>
      <c r="B838" s="36" t="str">
        <f t="shared" si="24"/>
        <v/>
      </c>
      <c r="C838" s="191"/>
      <c r="D838" s="191"/>
      <c r="E838" s="191"/>
      <c r="F838" s="192"/>
      <c r="G838" s="491"/>
      <c r="H838" s="193"/>
      <c r="I838" s="253"/>
      <c r="J838" s="253"/>
      <c r="K838" s="606"/>
      <c r="L838" s="194"/>
      <c r="M838" s="194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4"/>
    </row>
    <row r="839" spans="1:27" ht="15.75" customHeight="1">
      <c r="A839" s="886" t="str">
        <f>IF(B839&lt;&gt;"",IF(AND(B839&gt;=_TM1,B839&lt;=_TM2,OR(TH!L839="1111",TH!M839="1111")),TH!D839,""),"")</f>
        <v/>
      </c>
      <c r="B839" s="36" t="str">
        <f t="shared" ref="B839:B902" si="25">IF(C839&lt;&gt;"",MONTH(C839),"")</f>
        <v/>
      </c>
      <c r="C839" s="191"/>
      <c r="D839" s="191"/>
      <c r="E839" s="191"/>
      <c r="F839" s="192"/>
      <c r="G839" s="491"/>
      <c r="H839" s="193"/>
      <c r="I839" s="253"/>
      <c r="J839" s="253"/>
      <c r="K839" s="606"/>
      <c r="L839" s="194"/>
      <c r="M839" s="194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4"/>
    </row>
    <row r="840" spans="1:27" ht="15.75" customHeight="1">
      <c r="A840" s="886" t="str">
        <f>IF(B840&lt;&gt;"",IF(AND(B840&gt;=_TM1,B840&lt;=_TM2,OR(TH!L840="1111",TH!M840="1111")),TH!D840,""),"")</f>
        <v/>
      </c>
      <c r="B840" s="36" t="str">
        <f t="shared" si="25"/>
        <v/>
      </c>
      <c r="C840" s="191"/>
      <c r="D840" s="191"/>
      <c r="E840" s="191"/>
      <c r="F840" s="192"/>
      <c r="G840" s="491"/>
      <c r="H840" s="193"/>
      <c r="I840" s="253"/>
      <c r="J840" s="253"/>
      <c r="K840" s="606"/>
      <c r="L840" s="194"/>
      <c r="M840" s="194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4"/>
    </row>
    <row r="841" spans="1:27" ht="15.75" customHeight="1">
      <c r="A841" s="886" t="str">
        <f>IF(B841&lt;&gt;"",IF(AND(B841&gt;=_TM1,B841&lt;=_TM2,OR(TH!L841="1111",TH!M841="1111")),TH!D841,""),"")</f>
        <v/>
      </c>
      <c r="B841" s="36" t="str">
        <f t="shared" si="25"/>
        <v/>
      </c>
      <c r="C841" s="191"/>
      <c r="D841" s="191"/>
      <c r="E841" s="191"/>
      <c r="F841" s="192"/>
      <c r="G841" s="491"/>
      <c r="H841" s="193"/>
      <c r="I841" s="253"/>
      <c r="J841" s="253"/>
      <c r="K841" s="606"/>
      <c r="L841" s="194"/>
      <c r="M841" s="194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4"/>
    </row>
    <row r="842" spans="1:27" ht="15.75" customHeight="1">
      <c r="A842" s="886" t="str">
        <f>IF(B842&lt;&gt;"",IF(AND(B842&gt;=_TM1,B842&lt;=_TM2,OR(TH!L842="1111",TH!M842="1111")),TH!D842,""),"")</f>
        <v/>
      </c>
      <c r="B842" s="36" t="str">
        <f t="shared" si="25"/>
        <v/>
      </c>
      <c r="C842" s="191"/>
      <c r="D842" s="191"/>
      <c r="E842" s="191"/>
      <c r="F842" s="192"/>
      <c r="G842" s="491"/>
      <c r="H842" s="193"/>
      <c r="I842" s="253"/>
      <c r="J842" s="253"/>
      <c r="K842" s="606"/>
      <c r="L842" s="194"/>
      <c r="M842" s="194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4"/>
    </row>
    <row r="843" spans="1:27" ht="15.75" customHeight="1">
      <c r="A843" s="886" t="str">
        <f>IF(B843&lt;&gt;"",IF(AND(B843&gt;=_TM1,B843&lt;=_TM2,OR(TH!L843="1111",TH!M843="1111")),TH!D843,""),"")</f>
        <v/>
      </c>
      <c r="B843" s="36" t="str">
        <f t="shared" si="25"/>
        <v/>
      </c>
      <c r="C843" s="191"/>
      <c r="D843" s="191"/>
      <c r="E843" s="191"/>
      <c r="F843" s="192"/>
      <c r="G843" s="491"/>
      <c r="H843" s="193"/>
      <c r="I843" s="253"/>
      <c r="J843" s="253"/>
      <c r="K843" s="606"/>
      <c r="L843" s="194"/>
      <c r="M843" s="194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4"/>
    </row>
    <row r="844" spans="1:27" ht="15.75" customHeight="1">
      <c r="A844" s="886" t="str">
        <f>IF(B844&lt;&gt;"",IF(AND(B844&gt;=_TM1,B844&lt;=_TM2,OR(TH!L844="1111",TH!M844="1111")),TH!D844,""),"")</f>
        <v/>
      </c>
      <c r="B844" s="36" t="str">
        <f t="shared" si="25"/>
        <v/>
      </c>
      <c r="C844" s="191"/>
      <c r="D844" s="191"/>
      <c r="E844" s="191"/>
      <c r="F844" s="192"/>
      <c r="G844" s="491"/>
      <c r="H844" s="193"/>
      <c r="I844" s="253"/>
      <c r="J844" s="253"/>
      <c r="K844" s="606"/>
      <c r="L844" s="194"/>
      <c r="M844" s="194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4"/>
    </row>
    <row r="845" spans="1:27" ht="15.75" customHeight="1">
      <c r="A845" s="886" t="str">
        <f>IF(B845&lt;&gt;"",IF(AND(B845&gt;=_TM1,B845&lt;=_TM2,OR(TH!L845="1111",TH!M845="1111")),TH!D845,""),"")</f>
        <v/>
      </c>
      <c r="B845" s="36" t="str">
        <f t="shared" si="25"/>
        <v/>
      </c>
      <c r="C845" s="191"/>
      <c r="D845" s="37"/>
      <c r="E845" s="777"/>
      <c r="F845" s="40"/>
      <c r="G845" s="40"/>
      <c r="H845" s="7"/>
      <c r="I845" s="253"/>
      <c r="J845" s="253"/>
      <c r="K845" s="606"/>
      <c r="L845" s="39"/>
      <c r="M845" s="39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4"/>
    </row>
    <row r="846" spans="1:27" ht="15.75" customHeight="1">
      <c r="A846" s="886" t="str">
        <f>IF(B846&lt;&gt;"",IF(AND(B846&gt;=_TM1,B846&lt;=_TM2,OR(TH!L846="1111",TH!M846="1111")),TH!D846,""),"")</f>
        <v/>
      </c>
      <c r="B846" s="36" t="str">
        <f t="shared" si="25"/>
        <v/>
      </c>
      <c r="C846" s="191"/>
      <c r="D846" s="37"/>
      <c r="E846" s="777"/>
      <c r="F846" s="40"/>
      <c r="G846" s="40"/>
      <c r="H846" s="7"/>
      <c r="I846" s="253"/>
      <c r="J846" s="253"/>
      <c r="K846" s="606"/>
      <c r="L846" s="39"/>
      <c r="M846" s="39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4"/>
    </row>
    <row r="847" spans="1:27" ht="15.75" customHeight="1">
      <c r="A847" s="886" t="str">
        <f>IF(B847&lt;&gt;"",IF(AND(B847&gt;=_TM1,B847&lt;=_TM2,OR(TH!L847="1111",TH!M847="1111")),TH!D847,""),"")</f>
        <v/>
      </c>
      <c r="B847" s="36" t="str">
        <f t="shared" si="25"/>
        <v/>
      </c>
      <c r="C847" s="191"/>
      <c r="D847" s="37"/>
      <c r="E847" s="777"/>
      <c r="F847" s="40"/>
      <c r="G847" s="40"/>
      <c r="H847" s="7"/>
      <c r="I847" s="253"/>
      <c r="J847" s="253"/>
      <c r="K847" s="606"/>
      <c r="L847" s="39"/>
      <c r="M847" s="39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4"/>
    </row>
    <row r="848" spans="1:27" ht="15.75" customHeight="1">
      <c r="A848" s="886" t="str">
        <f>IF(B848&lt;&gt;"",IF(AND(B848&gt;=_TM1,B848&lt;=_TM2,OR(TH!L848="1111",TH!M848="1111")),TH!D848,""),"")</f>
        <v/>
      </c>
      <c r="B848" s="36" t="str">
        <f t="shared" si="25"/>
        <v/>
      </c>
      <c r="C848" s="191"/>
      <c r="D848" s="37"/>
      <c r="E848" s="777"/>
      <c r="F848" s="40"/>
      <c r="G848" s="40"/>
      <c r="H848" s="7"/>
      <c r="I848" s="253"/>
      <c r="J848" s="253"/>
      <c r="K848" s="606"/>
      <c r="L848" s="39"/>
      <c r="M848" s="39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4"/>
    </row>
    <row r="849" spans="1:27" ht="15.75" customHeight="1">
      <c r="A849" s="886" t="str">
        <f>IF(B849&lt;&gt;"",IF(AND(B849&gt;=_TM1,B849&lt;=_TM2,OR(TH!L849="1111",TH!M849="1111")),TH!D849,""),"")</f>
        <v/>
      </c>
      <c r="B849" s="36" t="str">
        <f t="shared" si="25"/>
        <v/>
      </c>
      <c r="C849" s="191"/>
      <c r="D849" s="37"/>
      <c r="E849" s="777"/>
      <c r="F849" s="40"/>
      <c r="G849" s="40"/>
      <c r="H849" s="7"/>
      <c r="I849" s="253"/>
      <c r="J849" s="253"/>
      <c r="K849" s="606"/>
      <c r="L849" s="39"/>
      <c r="M849" s="39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4"/>
    </row>
    <row r="850" spans="1:27" ht="15.75" customHeight="1">
      <c r="A850" s="886" t="str">
        <f>IF(B850&lt;&gt;"",IF(AND(B850&gt;=_TM1,B850&lt;=_TM2,OR(TH!L850="1111",TH!M850="1111")),TH!D850,""),"")</f>
        <v/>
      </c>
      <c r="B850" s="36" t="str">
        <f t="shared" si="25"/>
        <v/>
      </c>
      <c r="C850" s="191"/>
      <c r="D850" s="37"/>
      <c r="E850" s="777"/>
      <c r="F850" s="40"/>
      <c r="G850" s="40"/>
      <c r="H850" s="7"/>
      <c r="I850" s="253"/>
      <c r="J850" s="253"/>
      <c r="K850" s="606"/>
      <c r="L850" s="39"/>
      <c r="M850" s="39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4"/>
    </row>
    <row r="851" spans="1:27" ht="15.75" customHeight="1">
      <c r="A851" s="886" t="str">
        <f>IF(B851&lt;&gt;"",IF(AND(B851&gt;=_TM1,B851&lt;=_TM2,OR(TH!L851="1111",TH!M851="1111")),TH!D851,""),"")</f>
        <v/>
      </c>
      <c r="B851" s="36" t="str">
        <f t="shared" si="25"/>
        <v/>
      </c>
      <c r="C851" s="191"/>
      <c r="D851" s="37"/>
      <c r="E851" s="777"/>
      <c r="F851" s="40"/>
      <c r="G851" s="40"/>
      <c r="H851" s="7"/>
      <c r="I851" s="253"/>
      <c r="J851" s="253"/>
      <c r="K851" s="606"/>
      <c r="L851" s="39"/>
      <c r="M851" s="39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4"/>
    </row>
    <row r="852" spans="1:27" ht="15.75" customHeight="1">
      <c r="A852" s="886" t="str">
        <f>IF(B852&lt;&gt;"",IF(AND(B852&gt;=_TM1,B852&lt;=_TM2,OR(TH!L852="1111",TH!M852="1111")),TH!D852,""),"")</f>
        <v/>
      </c>
      <c r="B852" s="36" t="str">
        <f t="shared" si="25"/>
        <v/>
      </c>
      <c r="C852" s="191"/>
      <c r="D852" s="37"/>
      <c r="E852" s="777"/>
      <c r="F852" s="40"/>
      <c r="G852" s="40"/>
      <c r="H852" s="7"/>
      <c r="I852" s="253"/>
      <c r="J852" s="253"/>
      <c r="K852" s="606"/>
      <c r="L852" s="39"/>
      <c r="M852" s="39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4"/>
    </row>
    <row r="853" spans="1:27" ht="15.75" customHeight="1">
      <c r="A853" s="886" t="str">
        <f>IF(B853&lt;&gt;"",IF(AND(B853&gt;=_TM1,B853&lt;=_TM2,OR(TH!L853="1111",TH!M853="1111")),TH!D853,""),"")</f>
        <v/>
      </c>
      <c r="B853" s="36" t="str">
        <f t="shared" si="25"/>
        <v/>
      </c>
      <c r="C853" s="191"/>
      <c r="D853" s="37"/>
      <c r="E853" s="777"/>
      <c r="F853" s="40"/>
      <c r="G853" s="40"/>
      <c r="H853" s="7"/>
      <c r="I853" s="253"/>
      <c r="J853" s="253"/>
      <c r="K853" s="606"/>
      <c r="L853" s="39"/>
      <c r="M853" s="39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4"/>
    </row>
    <row r="854" spans="1:27" ht="15.75" customHeight="1">
      <c r="A854" s="886" t="str">
        <f>IF(B854&lt;&gt;"",IF(AND(B854&gt;=_TM1,B854&lt;=_TM2,OR(TH!L854="1111",TH!M854="1111")),TH!D854,""),"")</f>
        <v/>
      </c>
      <c r="B854" s="36" t="str">
        <f t="shared" si="25"/>
        <v/>
      </c>
      <c r="C854" s="191"/>
      <c r="D854" s="37"/>
      <c r="E854" s="777"/>
      <c r="F854" s="40"/>
      <c r="G854" s="40"/>
      <c r="H854" s="7"/>
      <c r="I854" s="253"/>
      <c r="J854" s="253"/>
      <c r="K854" s="606"/>
      <c r="L854" s="39"/>
      <c r="M854" s="39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4"/>
    </row>
    <row r="855" spans="1:27" ht="15.75" customHeight="1">
      <c r="A855" s="886" t="str">
        <f>IF(B855&lt;&gt;"",IF(AND(B855&gt;=_TM1,B855&lt;=_TM2,OR(TH!L855="1111",TH!M855="1111")),TH!D855,""),"")</f>
        <v/>
      </c>
      <c r="B855" s="36" t="str">
        <f t="shared" si="25"/>
        <v/>
      </c>
      <c r="C855" s="191"/>
      <c r="D855" s="37"/>
      <c r="E855" s="777"/>
      <c r="F855" s="40"/>
      <c r="G855" s="40"/>
      <c r="H855" s="7"/>
      <c r="I855" s="253"/>
      <c r="J855" s="253"/>
      <c r="K855" s="606"/>
      <c r="L855" s="39"/>
      <c r="M855" s="39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4"/>
    </row>
    <row r="856" spans="1:27" ht="15.75" customHeight="1">
      <c r="A856" s="886" t="str">
        <f>IF(B856&lt;&gt;"",IF(AND(B856&gt;=_TM1,B856&lt;=_TM2,OR(TH!L856="1111",TH!M856="1111")),TH!D856,""),"")</f>
        <v/>
      </c>
      <c r="B856" s="36" t="str">
        <f t="shared" si="25"/>
        <v/>
      </c>
      <c r="C856" s="191"/>
      <c r="D856" s="37"/>
      <c r="E856" s="777"/>
      <c r="F856" s="40"/>
      <c r="G856" s="40"/>
      <c r="H856" s="7"/>
      <c r="I856" s="253"/>
      <c r="J856" s="253"/>
      <c r="K856" s="606"/>
      <c r="L856" s="39"/>
      <c r="M856" s="39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4"/>
    </row>
    <row r="857" spans="1:27" ht="15.75" customHeight="1">
      <c r="A857" s="886" t="str">
        <f>IF(B857&lt;&gt;"",IF(AND(B857&gt;=_TM1,B857&lt;=_TM2,OR(TH!L857="1111",TH!M857="1111")),TH!D857,""),"")</f>
        <v/>
      </c>
      <c r="B857" s="36" t="str">
        <f t="shared" si="25"/>
        <v/>
      </c>
      <c r="C857" s="191"/>
      <c r="D857" s="37"/>
      <c r="E857" s="777"/>
      <c r="F857" s="40"/>
      <c r="G857" s="40"/>
      <c r="H857" s="7"/>
      <c r="I857" s="253"/>
      <c r="J857" s="253"/>
      <c r="K857" s="606"/>
      <c r="L857" s="39"/>
      <c r="M857" s="39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4"/>
    </row>
    <row r="858" spans="1:27" ht="15.75" customHeight="1">
      <c r="A858" s="886" t="str">
        <f>IF(B858&lt;&gt;"",IF(AND(B858&gt;=_TM1,B858&lt;=_TM2,OR(TH!L858="1111",TH!M858="1111")),TH!D858,""),"")</f>
        <v/>
      </c>
      <c r="B858" s="36" t="str">
        <f t="shared" si="25"/>
        <v/>
      </c>
      <c r="C858" s="191"/>
      <c r="D858" s="37"/>
      <c r="E858" s="777"/>
      <c r="F858" s="40"/>
      <c r="G858" s="40"/>
      <c r="H858" s="7"/>
      <c r="I858" s="253"/>
      <c r="J858" s="253"/>
      <c r="K858" s="606"/>
      <c r="L858" s="39"/>
      <c r="M858" s="39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4"/>
    </row>
    <row r="859" spans="1:27" ht="15.75" customHeight="1">
      <c r="A859" s="886" t="str">
        <f>IF(B859&lt;&gt;"",IF(AND(B859&gt;=_TM1,B859&lt;=_TM2,OR(TH!L859="1111",TH!M859="1111")),TH!D859,""),"")</f>
        <v/>
      </c>
      <c r="B859" s="36" t="str">
        <f t="shared" si="25"/>
        <v/>
      </c>
      <c r="C859" s="191"/>
      <c r="D859" s="37"/>
      <c r="E859" s="777"/>
      <c r="F859" s="40"/>
      <c r="G859" s="40"/>
      <c r="H859" s="7"/>
      <c r="I859" s="253"/>
      <c r="J859" s="253"/>
      <c r="K859" s="606"/>
      <c r="L859" s="39"/>
      <c r="M859" s="39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4"/>
    </row>
    <row r="860" spans="1:27" ht="15.75" customHeight="1">
      <c r="A860" s="886" t="str">
        <f>IF(B860&lt;&gt;"",IF(AND(B860&gt;=_TM1,B860&lt;=_TM2,OR(TH!L860="1111",TH!M860="1111")),TH!D860,""),"")</f>
        <v/>
      </c>
      <c r="B860" s="36" t="str">
        <f t="shared" si="25"/>
        <v/>
      </c>
      <c r="C860" s="191"/>
      <c r="D860" s="37"/>
      <c r="E860" s="777"/>
      <c r="F860" s="40"/>
      <c r="G860" s="40"/>
      <c r="H860" s="7"/>
      <c r="I860" s="253"/>
      <c r="J860" s="253"/>
      <c r="K860" s="606"/>
      <c r="L860" s="39"/>
      <c r="M860" s="39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4"/>
    </row>
    <row r="861" spans="1:27" ht="15.75" customHeight="1">
      <c r="A861" s="886" t="str">
        <f>IF(B861&lt;&gt;"",IF(AND(B861&gt;=_TM1,B861&lt;=_TM2,OR(TH!L861="1111",TH!M861="1111")),TH!D861,""),"")</f>
        <v/>
      </c>
      <c r="B861" s="36" t="str">
        <f t="shared" si="25"/>
        <v/>
      </c>
      <c r="C861" s="191"/>
      <c r="D861" s="37"/>
      <c r="E861" s="777"/>
      <c r="F861" s="40"/>
      <c r="G861" s="40"/>
      <c r="H861" s="7"/>
      <c r="I861" s="253"/>
      <c r="J861" s="253"/>
      <c r="K861" s="606"/>
      <c r="L861" s="39"/>
      <c r="M861" s="39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4"/>
    </row>
    <row r="862" spans="1:27" ht="15.75" customHeight="1">
      <c r="A862" s="886" t="str">
        <f>IF(B862&lt;&gt;"",IF(AND(B862&gt;=_TM1,B862&lt;=_TM2,OR(TH!L862="1111",TH!M862="1111")),TH!D862,""),"")</f>
        <v/>
      </c>
      <c r="B862" s="36" t="str">
        <f t="shared" si="25"/>
        <v/>
      </c>
      <c r="C862" s="191"/>
      <c r="D862" s="37"/>
      <c r="E862" s="777"/>
      <c r="F862" s="40"/>
      <c r="G862" s="40"/>
      <c r="H862" s="7"/>
      <c r="I862" s="253"/>
      <c r="J862" s="253"/>
      <c r="K862" s="606"/>
      <c r="L862" s="39"/>
      <c r="M862" s="39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4"/>
    </row>
    <row r="863" spans="1:27" ht="15.75" customHeight="1">
      <c r="A863" s="886" t="str">
        <f>IF(B863&lt;&gt;"",IF(AND(B863&gt;=_TM1,B863&lt;=_TM2,OR(TH!L863="1111",TH!M863="1111")),TH!D863,""),"")</f>
        <v/>
      </c>
      <c r="B863" s="36" t="str">
        <f t="shared" si="25"/>
        <v/>
      </c>
      <c r="C863" s="191"/>
      <c r="D863" s="37"/>
      <c r="E863" s="777"/>
      <c r="F863" s="192"/>
      <c r="G863" s="491"/>
      <c r="H863" s="193"/>
      <c r="I863" s="253"/>
      <c r="J863" s="253"/>
      <c r="K863" s="606"/>
      <c r="L863" s="39"/>
      <c r="M863" s="39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4"/>
    </row>
    <row r="864" spans="1:27" ht="15.75" customHeight="1">
      <c r="A864" s="886" t="str">
        <f>IF(B864&lt;&gt;"",IF(AND(B864&gt;=_TM1,B864&lt;=_TM2,OR(TH!L864="1111",TH!M864="1111")),TH!D864,""),"")</f>
        <v/>
      </c>
      <c r="B864" s="36" t="str">
        <f t="shared" si="25"/>
        <v/>
      </c>
      <c r="C864" s="191"/>
      <c r="D864" s="37"/>
      <c r="E864" s="775"/>
      <c r="F864" s="840"/>
      <c r="G864" s="491"/>
      <c r="H864" s="193"/>
      <c r="I864" s="253"/>
      <c r="J864" s="253"/>
      <c r="K864" s="606"/>
      <c r="L864" s="39"/>
      <c r="M864" s="39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4"/>
    </row>
    <row r="865" spans="1:27" ht="15.75" customHeight="1">
      <c r="A865" s="886" t="str">
        <f>IF(B865&lt;&gt;"",IF(AND(B865&gt;=_TM1,B865&lt;=_TM2,OR(TH!L865="1111",TH!M865="1111")),TH!D865,""),"")</f>
        <v/>
      </c>
      <c r="B865" s="36" t="str">
        <f t="shared" si="25"/>
        <v/>
      </c>
      <c r="C865" s="191"/>
      <c r="D865" s="37"/>
      <c r="E865" s="775"/>
      <c r="F865" s="840"/>
      <c r="G865" s="491"/>
      <c r="H865" s="193"/>
      <c r="I865" s="253"/>
      <c r="J865" s="253"/>
      <c r="K865" s="606"/>
      <c r="L865" s="39"/>
      <c r="M865" s="39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4"/>
    </row>
    <row r="866" spans="1:27" ht="15.75" customHeight="1">
      <c r="A866" s="886" t="str">
        <f>IF(B866&lt;&gt;"",IF(AND(B866&gt;=_TM1,B866&lt;=_TM2,OR(TH!L866="1111",TH!M866="1111")),TH!D866,""),"")</f>
        <v/>
      </c>
      <c r="B866" s="36" t="str">
        <f t="shared" si="25"/>
        <v/>
      </c>
      <c r="C866" s="191"/>
      <c r="D866" s="37"/>
      <c r="E866" s="775"/>
      <c r="F866" s="192"/>
      <c r="G866" s="491"/>
      <c r="H866" s="193"/>
      <c r="I866" s="253"/>
      <c r="J866" s="253"/>
      <c r="K866" s="606"/>
      <c r="L866" s="39"/>
      <c r="M866" s="39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4"/>
    </row>
    <row r="867" spans="1:27" ht="15.75" customHeight="1">
      <c r="A867" s="886" t="str">
        <f>IF(B867&lt;&gt;"",IF(AND(B867&gt;=_TM1,B867&lt;=_TM2,OR(TH!L867="1111",TH!M867="1111")),TH!D867,""),"")</f>
        <v/>
      </c>
      <c r="B867" s="36" t="str">
        <f t="shared" si="25"/>
        <v/>
      </c>
      <c r="C867" s="191"/>
      <c r="D867" s="37"/>
      <c r="E867" s="775"/>
      <c r="F867" s="192"/>
      <c r="G867" s="491"/>
      <c r="H867" s="193"/>
      <c r="I867" s="253"/>
      <c r="J867" s="253"/>
      <c r="K867" s="606"/>
      <c r="L867" s="39"/>
      <c r="M867" s="39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4"/>
    </row>
    <row r="868" spans="1:27" ht="15.75" customHeight="1">
      <c r="A868" s="886" t="str">
        <f>IF(B868&lt;&gt;"",IF(AND(B868&gt;=_TM1,B868&lt;=_TM2,OR(TH!L868="1111",TH!M868="1111")),TH!D868,""),"")</f>
        <v/>
      </c>
      <c r="B868" s="36" t="str">
        <f t="shared" si="25"/>
        <v/>
      </c>
      <c r="C868" s="191"/>
      <c r="D868" s="37"/>
      <c r="E868" s="777"/>
      <c r="F868" s="192"/>
      <c r="G868" s="491"/>
      <c r="H868" s="193"/>
      <c r="I868" s="253"/>
      <c r="J868" s="253"/>
      <c r="K868" s="606"/>
      <c r="L868" s="39"/>
      <c r="M868" s="39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4"/>
    </row>
    <row r="869" spans="1:27" ht="15.75" customHeight="1">
      <c r="A869" s="886" t="str">
        <f>IF(B869&lt;&gt;"",IF(AND(B869&gt;=_TM1,B869&lt;=_TM2,OR(TH!L869="1111",TH!M869="1111")),TH!D869,""),"")</f>
        <v/>
      </c>
      <c r="B869" s="36" t="str">
        <f t="shared" si="25"/>
        <v/>
      </c>
      <c r="C869" s="191"/>
      <c r="D869" s="37"/>
      <c r="E869" s="777"/>
      <c r="F869" s="192"/>
      <c r="G869" s="491"/>
      <c r="H869" s="193"/>
      <c r="I869" s="253"/>
      <c r="J869" s="253"/>
      <c r="K869" s="606"/>
      <c r="L869" s="39"/>
      <c r="M869" s="39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4"/>
    </row>
    <row r="870" spans="1:27" ht="15.75" customHeight="1">
      <c r="A870" s="886" t="str">
        <f>IF(B870&lt;&gt;"",IF(AND(B870&gt;=_TM1,B870&lt;=_TM2,OR(TH!L870="1111",TH!M870="1111")),TH!D870,""),"")</f>
        <v/>
      </c>
      <c r="B870" s="36" t="str">
        <f t="shared" si="25"/>
        <v/>
      </c>
      <c r="C870" s="191"/>
      <c r="D870" s="37"/>
      <c r="E870" s="777"/>
      <c r="F870" s="192"/>
      <c r="G870" s="491"/>
      <c r="H870" s="193"/>
      <c r="I870" s="253"/>
      <c r="J870" s="253"/>
      <c r="K870" s="606"/>
      <c r="L870" s="39"/>
      <c r="M870" s="39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4"/>
    </row>
    <row r="871" spans="1:27" ht="15.75" customHeight="1">
      <c r="A871" s="886" t="str">
        <f>IF(B871&lt;&gt;"",IF(AND(B871&gt;=_TM1,B871&lt;=_TM2,OR(TH!L871="1111",TH!M871="1111")),TH!D871,""),"")</f>
        <v/>
      </c>
      <c r="B871" s="36" t="str">
        <f t="shared" si="25"/>
        <v/>
      </c>
      <c r="C871" s="191"/>
      <c r="D871" s="37"/>
      <c r="E871" s="777"/>
      <c r="F871" s="192"/>
      <c r="G871" s="491"/>
      <c r="H871" s="193"/>
      <c r="I871" s="253"/>
      <c r="J871" s="253"/>
      <c r="K871" s="606"/>
      <c r="L871" s="39"/>
      <c r="M871" s="39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4"/>
    </row>
    <row r="872" spans="1:27" ht="15.75" customHeight="1">
      <c r="A872" s="886" t="str">
        <f>IF(B872&lt;&gt;"",IF(AND(B872&gt;=_TM1,B872&lt;=_TM2,OR(TH!L872="1111",TH!M872="1111")),TH!D872,""),"")</f>
        <v/>
      </c>
      <c r="B872" s="36" t="str">
        <f t="shared" si="25"/>
        <v/>
      </c>
      <c r="C872" s="191"/>
      <c r="D872" s="37"/>
      <c r="E872" s="777"/>
      <c r="F872" s="840"/>
      <c r="G872" s="491"/>
      <c r="H872" s="193"/>
      <c r="I872" s="253"/>
      <c r="J872" s="253"/>
      <c r="K872" s="606"/>
      <c r="L872" s="39"/>
      <c r="M872" s="39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4"/>
    </row>
    <row r="873" spans="1:27" ht="15.75" customHeight="1">
      <c r="A873" s="886" t="str">
        <f>IF(B873&lt;&gt;"",IF(AND(B873&gt;=_TM1,B873&lt;=_TM2,OR(TH!L873="1111",TH!M873="1111")),TH!D873,""),"")</f>
        <v/>
      </c>
      <c r="B873" s="36" t="str">
        <f t="shared" si="25"/>
        <v/>
      </c>
      <c r="C873" s="191"/>
      <c r="D873" s="37"/>
      <c r="E873" s="777"/>
      <c r="F873" s="192"/>
      <c r="G873" s="491"/>
      <c r="H873" s="193"/>
      <c r="I873" s="253"/>
      <c r="J873" s="253"/>
      <c r="K873" s="606"/>
      <c r="L873" s="39"/>
      <c r="M873" s="39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4"/>
    </row>
    <row r="874" spans="1:27" ht="15.75" customHeight="1">
      <c r="A874" s="886" t="str">
        <f>IF(B874&lt;&gt;"",IF(AND(B874&gt;=_TM1,B874&lt;=_TM2,OR(TH!L874="1111",TH!M874="1111")),TH!D874,""),"")</f>
        <v/>
      </c>
      <c r="B874" s="36" t="str">
        <f t="shared" si="25"/>
        <v/>
      </c>
      <c r="C874" s="191"/>
      <c r="D874" s="37"/>
      <c r="E874" s="777"/>
      <c r="F874" s="192"/>
      <c r="G874" s="491"/>
      <c r="H874" s="193"/>
      <c r="I874" s="253"/>
      <c r="J874" s="253"/>
      <c r="K874" s="606"/>
      <c r="L874" s="39"/>
      <c r="M874" s="39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4"/>
    </row>
    <row r="875" spans="1:27" ht="15.75" customHeight="1">
      <c r="A875" s="886" t="str">
        <f>IF(B875&lt;&gt;"",IF(AND(B875&gt;=_TM1,B875&lt;=_TM2,OR(TH!L875="1111",TH!M875="1111")),TH!D875,""),"")</f>
        <v/>
      </c>
      <c r="B875" s="36" t="str">
        <f t="shared" si="25"/>
        <v/>
      </c>
      <c r="C875" s="191"/>
      <c r="D875" s="37"/>
      <c r="E875" s="777"/>
      <c r="F875" s="192"/>
      <c r="G875" s="491"/>
      <c r="H875" s="193"/>
      <c r="I875" s="253"/>
      <c r="J875" s="253"/>
      <c r="K875" s="606"/>
      <c r="L875" s="39"/>
      <c r="M875" s="39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4"/>
    </row>
    <row r="876" spans="1:27" ht="15.75" customHeight="1">
      <c r="A876" s="886" t="str">
        <f>IF(B876&lt;&gt;"",IF(AND(B876&gt;=_TM1,B876&lt;=_TM2,OR(TH!L876="1111",TH!M876="1111")),TH!D876,""),"")</f>
        <v/>
      </c>
      <c r="B876" s="36" t="str">
        <f t="shared" si="25"/>
        <v/>
      </c>
      <c r="C876" s="191"/>
      <c r="D876" s="37"/>
      <c r="E876" s="777"/>
      <c r="F876" s="192"/>
      <c r="G876" s="491"/>
      <c r="H876" s="193"/>
      <c r="I876" s="253"/>
      <c r="J876" s="253"/>
      <c r="K876" s="606"/>
      <c r="L876" s="39"/>
      <c r="M876" s="39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4"/>
    </row>
    <row r="877" spans="1:27" ht="15.75" customHeight="1">
      <c r="A877" s="886" t="str">
        <f>IF(B877&lt;&gt;"",IF(AND(B877&gt;=_TM1,B877&lt;=_TM2,OR(TH!L877="1111",TH!M877="1111")),TH!D877,""),"")</f>
        <v/>
      </c>
      <c r="B877" s="36" t="str">
        <f t="shared" si="25"/>
        <v/>
      </c>
      <c r="C877" s="191"/>
      <c r="D877" s="37"/>
      <c r="E877" s="777"/>
      <c r="F877" s="192"/>
      <c r="G877" s="491"/>
      <c r="H877" s="193"/>
      <c r="I877" s="253"/>
      <c r="J877" s="253"/>
      <c r="K877" s="606"/>
      <c r="L877" s="39"/>
      <c r="M877" s="39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4"/>
    </row>
    <row r="878" spans="1:27" ht="15.75" customHeight="1">
      <c r="A878" s="886" t="str">
        <f>IF(B878&lt;&gt;"",IF(AND(B878&gt;=_TM1,B878&lt;=_TM2,OR(TH!L878="1111",TH!M878="1111")),TH!D878,""),"")</f>
        <v/>
      </c>
      <c r="B878" s="36" t="str">
        <f t="shared" si="25"/>
        <v/>
      </c>
      <c r="C878" s="191"/>
      <c r="D878" s="37"/>
      <c r="E878" s="777"/>
      <c r="F878" s="192"/>
      <c r="G878" s="491"/>
      <c r="H878" s="193"/>
      <c r="I878" s="253"/>
      <c r="J878" s="253"/>
      <c r="K878" s="606"/>
      <c r="L878" s="39"/>
      <c r="M878" s="39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4"/>
    </row>
    <row r="879" spans="1:27" ht="15.75" customHeight="1">
      <c r="A879" s="886" t="str">
        <f>IF(B879&lt;&gt;"",IF(AND(B879&gt;=_TM1,B879&lt;=_TM2,OR(TH!L879="1111",TH!M879="1111")),TH!D879,""),"")</f>
        <v/>
      </c>
      <c r="B879" s="36" t="str">
        <f t="shared" si="25"/>
        <v/>
      </c>
      <c r="C879" s="191"/>
      <c r="D879" s="37"/>
      <c r="E879" s="777"/>
      <c r="F879" s="192"/>
      <c r="G879" s="491"/>
      <c r="H879" s="193"/>
      <c r="I879" s="253"/>
      <c r="J879" s="253"/>
      <c r="K879" s="606"/>
      <c r="L879" s="39"/>
      <c r="M879" s="39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4"/>
    </row>
    <row r="880" spans="1:27" ht="15.75" customHeight="1">
      <c r="A880" s="886" t="str">
        <f>IF(B880&lt;&gt;"",IF(AND(B880&gt;=_TM1,B880&lt;=_TM2,OR(TH!L880="1111",TH!M880="1111")),TH!D880,""),"")</f>
        <v/>
      </c>
      <c r="B880" s="36" t="str">
        <f t="shared" si="25"/>
        <v/>
      </c>
      <c r="C880" s="191"/>
      <c r="D880" s="37"/>
      <c r="E880" s="777"/>
      <c r="F880" s="192"/>
      <c r="G880" s="491"/>
      <c r="H880" s="193"/>
      <c r="I880" s="253"/>
      <c r="J880" s="253"/>
      <c r="K880" s="606"/>
      <c r="L880" s="39"/>
      <c r="M880" s="39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4"/>
    </row>
    <row r="881" spans="1:27" ht="15.75" customHeight="1">
      <c r="A881" s="886" t="str">
        <f>IF(B881&lt;&gt;"",IF(AND(B881&gt;=_TM1,B881&lt;=_TM2,OR(TH!L881="1111",TH!M881="1111")),TH!D881,""),"")</f>
        <v/>
      </c>
      <c r="B881" s="36" t="str">
        <f t="shared" si="25"/>
        <v/>
      </c>
      <c r="C881" s="184"/>
      <c r="D881" s="184"/>
      <c r="E881" s="184"/>
      <c r="F881" s="189"/>
      <c r="G881" s="608"/>
      <c r="H881" s="193"/>
      <c r="I881" s="253"/>
      <c r="J881" s="253"/>
      <c r="K881" s="606"/>
      <c r="L881" s="607"/>
      <c r="M881" s="607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4"/>
    </row>
    <row r="882" spans="1:27" ht="15.75" customHeight="1">
      <c r="A882" s="886" t="str">
        <f>IF(B882&lt;&gt;"",IF(AND(B882&gt;=_TM1,B882&lt;=_TM2,OR(TH!L882="1111",TH!M882="1111")),TH!D882,""),"")</f>
        <v/>
      </c>
      <c r="B882" s="36" t="str">
        <f t="shared" si="25"/>
        <v/>
      </c>
      <c r="C882" s="191"/>
      <c r="D882" s="191"/>
      <c r="E882" s="191"/>
      <c r="F882" s="192"/>
      <c r="G882" s="491"/>
      <c r="H882" s="45"/>
      <c r="I882" s="253"/>
      <c r="J882" s="253"/>
      <c r="K882" s="38"/>
      <c r="L882" s="194"/>
      <c r="M882" s="194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4"/>
    </row>
    <row r="883" spans="1:27" ht="15.75" customHeight="1">
      <c r="A883" s="886" t="str">
        <f>IF(B883&lt;&gt;"",IF(AND(B883&gt;=_TM1,B883&lt;=_TM2,OR(TH!L883="1111",TH!M883="1111")),TH!D883,""),"")</f>
        <v/>
      </c>
      <c r="B883" s="36" t="str">
        <f t="shared" si="25"/>
        <v/>
      </c>
      <c r="C883" s="191"/>
      <c r="D883" s="191"/>
      <c r="E883" s="191"/>
      <c r="F883" s="192"/>
      <c r="G883" s="491"/>
      <c r="H883" s="45"/>
      <c r="I883" s="253"/>
      <c r="J883" s="253"/>
      <c r="K883" s="38"/>
      <c r="L883" s="194"/>
      <c r="M883" s="194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4"/>
    </row>
    <row r="884" spans="1:27" ht="15.75" customHeight="1">
      <c r="A884" s="886" t="str">
        <f>IF(B884&lt;&gt;"",IF(AND(B884&gt;=_TM1,B884&lt;=_TM2,OR(TH!L884="1111",TH!M884="1111")),TH!D884,""),"")</f>
        <v/>
      </c>
      <c r="B884" s="36" t="str">
        <f t="shared" si="25"/>
        <v/>
      </c>
      <c r="C884" s="191"/>
      <c r="D884" s="191"/>
      <c r="E884" s="777"/>
      <c r="F884" s="40"/>
      <c r="G884" s="40"/>
      <c r="H884" s="7"/>
      <c r="I884" s="253"/>
      <c r="J884" s="253"/>
      <c r="K884" s="606"/>
      <c r="L884" s="39"/>
      <c r="M884" s="39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4"/>
    </row>
    <row r="885" spans="1:27" ht="15.75" customHeight="1">
      <c r="A885" s="886" t="str">
        <f>IF(B885&lt;&gt;"",IF(AND(B885&gt;=_TM1,B885&lt;=_TM2,OR(TH!L885="1111",TH!M885="1111")),TH!D885,""),"")</f>
        <v/>
      </c>
      <c r="B885" s="36" t="str">
        <f t="shared" si="25"/>
        <v/>
      </c>
      <c r="C885" s="191"/>
      <c r="D885" s="191"/>
      <c r="E885" s="777"/>
      <c r="F885" s="40"/>
      <c r="G885" s="40"/>
      <c r="H885" s="7"/>
      <c r="I885" s="253"/>
      <c r="J885" s="253"/>
      <c r="K885" s="606"/>
      <c r="L885" s="39"/>
      <c r="M885" s="39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4"/>
    </row>
    <row r="886" spans="1:27" ht="15.75" customHeight="1">
      <c r="A886" s="886" t="str">
        <f>IF(B886&lt;&gt;"",IF(AND(B886&gt;=_TM1,B886&lt;=_TM2,OR(TH!L886="1111",TH!M886="1111")),TH!D886,""),"")</f>
        <v/>
      </c>
      <c r="B886" s="36" t="str">
        <f t="shared" si="25"/>
        <v/>
      </c>
      <c r="C886" s="191"/>
      <c r="D886" s="191"/>
      <c r="E886" s="777"/>
      <c r="F886" s="40"/>
      <c r="G886" s="40"/>
      <c r="H886" s="7"/>
      <c r="I886" s="253"/>
      <c r="J886" s="253"/>
      <c r="K886" s="606"/>
      <c r="L886" s="39"/>
      <c r="M886" s="39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4"/>
    </row>
    <row r="887" spans="1:27" ht="15.75" customHeight="1">
      <c r="A887" s="886" t="str">
        <f>IF(B887&lt;&gt;"",IF(AND(B887&gt;=_TM1,B887&lt;=_TM2,OR(TH!L887="1111",TH!M887="1111")),TH!D887,""),"")</f>
        <v/>
      </c>
      <c r="B887" s="36" t="str">
        <f t="shared" si="25"/>
        <v/>
      </c>
      <c r="C887" s="191"/>
      <c r="D887" s="191"/>
      <c r="E887" s="777"/>
      <c r="F887" s="189"/>
      <c r="G887" s="40"/>
      <c r="H887" s="7"/>
      <c r="I887" s="253"/>
      <c r="J887" s="253"/>
      <c r="K887" s="606"/>
      <c r="L887" s="39"/>
      <c r="M887" s="39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4"/>
    </row>
    <row r="888" spans="1:27" ht="15.75" customHeight="1">
      <c r="A888" s="886" t="str">
        <f>IF(B888&lt;&gt;"",IF(AND(B888&gt;=_TM1,B888&lt;=_TM2,OR(TH!L888="1111",TH!M888="1111")),TH!D888,""),"")</f>
        <v/>
      </c>
      <c r="B888" s="36" t="str">
        <f t="shared" si="25"/>
        <v/>
      </c>
      <c r="C888" s="191"/>
      <c r="D888" s="191"/>
      <c r="E888" s="777"/>
      <c r="F888" s="40"/>
      <c r="G888" s="40"/>
      <c r="H888" s="7"/>
      <c r="I888" s="253"/>
      <c r="J888" s="253"/>
      <c r="K888" s="606"/>
      <c r="L888" s="39"/>
      <c r="M888" s="39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4"/>
    </row>
    <row r="889" spans="1:27" ht="15.75" customHeight="1">
      <c r="A889" s="886" t="str">
        <f>IF(B889&lt;&gt;"",IF(AND(B889&gt;=_TM1,B889&lt;=_TM2,OR(TH!L889="1111",TH!M889="1111")),TH!D889,""),"")</f>
        <v/>
      </c>
      <c r="B889" s="36" t="str">
        <f t="shared" si="25"/>
        <v/>
      </c>
      <c r="C889" s="191"/>
      <c r="D889" s="191"/>
      <c r="E889" s="777"/>
      <c r="F889" s="40"/>
      <c r="G889" s="40"/>
      <c r="H889" s="7"/>
      <c r="I889" s="253"/>
      <c r="J889" s="253"/>
      <c r="K889" s="606"/>
      <c r="L889" s="39"/>
      <c r="M889" s="39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4"/>
    </row>
    <row r="890" spans="1:27" ht="15.75" customHeight="1">
      <c r="A890" s="886" t="str">
        <f>IF(B890&lt;&gt;"",IF(AND(B890&gt;=_TM1,B890&lt;=_TM2,OR(TH!L890="1111",TH!M890="1111")),TH!D890,""),"")</f>
        <v/>
      </c>
      <c r="B890" s="36" t="str">
        <f t="shared" si="25"/>
        <v/>
      </c>
      <c r="C890" s="191"/>
      <c r="D890" s="191"/>
      <c r="E890" s="777"/>
      <c r="F890" s="40"/>
      <c r="G890" s="40"/>
      <c r="H890" s="7"/>
      <c r="I890" s="253"/>
      <c r="J890" s="253"/>
      <c r="K890" s="606"/>
      <c r="L890" s="39"/>
      <c r="M890" s="39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4"/>
    </row>
    <row r="891" spans="1:27" ht="15.75" customHeight="1">
      <c r="A891" s="886" t="str">
        <f>IF(B891&lt;&gt;"",IF(AND(B891&gt;=_TM1,B891&lt;=_TM2,OR(TH!L891="1111",TH!M891="1111")),TH!D891,""),"")</f>
        <v/>
      </c>
      <c r="B891" s="36" t="str">
        <f t="shared" si="25"/>
        <v/>
      </c>
      <c r="C891" s="191"/>
      <c r="D891" s="191"/>
      <c r="E891" s="777"/>
      <c r="F891" s="189"/>
      <c r="G891" s="40"/>
      <c r="H891" s="7"/>
      <c r="I891" s="253"/>
      <c r="J891" s="253"/>
      <c r="K891" s="606"/>
      <c r="L891" s="39"/>
      <c r="M891" s="39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4"/>
    </row>
    <row r="892" spans="1:27" ht="15.75" customHeight="1">
      <c r="A892" s="886" t="str">
        <f>IF(B892&lt;&gt;"",IF(AND(B892&gt;=_TM1,B892&lt;=_TM2,OR(TH!L892="1111",TH!M892="1111")),TH!D892,""),"")</f>
        <v/>
      </c>
      <c r="B892" s="36" t="str">
        <f t="shared" si="25"/>
        <v/>
      </c>
      <c r="C892" s="191"/>
      <c r="D892" s="191"/>
      <c r="E892" s="777"/>
      <c r="F892" s="189"/>
      <c r="G892" s="40"/>
      <c r="H892" s="7"/>
      <c r="I892" s="253"/>
      <c r="J892" s="253"/>
      <c r="K892" s="606"/>
      <c r="L892" s="39"/>
      <c r="M892" s="39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4"/>
    </row>
    <row r="893" spans="1:27" ht="15.75" customHeight="1">
      <c r="A893" s="886" t="str">
        <f>IF(B893&lt;&gt;"",IF(AND(B893&gt;=_TM1,B893&lt;=_TM2,OR(TH!L893="1111",TH!M893="1111")),TH!D893,""),"")</f>
        <v/>
      </c>
      <c r="B893" s="36" t="str">
        <f t="shared" si="25"/>
        <v/>
      </c>
      <c r="C893" s="191"/>
      <c r="D893" s="191"/>
      <c r="E893" s="777"/>
      <c r="F893" s="189"/>
      <c r="G893" s="40"/>
      <c r="H893" s="7"/>
      <c r="I893" s="253"/>
      <c r="J893" s="253"/>
      <c r="K893" s="606"/>
      <c r="L893" s="39"/>
      <c r="M893" s="39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4"/>
    </row>
    <row r="894" spans="1:27" ht="15.75" customHeight="1">
      <c r="A894" s="886" t="str">
        <f>IF(B894&lt;&gt;"",IF(AND(B894&gt;=_TM1,B894&lt;=_TM2,OR(TH!L894="1111",TH!M894="1111")),TH!D894,""),"")</f>
        <v/>
      </c>
      <c r="B894" s="36" t="str">
        <f t="shared" si="25"/>
        <v/>
      </c>
      <c r="C894" s="191"/>
      <c r="D894" s="191"/>
      <c r="E894" s="777"/>
      <c r="F894" s="189"/>
      <c r="G894" s="40"/>
      <c r="H894" s="7"/>
      <c r="I894" s="821"/>
      <c r="J894" s="253"/>
      <c r="K894" s="606"/>
      <c r="L894" s="39"/>
      <c r="M894" s="39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4"/>
    </row>
    <row r="895" spans="1:27" ht="15.75" customHeight="1">
      <c r="A895" s="886" t="str">
        <f>IF(B895&lt;&gt;"",IF(AND(B895&gt;=_TM1,B895&lt;=_TM2,OR(TH!L895="1111",TH!M895="1111")),TH!D895,""),"")</f>
        <v/>
      </c>
      <c r="B895" s="36" t="str">
        <f t="shared" si="25"/>
        <v/>
      </c>
      <c r="C895" s="191"/>
      <c r="D895" s="191"/>
      <c r="E895" s="777"/>
      <c r="F895" s="189"/>
      <c r="G895" s="40"/>
      <c r="H895" s="7"/>
      <c r="I895" s="253"/>
      <c r="J895" s="253"/>
      <c r="K895" s="606"/>
      <c r="L895" s="39"/>
      <c r="M895" s="39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4"/>
    </row>
    <row r="896" spans="1:27" ht="15.75" customHeight="1">
      <c r="A896" s="886" t="str">
        <f>IF(B896&lt;&gt;"",IF(AND(B896&gt;=_TM1,B896&lt;=_TM2,OR(TH!L896="1111",TH!M896="1111")),TH!D896,""),"")</f>
        <v/>
      </c>
      <c r="B896" s="36" t="str">
        <f t="shared" si="25"/>
        <v/>
      </c>
      <c r="C896" s="191"/>
      <c r="D896" s="191"/>
      <c r="E896" s="777"/>
      <c r="F896" s="189"/>
      <c r="G896" s="40"/>
      <c r="H896" s="7"/>
      <c r="I896" s="821"/>
      <c r="J896" s="253"/>
      <c r="K896" s="606"/>
      <c r="L896" s="39"/>
      <c r="M896" s="39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4"/>
    </row>
    <row r="897" spans="1:27" ht="15.75" customHeight="1">
      <c r="A897" s="886" t="str">
        <f>IF(B897&lt;&gt;"",IF(AND(B897&gt;=_TM1,B897&lt;=_TM2,OR(TH!L897="1111",TH!M897="1111")),TH!D897,""),"")</f>
        <v/>
      </c>
      <c r="B897" s="36" t="str">
        <f t="shared" si="25"/>
        <v/>
      </c>
      <c r="C897" s="191"/>
      <c r="D897" s="191"/>
      <c r="E897" s="777"/>
      <c r="F897" s="189"/>
      <c r="G897" s="40"/>
      <c r="H897" s="7"/>
      <c r="I897" s="821"/>
      <c r="J897" s="253"/>
      <c r="K897" s="606"/>
      <c r="L897" s="39"/>
      <c r="M897" s="39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4"/>
    </row>
    <row r="898" spans="1:27" ht="15.75" customHeight="1">
      <c r="A898" s="886" t="str">
        <f>IF(B898&lt;&gt;"",IF(AND(B898&gt;=_TM1,B898&lt;=_TM2,OR(TH!L898="1111",TH!M898="1111")),TH!D898,""),"")</f>
        <v/>
      </c>
      <c r="B898" s="36" t="str">
        <f t="shared" si="25"/>
        <v/>
      </c>
      <c r="C898" s="191"/>
      <c r="D898" s="191"/>
      <c r="E898" s="777"/>
      <c r="F898" s="40"/>
      <c r="G898" s="40"/>
      <c r="H898" s="7"/>
      <c r="I898" s="253"/>
      <c r="J898" s="253"/>
      <c r="K898" s="606"/>
      <c r="L898" s="39"/>
      <c r="M898" s="39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4"/>
    </row>
    <row r="899" spans="1:27" ht="15.75" customHeight="1">
      <c r="A899" s="886" t="str">
        <f>IF(B899&lt;&gt;"",IF(AND(B899&gt;=_TM1,B899&lt;=_TM2,OR(TH!L899="1111",TH!M899="1111")),TH!D899,""),"")</f>
        <v/>
      </c>
      <c r="B899" s="36" t="str">
        <f t="shared" si="25"/>
        <v/>
      </c>
      <c r="C899" s="191"/>
      <c r="D899" s="191"/>
      <c r="E899" s="777"/>
      <c r="F899" s="451"/>
      <c r="G899" s="40"/>
      <c r="H899" s="7"/>
      <c r="I899" s="253"/>
      <c r="J899" s="253"/>
      <c r="K899" s="606"/>
      <c r="L899" s="39"/>
      <c r="M899" s="39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4"/>
    </row>
    <row r="900" spans="1:27" ht="15.75" customHeight="1">
      <c r="A900" s="886" t="str">
        <f>IF(B900&lt;&gt;"",IF(AND(B900&gt;=_TM1,B900&lt;=_TM2,OR(TH!L900="1111",TH!M900="1111")),TH!D900,""),"")</f>
        <v/>
      </c>
      <c r="B900" s="36" t="str">
        <f t="shared" si="25"/>
        <v/>
      </c>
      <c r="C900" s="191"/>
      <c r="D900" s="191"/>
      <c r="E900" s="777"/>
      <c r="F900" s="189"/>
      <c r="G900" s="40"/>
      <c r="H900" s="7"/>
      <c r="I900" s="253"/>
      <c r="J900" s="253"/>
      <c r="K900" s="606"/>
      <c r="L900" s="39"/>
      <c r="M900" s="39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4"/>
    </row>
    <row r="901" spans="1:27" ht="15.75" customHeight="1">
      <c r="A901" s="886" t="str">
        <f>IF(B901&lt;&gt;"",IF(AND(B901&gt;=_TM1,B901&lt;=_TM2,OR(TH!L901="1111",TH!M901="1111")),TH!D901,""),"")</f>
        <v/>
      </c>
      <c r="B901" s="36" t="str">
        <f t="shared" si="25"/>
        <v/>
      </c>
      <c r="C901" s="191"/>
      <c r="D901" s="191"/>
      <c r="E901" s="777"/>
      <c r="F901" s="40"/>
      <c r="G901" s="40"/>
      <c r="H901" s="7"/>
      <c r="I901" s="253"/>
      <c r="J901" s="253"/>
      <c r="K901" s="606"/>
      <c r="L901" s="39"/>
      <c r="M901" s="39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4"/>
    </row>
    <row r="902" spans="1:27" ht="15.75" customHeight="1">
      <c r="A902" s="886" t="str">
        <f>IF(B902&lt;&gt;"",IF(AND(B902&gt;=_TM1,B902&lt;=_TM2,OR(TH!L902="1111",TH!M902="1111")),TH!D902,""),"")</f>
        <v/>
      </c>
      <c r="B902" s="36" t="str">
        <f t="shared" si="25"/>
        <v/>
      </c>
      <c r="C902" s="191"/>
      <c r="D902" s="191"/>
      <c r="E902" s="777"/>
      <c r="F902" s="189"/>
      <c r="G902" s="40"/>
      <c r="H902" s="7"/>
      <c r="I902" s="253"/>
      <c r="J902" s="253"/>
      <c r="K902" s="606"/>
      <c r="L902" s="39"/>
      <c r="M902" s="39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4"/>
    </row>
    <row r="903" spans="1:27" ht="15.75" customHeight="1">
      <c r="A903" s="886" t="str">
        <f>IF(B903&lt;&gt;"",IF(AND(B903&gt;=_TM1,B903&lt;=_TM2,OR(TH!L903="1111",TH!M903="1111")),TH!D903,""),"")</f>
        <v/>
      </c>
      <c r="B903" s="36" t="str">
        <f t="shared" ref="B903:B966" si="26">IF(C903&lt;&gt;"",MONTH(C903),"")</f>
        <v/>
      </c>
      <c r="C903" s="191"/>
      <c r="D903" s="191"/>
      <c r="E903" s="777"/>
      <c r="F903" s="189"/>
      <c r="G903" s="40"/>
      <c r="H903" s="7"/>
      <c r="I903" s="253"/>
      <c r="J903" s="253"/>
      <c r="K903" s="606"/>
      <c r="L903" s="39"/>
      <c r="M903" s="39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4"/>
    </row>
    <row r="904" spans="1:27" ht="15.75" customHeight="1">
      <c r="A904" s="886" t="str">
        <f>IF(B904&lt;&gt;"",IF(AND(B904&gt;=_TM1,B904&lt;=_TM2,OR(TH!L904="1111",TH!M904="1111")),TH!D904,""),"")</f>
        <v/>
      </c>
      <c r="B904" s="36" t="str">
        <f t="shared" si="26"/>
        <v/>
      </c>
      <c r="C904" s="191"/>
      <c r="D904" s="191"/>
      <c r="E904" s="777"/>
      <c r="F904" s="189"/>
      <c r="G904" s="40"/>
      <c r="H904" s="7"/>
      <c r="I904" s="253"/>
      <c r="J904" s="253"/>
      <c r="K904" s="606"/>
      <c r="L904" s="39"/>
      <c r="M904" s="39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4"/>
    </row>
    <row r="905" spans="1:27" ht="15.75" customHeight="1">
      <c r="A905" s="886" t="str">
        <f>IF(B905&lt;&gt;"",IF(AND(B905&gt;=_TM1,B905&lt;=_TM2,OR(TH!L905="1111",TH!M905="1111")),TH!D905,""),"")</f>
        <v/>
      </c>
      <c r="B905" s="36" t="str">
        <f t="shared" si="26"/>
        <v/>
      </c>
      <c r="C905" s="191"/>
      <c r="D905" s="191"/>
      <c r="E905" s="777"/>
      <c r="F905" s="40"/>
      <c r="G905" s="40"/>
      <c r="H905" s="7"/>
      <c r="I905" s="253"/>
      <c r="J905" s="253"/>
      <c r="K905" s="606"/>
      <c r="L905" s="39"/>
      <c r="M905" s="39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4"/>
    </row>
    <row r="906" spans="1:27" ht="15.75" customHeight="1">
      <c r="A906" s="886" t="str">
        <f>IF(B906&lt;&gt;"",IF(AND(B906&gt;=_TM1,B906&lt;=_TM2,OR(TH!L906="1111",TH!M906="1111")),TH!D906,""),"")</f>
        <v/>
      </c>
      <c r="B906" s="36" t="str">
        <f t="shared" si="26"/>
        <v/>
      </c>
      <c r="C906" s="191"/>
      <c r="D906" s="191"/>
      <c r="E906" s="777"/>
      <c r="F906" s="40"/>
      <c r="G906" s="40"/>
      <c r="H906" s="7"/>
      <c r="I906" s="253"/>
      <c r="J906" s="253"/>
      <c r="K906" s="606"/>
      <c r="L906" s="39"/>
      <c r="M906" s="39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4"/>
    </row>
    <row r="907" spans="1:27" ht="15.75" customHeight="1">
      <c r="A907" s="886" t="str">
        <f>IF(B907&lt;&gt;"",IF(AND(B907&gt;=_TM1,B907&lt;=_TM2,OR(TH!L907="1111",TH!M907="1111")),TH!D907,""),"")</f>
        <v/>
      </c>
      <c r="B907" s="36" t="str">
        <f t="shared" si="26"/>
        <v/>
      </c>
      <c r="C907" s="191"/>
      <c r="D907" s="191"/>
      <c r="E907" s="777"/>
      <c r="F907" s="40"/>
      <c r="G907" s="40"/>
      <c r="H907" s="7"/>
      <c r="I907" s="253"/>
      <c r="J907" s="253"/>
      <c r="K907" s="606"/>
      <c r="L907" s="39"/>
      <c r="M907" s="39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4"/>
    </row>
    <row r="908" spans="1:27" ht="15.75" customHeight="1">
      <c r="A908" s="886" t="str">
        <f>IF(B908&lt;&gt;"",IF(AND(B908&gt;=_TM1,B908&lt;=_TM2,OR(TH!L908="1111",TH!M908="1111")),TH!D908,""),"")</f>
        <v/>
      </c>
      <c r="B908" s="36" t="str">
        <f t="shared" si="26"/>
        <v/>
      </c>
      <c r="C908" s="191"/>
      <c r="D908" s="191"/>
      <c r="E908" s="777"/>
      <c r="F908" s="40"/>
      <c r="G908" s="40"/>
      <c r="H908" s="7"/>
      <c r="I908" s="253"/>
      <c r="J908" s="253"/>
      <c r="K908" s="606"/>
      <c r="L908" s="39"/>
      <c r="M908" s="39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84"/>
    </row>
    <row r="909" spans="1:27" ht="15.75" customHeight="1">
      <c r="A909" s="886" t="str">
        <f>IF(B909&lt;&gt;"",IF(AND(B909&gt;=_TM1,B909&lt;=_TM2,OR(TH!L909="1111",TH!M909="1111")),TH!D909,""),"")</f>
        <v/>
      </c>
      <c r="B909" s="36" t="str">
        <f t="shared" si="26"/>
        <v/>
      </c>
      <c r="C909" s="191"/>
      <c r="D909" s="191"/>
      <c r="E909" s="777"/>
      <c r="F909" s="40"/>
      <c r="G909" s="40"/>
      <c r="H909" s="7"/>
      <c r="I909" s="253"/>
      <c r="J909" s="253"/>
      <c r="K909" s="606"/>
      <c r="L909" s="39"/>
      <c r="M909" s="39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4"/>
    </row>
    <row r="910" spans="1:27" ht="15.75" customHeight="1">
      <c r="A910" s="886" t="str">
        <f>IF(B910&lt;&gt;"",IF(AND(B910&gt;=_TM1,B910&lt;=_TM2,OR(TH!L910="1111",TH!M910="1111")),TH!D910,""),"")</f>
        <v/>
      </c>
      <c r="B910" s="36" t="str">
        <f t="shared" si="26"/>
        <v/>
      </c>
      <c r="C910" s="191"/>
      <c r="D910" s="191"/>
      <c r="E910" s="777"/>
      <c r="F910" s="40"/>
      <c r="G910" s="40"/>
      <c r="H910" s="7"/>
      <c r="I910" s="253"/>
      <c r="J910" s="253"/>
      <c r="K910" s="606"/>
      <c r="L910" s="39"/>
      <c r="M910" s="39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4"/>
    </row>
    <row r="911" spans="1:27" ht="15.75" customHeight="1">
      <c r="A911" s="886" t="str">
        <f>IF(B911&lt;&gt;"",IF(AND(B911&gt;=_TM1,B911&lt;=_TM2,OR(TH!L911="1111",TH!M911="1111")),TH!D911,""),"")</f>
        <v/>
      </c>
      <c r="B911" s="36" t="str">
        <f t="shared" si="26"/>
        <v/>
      </c>
      <c r="C911" s="184"/>
      <c r="D911" s="184"/>
      <c r="E911" s="184"/>
      <c r="F911" s="189"/>
      <c r="G911" s="608"/>
      <c r="H911" s="7"/>
      <c r="I911" s="253"/>
      <c r="J911" s="253"/>
      <c r="K911" s="606"/>
      <c r="L911" s="607"/>
      <c r="M911" s="607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4"/>
    </row>
    <row r="912" spans="1:27" ht="15.75" customHeight="1">
      <c r="A912" s="886" t="str">
        <f>IF(B912&lt;&gt;"",IF(AND(B912&gt;=_TM1,B912&lt;=_TM2,OR(TH!L912="1111",TH!M912="1111")),TH!D912,""),"")</f>
        <v/>
      </c>
      <c r="B912" s="36" t="str">
        <f t="shared" si="26"/>
        <v/>
      </c>
      <c r="C912" s="191"/>
      <c r="D912" s="191"/>
      <c r="E912" s="191"/>
      <c r="F912" s="192"/>
      <c r="G912" s="491"/>
      <c r="H912" s="193"/>
      <c r="I912" s="253"/>
      <c r="J912" s="253"/>
      <c r="K912" s="606"/>
      <c r="L912" s="194"/>
      <c r="M912" s="194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4"/>
    </row>
    <row r="913" spans="1:27" ht="15.75" customHeight="1">
      <c r="A913" s="886" t="str">
        <f>IF(B913&lt;&gt;"",IF(AND(B913&gt;=_TM1,B913&lt;=_TM2,OR(TH!L913="1111",TH!M913="1111")),TH!D913,""),"")</f>
        <v/>
      </c>
      <c r="B913" s="36" t="str">
        <f t="shared" si="26"/>
        <v/>
      </c>
      <c r="C913" s="191"/>
      <c r="D913" s="191"/>
      <c r="E913" s="191"/>
      <c r="F913" s="192"/>
      <c r="G913" s="491"/>
      <c r="H913" s="193"/>
      <c r="I913" s="253"/>
      <c r="J913" s="253"/>
      <c r="K913" s="606"/>
      <c r="L913" s="194"/>
      <c r="M913" s="194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4"/>
    </row>
    <row r="914" spans="1:27" ht="15.75" customHeight="1">
      <c r="A914" s="886" t="str">
        <f>IF(B914&lt;&gt;"",IF(AND(B914&gt;=_TM1,B914&lt;=_TM2,OR(TH!L914="1111",TH!M914="1111")),TH!D914,""),"")</f>
        <v/>
      </c>
      <c r="B914" s="36" t="str">
        <f t="shared" si="26"/>
        <v/>
      </c>
      <c r="C914" s="191"/>
      <c r="D914" s="191"/>
      <c r="E914" s="191"/>
      <c r="F914" s="192"/>
      <c r="G914" s="491"/>
      <c r="H914" s="193"/>
      <c r="I914" s="253"/>
      <c r="J914" s="253"/>
      <c r="K914" s="606"/>
      <c r="L914" s="194"/>
      <c r="M914" s="194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4"/>
    </row>
    <row r="915" spans="1:27" ht="15.75" customHeight="1">
      <c r="A915" s="886" t="str">
        <f>IF(B915&lt;&gt;"",IF(AND(B915&gt;=_TM1,B915&lt;=_TM2,OR(TH!L915="1111",TH!M915="1111")),TH!D915,""),"")</f>
        <v/>
      </c>
      <c r="B915" s="36" t="str">
        <f t="shared" si="26"/>
        <v/>
      </c>
      <c r="C915" s="191"/>
      <c r="D915" s="191"/>
      <c r="E915" s="191"/>
      <c r="F915" s="192"/>
      <c r="G915" s="491"/>
      <c r="H915" s="193"/>
      <c r="I915" s="253"/>
      <c r="J915" s="253"/>
      <c r="K915" s="606"/>
      <c r="L915" s="194"/>
      <c r="M915" s="194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4"/>
    </row>
    <row r="916" spans="1:27" ht="15.75" customHeight="1">
      <c r="A916" s="886" t="str">
        <f>IF(B916&lt;&gt;"",IF(AND(B916&gt;=_TM1,B916&lt;=_TM2,OR(TH!L916="1111",TH!M916="1111")),TH!D916,""),"")</f>
        <v/>
      </c>
      <c r="B916" s="36" t="str">
        <f t="shared" si="26"/>
        <v/>
      </c>
      <c r="C916" s="191"/>
      <c r="D916" s="191"/>
      <c r="E916" s="191"/>
      <c r="F916" s="192"/>
      <c r="G916" s="491"/>
      <c r="H916" s="193"/>
      <c r="I916" s="253"/>
      <c r="J916" s="253"/>
      <c r="K916" s="606"/>
      <c r="L916" s="194"/>
      <c r="M916" s="194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4"/>
    </row>
    <row r="917" spans="1:27" ht="15.75" customHeight="1">
      <c r="A917" s="886" t="str">
        <f>IF(B917&lt;&gt;"",IF(AND(B917&gt;=_TM1,B917&lt;=_TM2,OR(TH!L917="1111",TH!M917="1111")),TH!D917,""),"")</f>
        <v/>
      </c>
      <c r="B917" s="36" t="str">
        <f t="shared" si="26"/>
        <v/>
      </c>
      <c r="C917" s="191"/>
      <c r="D917" s="191"/>
      <c r="E917" s="191"/>
      <c r="F917" s="192"/>
      <c r="G917" s="491"/>
      <c r="H917" s="193"/>
      <c r="I917" s="253"/>
      <c r="J917" s="253"/>
      <c r="K917" s="606"/>
      <c r="L917" s="194"/>
      <c r="M917" s="194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4"/>
    </row>
    <row r="918" spans="1:27" ht="15.75" customHeight="1">
      <c r="A918" s="886" t="str">
        <f>IF(B918&lt;&gt;"",IF(AND(B918&gt;=_TM1,B918&lt;=_TM2,OR(TH!L918="1111",TH!M918="1111")),TH!D918,""),"")</f>
        <v/>
      </c>
      <c r="B918" s="36" t="str">
        <f t="shared" si="26"/>
        <v/>
      </c>
      <c r="C918" s="191"/>
      <c r="D918" s="191"/>
      <c r="E918" s="191"/>
      <c r="F918" s="192"/>
      <c r="G918" s="491"/>
      <c r="H918" s="193"/>
      <c r="I918" s="253"/>
      <c r="J918" s="253"/>
      <c r="K918" s="606"/>
      <c r="L918" s="194"/>
      <c r="M918" s="194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4"/>
    </row>
    <row r="919" spans="1:27" ht="15.75" customHeight="1">
      <c r="A919" s="886" t="str">
        <f>IF(B919&lt;&gt;"",IF(AND(B919&gt;=_TM1,B919&lt;=_TM2,OR(TH!L919="1111",TH!M919="1111")),TH!D919,""),"")</f>
        <v/>
      </c>
      <c r="B919" s="36" t="str">
        <f t="shared" si="26"/>
        <v/>
      </c>
      <c r="C919" s="191"/>
      <c r="D919" s="191"/>
      <c r="E919" s="191"/>
      <c r="F919" s="192"/>
      <c r="G919" s="491"/>
      <c r="H919" s="193"/>
      <c r="I919" s="253"/>
      <c r="J919" s="253"/>
      <c r="K919" s="606"/>
      <c r="L919" s="194"/>
      <c r="M919" s="194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4"/>
    </row>
    <row r="920" spans="1:27" ht="15.75" customHeight="1">
      <c r="A920" s="886" t="str">
        <f>IF(B920&lt;&gt;"",IF(AND(B920&gt;=_TM1,B920&lt;=_TM2,OR(TH!L920="1111",TH!M920="1111")),TH!D920,""),"")</f>
        <v/>
      </c>
      <c r="B920" s="36" t="str">
        <f t="shared" si="26"/>
        <v/>
      </c>
      <c r="C920" s="191"/>
      <c r="D920" s="191"/>
      <c r="E920" s="191"/>
      <c r="F920" s="192"/>
      <c r="G920" s="491"/>
      <c r="H920" s="193"/>
      <c r="I920" s="253"/>
      <c r="J920" s="253"/>
      <c r="K920" s="606"/>
      <c r="L920" s="194"/>
      <c r="M920" s="194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4"/>
    </row>
    <row r="921" spans="1:27" ht="15.75" customHeight="1">
      <c r="A921" s="886" t="str">
        <f>IF(B921&lt;&gt;"",IF(AND(B921&gt;=_TM1,B921&lt;=_TM2,OR(TH!L921="1111",TH!M921="1111")),TH!D921,""),"")</f>
        <v/>
      </c>
      <c r="B921" s="36" t="str">
        <f t="shared" si="26"/>
        <v/>
      </c>
      <c r="C921" s="191"/>
      <c r="D921" s="191"/>
      <c r="E921" s="191"/>
      <c r="F921" s="192"/>
      <c r="G921" s="491"/>
      <c r="H921" s="193"/>
      <c r="I921" s="253"/>
      <c r="J921" s="253"/>
      <c r="K921" s="606"/>
      <c r="L921" s="194"/>
      <c r="M921" s="194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4"/>
    </row>
    <row r="922" spans="1:27" ht="15.75" customHeight="1">
      <c r="A922" s="886" t="str">
        <f>IF(B922&lt;&gt;"",IF(AND(B922&gt;=_TM1,B922&lt;=_TM2,OR(TH!L922="1111",TH!M922="1111")),TH!D922,""),"")</f>
        <v/>
      </c>
      <c r="B922" s="36" t="str">
        <f t="shared" si="26"/>
        <v/>
      </c>
      <c r="C922" s="191"/>
      <c r="D922" s="191"/>
      <c r="E922" s="191"/>
      <c r="F922" s="192"/>
      <c r="G922" s="491"/>
      <c r="H922" s="193"/>
      <c r="I922" s="253"/>
      <c r="J922" s="253"/>
      <c r="K922" s="606"/>
      <c r="L922" s="194"/>
      <c r="M922" s="194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4"/>
    </row>
    <row r="923" spans="1:27" ht="15.75" customHeight="1">
      <c r="A923" s="886" t="str">
        <f>IF(B923&lt;&gt;"",IF(AND(B923&gt;=_TM1,B923&lt;=_TM2,OR(TH!L923="1111",TH!M923="1111")),TH!D923,""),"")</f>
        <v/>
      </c>
      <c r="B923" s="36" t="str">
        <f t="shared" si="26"/>
        <v/>
      </c>
      <c r="C923" s="191"/>
      <c r="D923" s="191"/>
      <c r="E923" s="191"/>
      <c r="F923" s="192"/>
      <c r="G923" s="491"/>
      <c r="H923" s="193"/>
      <c r="I923" s="253"/>
      <c r="J923" s="253"/>
      <c r="K923" s="606"/>
      <c r="L923" s="194"/>
      <c r="M923" s="194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4"/>
    </row>
    <row r="924" spans="1:27" ht="15.75" customHeight="1">
      <c r="A924" s="886" t="str">
        <f>IF(B924&lt;&gt;"",IF(AND(B924&gt;=_TM1,B924&lt;=_TM2,OR(TH!L924="1111",TH!M924="1111")),TH!D924,""),"")</f>
        <v/>
      </c>
      <c r="B924" s="36" t="str">
        <f t="shared" si="26"/>
        <v/>
      </c>
      <c r="C924" s="191"/>
      <c r="D924" s="191"/>
      <c r="E924" s="191"/>
      <c r="F924" s="189"/>
      <c r="G924" s="491"/>
      <c r="H924" s="193"/>
      <c r="I924" s="253"/>
      <c r="J924" s="253"/>
      <c r="K924" s="606"/>
      <c r="L924" s="194"/>
      <c r="M924" s="194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4"/>
    </row>
    <row r="925" spans="1:27" ht="15.75" customHeight="1">
      <c r="A925" s="886" t="str">
        <f>IF(B925&lt;&gt;"",IF(AND(B925&gt;=_TM1,B925&lt;=_TM2,OR(TH!L925="1111",TH!M925="1111")),TH!D925,""),"")</f>
        <v/>
      </c>
      <c r="B925" s="36" t="str">
        <f t="shared" si="26"/>
        <v/>
      </c>
      <c r="C925" s="191"/>
      <c r="D925" s="191"/>
      <c r="E925" s="191"/>
      <c r="F925" s="192"/>
      <c r="G925" s="491"/>
      <c r="H925" s="193"/>
      <c r="I925" s="253"/>
      <c r="J925" s="253"/>
      <c r="K925" s="606"/>
      <c r="L925" s="194"/>
      <c r="M925" s="194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4"/>
    </row>
    <row r="926" spans="1:27" ht="15.75" customHeight="1">
      <c r="A926" s="886" t="str">
        <f>IF(B926&lt;&gt;"",IF(AND(B926&gt;=_TM1,B926&lt;=_TM2,OR(TH!L926="1111",TH!M926="1111")),TH!D926,""),"")</f>
        <v/>
      </c>
      <c r="B926" s="36" t="str">
        <f t="shared" si="26"/>
        <v/>
      </c>
      <c r="C926" s="191"/>
      <c r="D926" s="191"/>
      <c r="E926" s="191"/>
      <c r="F926" s="192"/>
      <c r="G926" s="491"/>
      <c r="H926" s="193"/>
      <c r="I926" s="253"/>
      <c r="J926" s="253"/>
      <c r="K926" s="606"/>
      <c r="L926" s="194"/>
      <c r="M926" s="194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4"/>
    </row>
    <row r="927" spans="1:27" ht="15.75" customHeight="1">
      <c r="A927" s="886" t="str">
        <f>IF(B927&lt;&gt;"",IF(AND(B927&gt;=_TM1,B927&lt;=_TM2,OR(TH!L927="1111",TH!M927="1111")),TH!D927,""),"")</f>
        <v/>
      </c>
      <c r="B927" s="36" t="str">
        <f t="shared" si="26"/>
        <v/>
      </c>
      <c r="C927" s="191"/>
      <c r="D927" s="191"/>
      <c r="E927" s="191"/>
      <c r="F927" s="192"/>
      <c r="G927" s="491"/>
      <c r="H927" s="193"/>
      <c r="I927" s="253"/>
      <c r="J927" s="253"/>
      <c r="K927" s="606"/>
      <c r="L927" s="194"/>
      <c r="M927" s="194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4"/>
    </row>
    <row r="928" spans="1:27" ht="15.75" customHeight="1">
      <c r="A928" s="886" t="str">
        <f>IF(B928&lt;&gt;"",IF(AND(B928&gt;=_TM1,B928&lt;=_TM2,OR(TH!L928="1111",TH!M928="1111")),TH!D928,""),"")</f>
        <v/>
      </c>
      <c r="B928" s="36" t="str">
        <f t="shared" si="26"/>
        <v/>
      </c>
      <c r="C928" s="191"/>
      <c r="D928" s="191"/>
      <c r="E928" s="191"/>
      <c r="F928" s="192"/>
      <c r="G928" s="491"/>
      <c r="H928" s="193"/>
      <c r="I928" s="253"/>
      <c r="J928" s="253"/>
      <c r="K928" s="606"/>
      <c r="L928" s="194"/>
      <c r="M928" s="194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4"/>
    </row>
    <row r="929" spans="1:27" ht="15.75" customHeight="1">
      <c r="A929" s="886" t="str">
        <f>IF(B929&lt;&gt;"",IF(AND(B929&gt;=_TM1,B929&lt;=_TM2,OR(TH!L929="1111",TH!M929="1111")),TH!D929,""),"")</f>
        <v/>
      </c>
      <c r="B929" s="36" t="str">
        <f t="shared" si="26"/>
        <v/>
      </c>
      <c r="C929" s="191"/>
      <c r="D929" s="191"/>
      <c r="E929" s="191"/>
      <c r="F929" s="192"/>
      <c r="G929" s="491"/>
      <c r="H929" s="193"/>
      <c r="I929" s="253"/>
      <c r="J929" s="253"/>
      <c r="K929" s="606"/>
      <c r="L929" s="194"/>
      <c r="M929" s="194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4"/>
    </row>
    <row r="930" spans="1:27" ht="15.75" customHeight="1">
      <c r="A930" s="886" t="str">
        <f>IF(B930&lt;&gt;"",IF(AND(B930&gt;=_TM1,B930&lt;=_TM2,OR(TH!L930="1111",TH!M930="1111")),TH!D930,""),"")</f>
        <v/>
      </c>
      <c r="B930" s="36" t="str">
        <f t="shared" si="26"/>
        <v/>
      </c>
      <c r="C930" s="191"/>
      <c r="D930" s="191"/>
      <c r="E930" s="191"/>
      <c r="F930" s="192"/>
      <c r="G930" s="491"/>
      <c r="H930" s="193"/>
      <c r="I930" s="253"/>
      <c r="J930" s="253"/>
      <c r="K930" s="606"/>
      <c r="L930" s="194"/>
      <c r="M930" s="194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4"/>
    </row>
    <row r="931" spans="1:27" ht="15.75" customHeight="1">
      <c r="A931" s="886" t="str">
        <f>IF(B931&lt;&gt;"",IF(AND(B931&gt;=_TM1,B931&lt;=_TM2,OR(TH!L931="1111",TH!M931="1111")),TH!D931,""),"")</f>
        <v/>
      </c>
      <c r="B931" s="36" t="str">
        <f t="shared" si="26"/>
        <v/>
      </c>
      <c r="C931" s="191"/>
      <c r="D931" s="191"/>
      <c r="E931" s="191"/>
      <c r="F931" s="192"/>
      <c r="G931" s="491"/>
      <c r="H931" s="193"/>
      <c r="I931" s="253"/>
      <c r="J931" s="253"/>
      <c r="K931" s="606"/>
      <c r="L931" s="194"/>
      <c r="M931" s="194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4"/>
    </row>
    <row r="932" spans="1:27" ht="15.75" customHeight="1">
      <c r="A932" s="886" t="str">
        <f>IF(B932&lt;&gt;"",IF(AND(B932&gt;=_TM1,B932&lt;=_TM2,OR(TH!L932="1111",TH!M932="1111")),TH!D932,""),"")</f>
        <v/>
      </c>
      <c r="B932" s="36" t="str">
        <f t="shared" si="26"/>
        <v/>
      </c>
      <c r="C932" s="191"/>
      <c r="D932" s="191"/>
      <c r="E932" s="191"/>
      <c r="F932" s="192"/>
      <c r="G932" s="491"/>
      <c r="H932" s="193"/>
      <c r="I932" s="253"/>
      <c r="J932" s="253"/>
      <c r="K932" s="606"/>
      <c r="L932" s="194"/>
      <c r="M932" s="194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4"/>
    </row>
    <row r="933" spans="1:27" ht="15.75" customHeight="1">
      <c r="A933" s="886" t="str">
        <f>IF(B933&lt;&gt;"",IF(AND(B933&gt;=_TM1,B933&lt;=_TM2,OR(TH!L933="1111",TH!M933="1111")),TH!D933,""),"")</f>
        <v/>
      </c>
      <c r="B933" s="36" t="str">
        <f t="shared" si="26"/>
        <v/>
      </c>
      <c r="C933" s="191"/>
      <c r="D933" s="191"/>
      <c r="E933" s="191"/>
      <c r="F933" s="192"/>
      <c r="G933" s="491"/>
      <c r="H933" s="193"/>
      <c r="I933" s="253"/>
      <c r="J933" s="253"/>
      <c r="K933" s="606"/>
      <c r="L933" s="194"/>
      <c r="M933" s="194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4"/>
    </row>
    <row r="934" spans="1:27" ht="15.75" customHeight="1">
      <c r="A934" s="886" t="str">
        <f>IF(B934&lt;&gt;"",IF(AND(B934&gt;=_TM1,B934&lt;=_TM2,OR(TH!L934="1111",TH!M934="1111")),TH!D934,""),"")</f>
        <v/>
      </c>
      <c r="B934" s="36" t="str">
        <f t="shared" si="26"/>
        <v/>
      </c>
      <c r="C934" s="191"/>
      <c r="D934" s="191"/>
      <c r="E934" s="191"/>
      <c r="F934" s="192"/>
      <c r="G934" s="491"/>
      <c r="H934" s="193"/>
      <c r="I934" s="253"/>
      <c r="J934" s="253"/>
      <c r="K934" s="606"/>
      <c r="L934" s="194"/>
      <c r="M934" s="194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4"/>
    </row>
    <row r="935" spans="1:27" ht="15.75" customHeight="1">
      <c r="A935" s="886" t="str">
        <f>IF(B935&lt;&gt;"",IF(AND(B935&gt;=_TM1,B935&lt;=_TM2,OR(TH!L935="1111",TH!M935="1111")),TH!D935,""),"")</f>
        <v/>
      </c>
      <c r="B935" s="36" t="str">
        <f t="shared" si="26"/>
        <v/>
      </c>
      <c r="C935" s="191"/>
      <c r="D935" s="191"/>
      <c r="E935" s="191"/>
      <c r="F935" s="192"/>
      <c r="G935" s="491"/>
      <c r="H935" s="193"/>
      <c r="I935" s="253"/>
      <c r="J935" s="253"/>
      <c r="K935" s="606"/>
      <c r="L935" s="194"/>
      <c r="M935" s="194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4"/>
    </row>
    <row r="936" spans="1:27" ht="15.75" customHeight="1">
      <c r="A936" s="886" t="str">
        <f>IF(B936&lt;&gt;"",IF(AND(B936&gt;=_TM1,B936&lt;=_TM2,OR(TH!L936="1111",TH!M936="1111")),TH!D936,""),"")</f>
        <v/>
      </c>
      <c r="B936" s="36" t="str">
        <f t="shared" si="26"/>
        <v/>
      </c>
      <c r="C936" s="191"/>
      <c r="D936" s="191"/>
      <c r="E936" s="191"/>
      <c r="F936" s="192"/>
      <c r="G936" s="491"/>
      <c r="H936" s="193"/>
      <c r="I936" s="253"/>
      <c r="J936" s="253"/>
      <c r="K936" s="606"/>
      <c r="L936" s="194"/>
      <c r="M936" s="194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4"/>
    </row>
    <row r="937" spans="1:27" ht="15.75" customHeight="1">
      <c r="A937" s="886" t="str">
        <f>IF(B937&lt;&gt;"",IF(AND(B937&gt;=_TM1,B937&lt;=_TM2,OR(TH!L937="1111",TH!M937="1111")),TH!D937,""),"")</f>
        <v/>
      </c>
      <c r="B937" s="36" t="str">
        <f t="shared" si="26"/>
        <v/>
      </c>
      <c r="C937" s="191"/>
      <c r="D937" s="191"/>
      <c r="E937" s="191"/>
      <c r="F937" s="192"/>
      <c r="G937" s="491"/>
      <c r="H937" s="193"/>
      <c r="I937" s="253"/>
      <c r="J937" s="253"/>
      <c r="K937" s="606"/>
      <c r="L937" s="194"/>
      <c r="M937" s="194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4"/>
    </row>
    <row r="938" spans="1:27" ht="15.75" customHeight="1">
      <c r="A938" s="886" t="str">
        <f>IF(B938&lt;&gt;"",IF(AND(B938&gt;=_TM1,B938&lt;=_TM2,OR(TH!L938="1111",TH!M938="1111")),TH!D938,""),"")</f>
        <v/>
      </c>
      <c r="B938" s="36" t="str">
        <f t="shared" si="26"/>
        <v/>
      </c>
      <c r="C938" s="191"/>
      <c r="D938" s="191"/>
      <c r="E938" s="191"/>
      <c r="F938" s="192"/>
      <c r="G938" s="491"/>
      <c r="H938" s="193"/>
      <c r="I938" s="253"/>
      <c r="J938" s="253"/>
      <c r="K938" s="606"/>
      <c r="L938" s="194"/>
      <c r="M938" s="194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4"/>
    </row>
    <row r="939" spans="1:27" ht="15.75" customHeight="1">
      <c r="A939" s="886" t="str">
        <f>IF(B939&lt;&gt;"",IF(AND(B939&gt;=_TM1,B939&lt;=_TM2,OR(TH!L939="1111",TH!M939="1111")),TH!D939,""),"")</f>
        <v/>
      </c>
      <c r="B939" s="36" t="str">
        <f t="shared" si="26"/>
        <v/>
      </c>
      <c r="C939" s="191"/>
      <c r="D939" s="191"/>
      <c r="E939" s="191"/>
      <c r="F939" s="192"/>
      <c r="G939" s="491"/>
      <c r="H939" s="193"/>
      <c r="I939" s="253"/>
      <c r="J939" s="253"/>
      <c r="K939" s="606"/>
      <c r="L939" s="194"/>
      <c r="M939" s="194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4"/>
    </row>
    <row r="940" spans="1:27" ht="15.75" customHeight="1">
      <c r="A940" s="886" t="str">
        <f>IF(B940&lt;&gt;"",IF(AND(B940&gt;=_TM1,B940&lt;=_TM2,OR(TH!L940="1111",TH!M940="1111")),TH!D940,""),"")</f>
        <v/>
      </c>
      <c r="B940" s="36" t="str">
        <f t="shared" si="26"/>
        <v/>
      </c>
      <c r="C940" s="191"/>
      <c r="D940" s="191"/>
      <c r="E940" s="777"/>
      <c r="F940" s="40"/>
      <c r="G940" s="40"/>
      <c r="H940" s="7"/>
      <c r="I940" s="253"/>
      <c r="J940" s="253"/>
      <c r="K940" s="606"/>
      <c r="L940" s="39"/>
      <c r="M940" s="39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4"/>
    </row>
    <row r="941" spans="1:27" ht="15.75" customHeight="1">
      <c r="A941" s="886" t="str">
        <f>IF(B941&lt;&gt;"",IF(AND(B941&gt;=_TM1,B941&lt;=_TM2,OR(TH!L941="1111",TH!M941="1111")),TH!D941,""),"")</f>
        <v/>
      </c>
      <c r="B941" s="36" t="str">
        <f t="shared" si="26"/>
        <v/>
      </c>
      <c r="C941" s="191"/>
      <c r="D941" s="191"/>
      <c r="E941" s="777"/>
      <c r="F941" s="40"/>
      <c r="G941" s="40"/>
      <c r="H941" s="7"/>
      <c r="I941" s="253"/>
      <c r="J941" s="253"/>
      <c r="K941" s="606"/>
      <c r="L941" s="39"/>
      <c r="M941" s="39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4"/>
    </row>
    <row r="942" spans="1:27" ht="15.75" customHeight="1">
      <c r="A942" s="886" t="str">
        <f>IF(B942&lt;&gt;"",IF(AND(B942&gt;=_TM1,B942&lt;=_TM2,OR(TH!L942="1111",TH!M942="1111")),TH!D942,""),"")</f>
        <v/>
      </c>
      <c r="B942" s="36" t="str">
        <f t="shared" si="26"/>
        <v/>
      </c>
      <c r="C942" s="191"/>
      <c r="D942" s="191"/>
      <c r="E942" s="777"/>
      <c r="F942" s="189"/>
      <c r="G942" s="40"/>
      <c r="H942" s="7"/>
      <c r="I942" s="253"/>
      <c r="J942" s="253"/>
      <c r="K942" s="606"/>
      <c r="L942" s="39"/>
      <c r="M942" s="39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4"/>
    </row>
    <row r="943" spans="1:27" ht="15.75" customHeight="1">
      <c r="A943" s="886" t="str">
        <f>IF(B943&lt;&gt;"",IF(AND(B943&gt;=_TM1,B943&lt;=_TM2,OR(TH!L943="1111",TH!M943="1111")),TH!D943,""),"")</f>
        <v/>
      </c>
      <c r="B943" s="36" t="str">
        <f t="shared" si="26"/>
        <v/>
      </c>
      <c r="C943" s="191"/>
      <c r="D943" s="191"/>
      <c r="E943" s="777"/>
      <c r="F943" s="40"/>
      <c r="G943" s="40"/>
      <c r="H943" s="7"/>
      <c r="I943" s="253"/>
      <c r="J943" s="253"/>
      <c r="K943" s="606"/>
      <c r="L943" s="39"/>
      <c r="M943" s="39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4"/>
    </row>
    <row r="944" spans="1:27" ht="15.75" customHeight="1">
      <c r="A944" s="886" t="str">
        <f>IF(B944&lt;&gt;"",IF(AND(B944&gt;=_TM1,B944&lt;=_TM2,OR(TH!L944="1111",TH!M944="1111")),TH!D944,""),"")</f>
        <v/>
      </c>
      <c r="B944" s="36" t="str">
        <f t="shared" si="26"/>
        <v/>
      </c>
      <c r="C944" s="191"/>
      <c r="D944" s="191"/>
      <c r="E944" s="777"/>
      <c r="F944" s="189"/>
      <c r="G944" s="40"/>
      <c r="H944" s="7"/>
      <c r="I944" s="253"/>
      <c r="J944" s="253"/>
      <c r="K944" s="606"/>
      <c r="L944" s="39"/>
      <c r="M944" s="39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4"/>
    </row>
    <row r="945" spans="1:27" ht="15.75" customHeight="1">
      <c r="A945" s="886" t="str">
        <f>IF(B945&lt;&gt;"",IF(AND(B945&gt;=_TM1,B945&lt;=_TM2,OR(TH!L945="1111",TH!M945="1111")),TH!D945,""),"")</f>
        <v/>
      </c>
      <c r="B945" s="36" t="str">
        <f t="shared" si="26"/>
        <v/>
      </c>
      <c r="C945" s="191"/>
      <c r="D945" s="191"/>
      <c r="E945" s="777"/>
      <c r="F945" s="189"/>
      <c r="G945" s="40"/>
      <c r="H945" s="7"/>
      <c r="I945" s="253"/>
      <c r="J945" s="253"/>
      <c r="K945" s="606"/>
      <c r="L945" s="39"/>
      <c r="M945" s="39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4"/>
    </row>
    <row r="946" spans="1:27" ht="15.75" customHeight="1">
      <c r="A946" s="886" t="str">
        <f>IF(B946&lt;&gt;"",IF(AND(B946&gt;=_TM1,B946&lt;=_TM2,OR(TH!L946="1111",TH!M946="1111")),TH!D946,""),"")</f>
        <v/>
      </c>
      <c r="B946" s="36" t="str">
        <f t="shared" si="26"/>
        <v/>
      </c>
      <c r="C946" s="191"/>
      <c r="D946" s="191"/>
      <c r="E946" s="777"/>
      <c r="F946" s="189"/>
      <c r="G946" s="40"/>
      <c r="H946" s="7"/>
      <c r="I946" s="253"/>
      <c r="J946" s="253"/>
      <c r="K946" s="606"/>
      <c r="L946" s="39"/>
      <c r="M946" s="39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4"/>
    </row>
    <row r="947" spans="1:27" ht="15.75" customHeight="1">
      <c r="A947" s="886" t="str">
        <f>IF(B947&lt;&gt;"",IF(AND(B947&gt;=_TM1,B947&lt;=_TM2,OR(TH!L947="1111",TH!M947="1111")),TH!D947,""),"")</f>
        <v/>
      </c>
      <c r="B947" s="36" t="str">
        <f t="shared" si="26"/>
        <v/>
      </c>
      <c r="C947" s="191"/>
      <c r="D947" s="191"/>
      <c r="E947" s="777"/>
      <c r="F947" s="189"/>
      <c r="G947" s="40"/>
      <c r="H947" s="7"/>
      <c r="I947" s="253"/>
      <c r="J947" s="253"/>
      <c r="K947" s="606"/>
      <c r="L947" s="39"/>
      <c r="M947" s="39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4"/>
    </row>
    <row r="948" spans="1:27" ht="15.75" customHeight="1">
      <c r="A948" s="886" t="str">
        <f>IF(B948&lt;&gt;"",IF(AND(B948&gt;=_TM1,B948&lt;=_TM2,OR(TH!L948="1111",TH!M948="1111")),TH!D948,""),"")</f>
        <v/>
      </c>
      <c r="B948" s="36" t="str">
        <f t="shared" si="26"/>
        <v/>
      </c>
      <c r="C948" s="191"/>
      <c r="D948" s="191"/>
      <c r="E948" s="777"/>
      <c r="F948" s="189"/>
      <c r="G948" s="40"/>
      <c r="H948" s="7"/>
      <c r="I948" s="821"/>
      <c r="J948" s="253"/>
      <c r="K948" s="606"/>
      <c r="L948" s="39"/>
      <c r="M948" s="39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4"/>
    </row>
    <row r="949" spans="1:27" ht="15.75" customHeight="1">
      <c r="A949" s="886" t="str">
        <f>IF(B949&lt;&gt;"",IF(AND(B949&gt;=_TM1,B949&lt;=_TM2,OR(TH!L949="1111",TH!M949="1111")),TH!D949,""),"")</f>
        <v/>
      </c>
      <c r="B949" s="36" t="str">
        <f t="shared" si="26"/>
        <v/>
      </c>
      <c r="C949" s="191"/>
      <c r="D949" s="37"/>
      <c r="E949" s="777"/>
      <c r="F949" s="40"/>
      <c r="G949" s="40"/>
      <c r="H949" s="7"/>
      <c r="I949" s="253"/>
      <c r="J949" s="253"/>
      <c r="K949" s="606"/>
      <c r="L949" s="39"/>
      <c r="M949" s="39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4"/>
    </row>
    <row r="950" spans="1:27" ht="15.75" customHeight="1">
      <c r="A950" s="886" t="str">
        <f>IF(B950&lt;&gt;"",IF(AND(B950&gt;=_TM1,B950&lt;=_TM2,OR(TH!L950="1111",TH!M950="1111")),TH!D950,""),"")</f>
        <v/>
      </c>
      <c r="B950" s="36" t="str">
        <f t="shared" si="26"/>
        <v/>
      </c>
      <c r="C950" s="191"/>
      <c r="D950" s="37"/>
      <c r="E950" s="777"/>
      <c r="F950" s="40"/>
      <c r="G950" s="40"/>
      <c r="H950" s="7"/>
      <c r="I950" s="253"/>
      <c r="J950" s="253"/>
      <c r="K950" s="606"/>
      <c r="L950" s="39"/>
      <c r="M950" s="39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4"/>
    </row>
    <row r="951" spans="1:27" ht="15.75" customHeight="1">
      <c r="A951" s="886" t="str">
        <f>IF(B951&lt;&gt;"",IF(AND(B951&gt;=_TM1,B951&lt;=_TM2,OR(TH!L951="1111",TH!M951="1111")),TH!D951,""),"")</f>
        <v/>
      </c>
      <c r="B951" s="36" t="str">
        <f t="shared" si="26"/>
        <v/>
      </c>
      <c r="C951" s="191"/>
      <c r="D951" s="37"/>
      <c r="E951" s="777"/>
      <c r="F951" s="40"/>
      <c r="G951" s="40"/>
      <c r="H951" s="7"/>
      <c r="I951" s="253"/>
      <c r="J951" s="253"/>
      <c r="K951" s="606"/>
      <c r="L951" s="39"/>
      <c r="M951" s="39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4"/>
    </row>
    <row r="952" spans="1:27" ht="15.75" customHeight="1">
      <c r="A952" s="886" t="str">
        <f>IF(B952&lt;&gt;"",IF(AND(B952&gt;=_TM1,B952&lt;=_TM2,OR(TH!L952="1111",TH!M952="1111")),TH!D952,""),"")</f>
        <v/>
      </c>
      <c r="B952" s="36" t="str">
        <f t="shared" si="26"/>
        <v/>
      </c>
      <c r="C952" s="191"/>
      <c r="D952" s="37"/>
      <c r="E952" s="777"/>
      <c r="F952" s="40"/>
      <c r="G952" s="40"/>
      <c r="H952" s="7"/>
      <c r="I952" s="253"/>
      <c r="J952" s="253"/>
      <c r="K952" s="606"/>
      <c r="L952" s="39"/>
      <c r="M952" s="39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4"/>
    </row>
    <row r="953" spans="1:27" ht="15.75" customHeight="1">
      <c r="A953" s="886" t="str">
        <f>IF(B953&lt;&gt;"",IF(AND(B953&gt;=_TM1,B953&lt;=_TM2,OR(TH!L953="1111",TH!M953="1111")),TH!D953,""),"")</f>
        <v/>
      </c>
      <c r="B953" s="36" t="str">
        <f t="shared" si="26"/>
        <v/>
      </c>
      <c r="C953" s="191"/>
      <c r="D953" s="37"/>
      <c r="E953" s="777"/>
      <c r="F953" s="192"/>
      <c r="G953" s="40"/>
      <c r="H953" s="7"/>
      <c r="I953" s="253"/>
      <c r="J953" s="253"/>
      <c r="K953" s="606"/>
      <c r="L953" s="39"/>
      <c r="M953" s="39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4"/>
    </row>
    <row r="954" spans="1:27" ht="15.75" customHeight="1">
      <c r="A954" s="886" t="str">
        <f>IF(B954&lt;&gt;"",IF(AND(B954&gt;=_TM1,B954&lt;=_TM2,OR(TH!L954="1111",TH!M954="1111")),TH!D954,""),"")</f>
        <v/>
      </c>
      <c r="B954" s="36" t="str">
        <f t="shared" si="26"/>
        <v/>
      </c>
      <c r="C954" s="191"/>
      <c r="D954" s="37"/>
      <c r="E954" s="777"/>
      <c r="F954" s="40"/>
      <c r="G954" s="40"/>
      <c r="H954" s="7"/>
      <c r="I954" s="253"/>
      <c r="J954" s="253"/>
      <c r="K954" s="606"/>
      <c r="L954" s="39"/>
      <c r="M954" s="39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4"/>
    </row>
    <row r="955" spans="1:27" ht="15.75" customHeight="1">
      <c r="A955" s="886" t="str">
        <f>IF(B955&lt;&gt;"",IF(AND(B955&gt;=_TM1,B955&lt;=_TM2,OR(TH!L955="1111",TH!M955="1111")),TH!D955,""),"")</f>
        <v/>
      </c>
      <c r="B955" s="36" t="str">
        <f t="shared" si="26"/>
        <v/>
      </c>
      <c r="C955" s="191"/>
      <c r="D955" s="37"/>
      <c r="E955" s="777"/>
      <c r="F955" s="40"/>
      <c r="G955" s="40"/>
      <c r="H955" s="7"/>
      <c r="I955" s="253"/>
      <c r="J955" s="253"/>
      <c r="K955" s="606"/>
      <c r="L955" s="39"/>
      <c r="M955" s="39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4"/>
    </row>
    <row r="956" spans="1:27" ht="15.75" customHeight="1">
      <c r="A956" s="886" t="str">
        <f>IF(B956&lt;&gt;"",IF(AND(B956&gt;=_TM1,B956&lt;=_TM2,OR(TH!L956="1111",TH!M956="1111")),TH!D956,""),"")</f>
        <v/>
      </c>
      <c r="B956" s="36" t="str">
        <f t="shared" si="26"/>
        <v/>
      </c>
      <c r="C956" s="191"/>
      <c r="D956" s="37"/>
      <c r="E956" s="777"/>
      <c r="F956" s="40"/>
      <c r="G956" s="40"/>
      <c r="H956" s="7"/>
      <c r="I956" s="253"/>
      <c r="J956" s="253"/>
      <c r="K956" s="606"/>
      <c r="L956" s="39"/>
      <c r="M956" s="39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4"/>
    </row>
    <row r="957" spans="1:27" ht="15.75" customHeight="1">
      <c r="A957" s="886" t="str">
        <f>IF(B957&lt;&gt;"",IF(AND(B957&gt;=_TM1,B957&lt;=_TM2,OR(TH!L957="1111",TH!M957="1111")),TH!D957,""),"")</f>
        <v/>
      </c>
      <c r="B957" s="36" t="str">
        <f t="shared" si="26"/>
        <v/>
      </c>
      <c r="C957" s="191"/>
      <c r="D957" s="37"/>
      <c r="E957" s="777"/>
      <c r="F957" s="40"/>
      <c r="G957" s="40"/>
      <c r="H957" s="7"/>
      <c r="I957" s="253"/>
      <c r="J957" s="253"/>
      <c r="K957" s="606"/>
      <c r="L957" s="39"/>
      <c r="M957" s="39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4"/>
    </row>
    <row r="958" spans="1:27" ht="15.75" customHeight="1">
      <c r="A958" s="886" t="str">
        <f>IF(B958&lt;&gt;"",IF(AND(B958&gt;=_TM1,B958&lt;=_TM2,OR(TH!L958="1111",TH!M958="1111")),TH!D958,""),"")</f>
        <v/>
      </c>
      <c r="B958" s="36" t="str">
        <f t="shared" si="26"/>
        <v/>
      </c>
      <c r="C958" s="191"/>
      <c r="D958" s="37"/>
      <c r="E958" s="777"/>
      <c r="F958" s="192"/>
      <c r="G958" s="40"/>
      <c r="H958" s="7"/>
      <c r="I958" s="253"/>
      <c r="J958" s="253"/>
      <c r="K958" s="606"/>
      <c r="L958" s="39"/>
      <c r="M958" s="39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4"/>
    </row>
    <row r="959" spans="1:27" ht="15.75" customHeight="1">
      <c r="A959" s="886" t="str">
        <f>IF(B959&lt;&gt;"",IF(AND(B959&gt;=_TM1,B959&lt;=_TM2,OR(TH!L959="1111",TH!M959="1111")),TH!D959,""),"")</f>
        <v/>
      </c>
      <c r="B959" s="36" t="str">
        <f t="shared" si="26"/>
        <v/>
      </c>
      <c r="C959" s="191"/>
      <c r="D959" s="37"/>
      <c r="E959" s="777"/>
      <c r="F959" s="451"/>
      <c r="G959" s="40"/>
      <c r="H959" s="7"/>
      <c r="I959" s="253"/>
      <c r="J959" s="253"/>
      <c r="K959" s="606"/>
      <c r="L959" s="39"/>
      <c r="M959" s="39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4"/>
    </row>
    <row r="960" spans="1:27" ht="15.75" customHeight="1">
      <c r="A960" s="886" t="str">
        <f>IF(B960&lt;&gt;"",IF(AND(B960&gt;=_TM1,B960&lt;=_TM2,OR(TH!L960="1111",TH!M960="1111")),TH!D960,""),"")</f>
        <v/>
      </c>
      <c r="B960" s="36" t="str">
        <f t="shared" si="26"/>
        <v/>
      </c>
      <c r="C960" s="191"/>
      <c r="D960" s="37"/>
      <c r="E960" s="777"/>
      <c r="F960" s="40"/>
      <c r="G960" s="40"/>
      <c r="H960" s="7"/>
      <c r="I960" s="253"/>
      <c r="J960" s="253"/>
      <c r="K960" s="606"/>
      <c r="L960" s="39"/>
      <c r="M960" s="39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4"/>
    </row>
    <row r="961" spans="1:27" ht="15.75" customHeight="1">
      <c r="A961" s="886" t="str">
        <f>IF(B961&lt;&gt;"",IF(AND(B961&gt;=_TM1,B961&lt;=_TM2,OR(TH!L961="1111",TH!M961="1111")),TH!D961,""),"")</f>
        <v/>
      </c>
      <c r="B961" s="36" t="str">
        <f t="shared" si="26"/>
        <v/>
      </c>
      <c r="C961" s="191"/>
      <c r="D961" s="37"/>
      <c r="E961" s="777"/>
      <c r="F961" s="189"/>
      <c r="G961" s="40"/>
      <c r="H961" s="7"/>
      <c r="I961" s="253"/>
      <c r="J961" s="253"/>
      <c r="K961" s="606"/>
      <c r="L961" s="39"/>
      <c r="M961" s="39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4"/>
    </row>
    <row r="962" spans="1:27" ht="15.75" customHeight="1">
      <c r="A962" s="886" t="str">
        <f>IF(B962&lt;&gt;"",IF(AND(B962&gt;=_TM1,B962&lt;=_TM2,OR(TH!L962="1111",TH!M962="1111")),TH!D962,""),"")</f>
        <v/>
      </c>
      <c r="B962" s="36" t="str">
        <f t="shared" si="26"/>
        <v/>
      </c>
      <c r="C962" s="191"/>
      <c r="D962" s="37"/>
      <c r="E962" s="777"/>
      <c r="F962" s="40"/>
      <c r="G962" s="40"/>
      <c r="H962" s="7"/>
      <c r="I962" s="253"/>
      <c r="J962" s="253"/>
      <c r="K962" s="606"/>
      <c r="L962" s="39"/>
      <c r="M962" s="39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4"/>
    </row>
    <row r="963" spans="1:27" ht="15.75" customHeight="1">
      <c r="A963" s="886" t="str">
        <f>IF(B963&lt;&gt;"",IF(AND(B963&gt;=_TM1,B963&lt;=_TM2,OR(TH!L963="1111",TH!M963="1111")),TH!D963,""),"")</f>
        <v/>
      </c>
      <c r="B963" s="36" t="str">
        <f t="shared" si="26"/>
        <v/>
      </c>
      <c r="C963" s="191"/>
      <c r="D963" s="37"/>
      <c r="E963" s="777"/>
      <c r="F963" s="192"/>
      <c r="G963" s="40"/>
      <c r="H963" s="7"/>
      <c r="I963" s="253"/>
      <c r="J963" s="253"/>
      <c r="K963" s="606"/>
      <c r="L963" s="39"/>
      <c r="M963" s="39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4"/>
    </row>
    <row r="964" spans="1:27" ht="15.75" customHeight="1">
      <c r="A964" s="886" t="str">
        <f>IF(B964&lt;&gt;"",IF(AND(B964&gt;=_TM1,B964&lt;=_TM2,OR(TH!L964="1111",TH!M964="1111")),TH!D964,""),"")</f>
        <v/>
      </c>
      <c r="B964" s="36" t="str">
        <f t="shared" si="26"/>
        <v/>
      </c>
      <c r="C964" s="191"/>
      <c r="D964" s="37"/>
      <c r="E964" s="777"/>
      <c r="F964" s="40"/>
      <c r="G964" s="40"/>
      <c r="H964" s="7"/>
      <c r="I964" s="253"/>
      <c r="J964" s="253"/>
      <c r="K964" s="606"/>
      <c r="L964" s="39"/>
      <c r="M964" s="39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4"/>
    </row>
    <row r="965" spans="1:27" ht="15.75" customHeight="1">
      <c r="A965" s="886" t="str">
        <f>IF(B965&lt;&gt;"",IF(AND(B965&gt;=_TM1,B965&lt;=_TM2,OR(TH!L965="1111",TH!M965="1111")),TH!D965,""),"")</f>
        <v/>
      </c>
      <c r="B965" s="36" t="str">
        <f t="shared" si="26"/>
        <v/>
      </c>
      <c r="C965" s="191"/>
      <c r="D965" s="37"/>
      <c r="E965" s="777"/>
      <c r="F965" s="192"/>
      <c r="G965" s="40"/>
      <c r="H965" s="7"/>
      <c r="I965" s="253"/>
      <c r="J965" s="253"/>
      <c r="K965" s="606"/>
      <c r="L965" s="39"/>
      <c r="M965" s="39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4"/>
    </row>
    <row r="966" spans="1:27" ht="15.75" customHeight="1">
      <c r="A966" s="886" t="str">
        <f>IF(B966&lt;&gt;"",IF(AND(B966&gt;=_TM1,B966&lt;=_TM2,OR(TH!L966="1111",TH!M966="1111")),TH!D966,""),"")</f>
        <v/>
      </c>
      <c r="B966" s="36" t="str">
        <f t="shared" si="26"/>
        <v/>
      </c>
      <c r="C966" s="191"/>
      <c r="D966" s="37"/>
      <c r="E966" s="777"/>
      <c r="F966" s="40"/>
      <c r="G966" s="40"/>
      <c r="H966" s="7"/>
      <c r="I966" s="253"/>
      <c r="J966" s="253"/>
      <c r="K966" s="606"/>
      <c r="L966" s="39"/>
      <c r="M966" s="39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4"/>
    </row>
    <row r="967" spans="1:27" ht="15.75" customHeight="1">
      <c r="A967" s="886" t="str">
        <f>IF(B967&lt;&gt;"",IF(AND(B967&gt;=_TM1,B967&lt;=_TM2,OR(TH!L967="1111",TH!M967="1111")),TH!D967,""),"")</f>
        <v/>
      </c>
      <c r="B967" s="36" t="str">
        <f t="shared" ref="B967:B1030" si="27">IF(C967&lt;&gt;"",MONTH(C967),"")</f>
        <v/>
      </c>
      <c r="C967" s="191"/>
      <c r="D967" s="37"/>
      <c r="E967" s="777"/>
      <c r="F967" s="40"/>
      <c r="G967" s="40"/>
      <c r="H967" s="7"/>
      <c r="I967" s="253"/>
      <c r="J967" s="253"/>
      <c r="K967" s="606"/>
      <c r="L967" s="39"/>
      <c r="M967" s="39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4"/>
    </row>
    <row r="968" spans="1:27" ht="15.75" customHeight="1">
      <c r="A968" s="886" t="str">
        <f>IF(B968&lt;&gt;"",IF(AND(B968&gt;=_TM1,B968&lt;=_TM2,OR(TH!L968="1111",TH!M968="1111")),TH!D968,""),"")</f>
        <v/>
      </c>
      <c r="B968" s="36" t="str">
        <f t="shared" si="27"/>
        <v/>
      </c>
      <c r="C968" s="191"/>
      <c r="D968" s="37"/>
      <c r="E968" s="777"/>
      <c r="F968" s="40"/>
      <c r="G968" s="40"/>
      <c r="H968" s="7"/>
      <c r="I968" s="253"/>
      <c r="J968" s="253"/>
      <c r="K968" s="606"/>
      <c r="L968" s="39"/>
      <c r="M968" s="39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4"/>
    </row>
    <row r="969" spans="1:27" ht="15.75" customHeight="1">
      <c r="A969" s="886" t="str">
        <f>IF(B969&lt;&gt;"",IF(AND(B969&gt;=_TM1,B969&lt;=_TM2,OR(TH!L969="1111",TH!M969="1111")),TH!D969,""),"")</f>
        <v/>
      </c>
      <c r="B969" s="36" t="str">
        <f t="shared" si="27"/>
        <v/>
      </c>
      <c r="C969" s="191"/>
      <c r="D969" s="37"/>
      <c r="E969" s="777"/>
      <c r="F969" s="40"/>
      <c r="G969" s="40"/>
      <c r="H969" s="7"/>
      <c r="I969" s="253"/>
      <c r="J969" s="253"/>
      <c r="K969" s="606"/>
      <c r="L969" s="39"/>
      <c r="M969" s="39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4"/>
    </row>
    <row r="970" spans="1:27" ht="15.75" customHeight="1">
      <c r="A970" s="886" t="str">
        <f>IF(B970&lt;&gt;"",IF(AND(B970&gt;=_TM1,B970&lt;=_TM2,OR(TH!L970="1111",TH!M970="1111")),TH!D970,""),"")</f>
        <v/>
      </c>
      <c r="B970" s="36" t="str">
        <f t="shared" si="27"/>
        <v/>
      </c>
      <c r="C970" s="191"/>
      <c r="D970" s="37"/>
      <c r="E970" s="777"/>
      <c r="F970" s="40"/>
      <c r="G970" s="40"/>
      <c r="H970" s="7"/>
      <c r="I970" s="253"/>
      <c r="J970" s="253"/>
      <c r="K970" s="606"/>
      <c r="L970" s="39"/>
      <c r="M970" s="39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4"/>
    </row>
    <row r="971" spans="1:27" ht="15.75" customHeight="1">
      <c r="A971" s="886" t="str">
        <f>IF(B971&lt;&gt;"",IF(AND(B971&gt;=_TM1,B971&lt;=_TM2,OR(TH!L971="1111",TH!M971="1111")),TH!D971,""),"")</f>
        <v/>
      </c>
      <c r="B971" s="36" t="str">
        <f t="shared" si="27"/>
        <v/>
      </c>
      <c r="C971" s="191"/>
      <c r="D971" s="37"/>
      <c r="E971" s="777"/>
      <c r="F971" s="40"/>
      <c r="G971" s="40"/>
      <c r="H971" s="7"/>
      <c r="I971" s="253"/>
      <c r="J971" s="253"/>
      <c r="K971" s="606"/>
      <c r="L971" s="39"/>
      <c r="M971" s="39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4"/>
    </row>
    <row r="972" spans="1:27" ht="15.75" customHeight="1">
      <c r="A972" s="886" t="str">
        <f>IF(B972&lt;&gt;"",IF(AND(B972&gt;=_TM1,B972&lt;=_TM2,OR(TH!L972="1111",TH!M972="1111")),TH!D972,""),"")</f>
        <v/>
      </c>
      <c r="B972" s="36" t="str">
        <f t="shared" si="27"/>
        <v/>
      </c>
      <c r="C972" s="191"/>
      <c r="D972" s="37"/>
      <c r="E972" s="777"/>
      <c r="F972" s="40"/>
      <c r="G972" s="40"/>
      <c r="H972" s="7"/>
      <c r="I972" s="253"/>
      <c r="J972" s="253"/>
      <c r="K972" s="606"/>
      <c r="L972" s="39"/>
      <c r="M972" s="39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4"/>
    </row>
    <row r="973" spans="1:27" ht="15.75" customHeight="1">
      <c r="A973" s="886" t="str">
        <f>IF(B973&lt;&gt;"",IF(AND(B973&gt;=_TM1,B973&lt;=_TM2,OR(TH!L973="1111",TH!M973="1111")),TH!D973,""),"")</f>
        <v/>
      </c>
      <c r="B973" s="36" t="str">
        <f t="shared" si="27"/>
        <v/>
      </c>
      <c r="C973" s="191"/>
      <c r="D973" s="37"/>
      <c r="E973" s="777"/>
      <c r="F973" s="40"/>
      <c r="G973" s="40"/>
      <c r="H973" s="7"/>
      <c r="I973" s="253"/>
      <c r="J973" s="253"/>
      <c r="K973" s="606"/>
      <c r="L973" s="39"/>
      <c r="M973" s="39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4"/>
    </row>
    <row r="974" spans="1:27" ht="15.75" customHeight="1">
      <c r="A974" s="886" t="str">
        <f>IF(B974&lt;&gt;"",IF(AND(B974&gt;=_TM1,B974&lt;=_TM2,OR(TH!L974="1111",TH!M974="1111")),TH!D974,""),"")</f>
        <v/>
      </c>
      <c r="B974" s="36" t="str">
        <f t="shared" si="27"/>
        <v/>
      </c>
      <c r="C974" s="191"/>
      <c r="D974" s="37"/>
      <c r="E974" s="777"/>
      <c r="F974" s="40"/>
      <c r="G974" s="40"/>
      <c r="H974" s="7"/>
      <c r="I974" s="253"/>
      <c r="J974" s="253"/>
      <c r="K974" s="606"/>
      <c r="L974" s="39"/>
      <c r="M974" s="39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4"/>
    </row>
    <row r="975" spans="1:27" ht="15.75" customHeight="1">
      <c r="A975" s="886" t="str">
        <f>IF(B975&lt;&gt;"",IF(AND(B975&gt;=_TM1,B975&lt;=_TM2,OR(TH!L975="1111",TH!M975="1111")),TH!D975,""),"")</f>
        <v/>
      </c>
      <c r="B975" s="36" t="str">
        <f t="shared" si="27"/>
        <v/>
      </c>
      <c r="C975" s="191"/>
      <c r="D975" s="37"/>
      <c r="E975" s="777"/>
      <c r="F975" s="40"/>
      <c r="G975" s="40"/>
      <c r="H975" s="7"/>
      <c r="I975" s="253"/>
      <c r="J975" s="253"/>
      <c r="K975" s="606"/>
      <c r="L975" s="39"/>
      <c r="M975" s="39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4"/>
    </row>
    <row r="976" spans="1:27" ht="15.75" customHeight="1">
      <c r="A976" s="886" t="str">
        <f>IF(B976&lt;&gt;"",IF(AND(B976&gt;=_TM1,B976&lt;=_TM2,OR(TH!L976="1111",TH!M976="1111")),TH!D976,""),"")</f>
        <v/>
      </c>
      <c r="B976" s="36" t="str">
        <f t="shared" si="27"/>
        <v/>
      </c>
      <c r="C976" s="191"/>
      <c r="D976" s="37"/>
      <c r="E976" s="777"/>
      <c r="F976" s="192"/>
      <c r="G976" s="491"/>
      <c r="H976" s="193"/>
      <c r="I976" s="253"/>
      <c r="J976" s="253"/>
      <c r="K976" s="606"/>
      <c r="L976" s="39"/>
      <c r="M976" s="39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4"/>
    </row>
    <row r="977" spans="1:27" ht="15.75" customHeight="1">
      <c r="A977" s="886" t="str">
        <f>IF(B977&lt;&gt;"",IF(AND(B977&gt;=_TM1,B977&lt;=_TM2,OR(TH!L977="1111",TH!M977="1111")),TH!D977,""),"")</f>
        <v/>
      </c>
      <c r="B977" s="36" t="str">
        <f t="shared" si="27"/>
        <v/>
      </c>
      <c r="C977" s="191"/>
      <c r="D977" s="37"/>
      <c r="E977" s="777"/>
      <c r="F977" s="192"/>
      <c r="G977" s="491"/>
      <c r="H977" s="193"/>
      <c r="I977" s="253"/>
      <c r="J977" s="253"/>
      <c r="K977" s="606"/>
      <c r="L977" s="39"/>
      <c r="M977" s="39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4"/>
    </row>
    <row r="978" spans="1:27" ht="15.75" customHeight="1">
      <c r="A978" s="886" t="str">
        <f>IF(B978&lt;&gt;"",IF(AND(B978&gt;=_TM1,B978&lt;=_TM2,OR(TH!L978="1111",TH!M978="1111")),TH!D978,""),"")</f>
        <v/>
      </c>
      <c r="B978" s="36" t="str">
        <f t="shared" si="27"/>
        <v/>
      </c>
      <c r="C978" s="191"/>
      <c r="D978" s="37"/>
      <c r="E978" s="777"/>
      <c r="F978" s="192"/>
      <c r="G978" s="491"/>
      <c r="H978" s="193"/>
      <c r="I978" s="253"/>
      <c r="J978" s="253"/>
      <c r="K978" s="606"/>
      <c r="L978" s="39"/>
      <c r="M978" s="39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4"/>
    </row>
    <row r="979" spans="1:27" ht="15.75" customHeight="1">
      <c r="A979" s="886" t="str">
        <f>IF(B979&lt;&gt;"",IF(AND(B979&gt;=_TM1,B979&lt;=_TM2,OR(TH!L979="1111",TH!M979="1111")),TH!D979,""),"")</f>
        <v/>
      </c>
      <c r="B979" s="36" t="str">
        <f t="shared" si="27"/>
        <v/>
      </c>
      <c r="C979" s="191"/>
      <c r="D979" s="37"/>
      <c r="E979" s="777"/>
      <c r="F979" s="192"/>
      <c r="G979" s="491"/>
      <c r="H979" s="193"/>
      <c r="I979" s="253"/>
      <c r="J979" s="253"/>
      <c r="K979" s="606"/>
      <c r="L979" s="39"/>
      <c r="M979" s="39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84"/>
    </row>
    <row r="980" spans="1:27" ht="15.75" customHeight="1">
      <c r="A980" s="886" t="str">
        <f>IF(B980&lt;&gt;"",IF(AND(B980&gt;=_TM1,B980&lt;=_TM2,OR(TH!L980="1111",TH!M980="1111")),TH!D980,""),"")</f>
        <v/>
      </c>
      <c r="B980" s="36" t="str">
        <f t="shared" si="27"/>
        <v/>
      </c>
      <c r="C980" s="191"/>
      <c r="D980" s="37"/>
      <c r="E980" s="777"/>
      <c r="F980" s="192"/>
      <c r="G980" s="491"/>
      <c r="H980" s="193"/>
      <c r="I980" s="253"/>
      <c r="J980" s="253"/>
      <c r="K980" s="606"/>
      <c r="L980" s="39"/>
      <c r="M980" s="39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4"/>
    </row>
    <row r="981" spans="1:27" ht="15.75" customHeight="1">
      <c r="A981" s="886" t="str">
        <f>IF(B981&lt;&gt;"",IF(AND(B981&gt;=_TM1,B981&lt;=_TM2,OR(TH!L981="1111",TH!M981="1111")),TH!D981,""),"")</f>
        <v/>
      </c>
      <c r="B981" s="36" t="str">
        <f t="shared" si="27"/>
        <v/>
      </c>
      <c r="C981" s="191"/>
      <c r="D981" s="37"/>
      <c r="E981" s="777"/>
      <c r="F981" s="192"/>
      <c r="G981" s="491"/>
      <c r="H981" s="193"/>
      <c r="I981" s="253"/>
      <c r="J981" s="253"/>
      <c r="K981" s="606"/>
      <c r="L981" s="39"/>
      <c r="M981" s="39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4"/>
    </row>
    <row r="982" spans="1:27" ht="15.75" customHeight="1">
      <c r="A982" s="886" t="str">
        <f>IF(B982&lt;&gt;"",IF(AND(B982&gt;=_TM1,B982&lt;=_TM2,OR(TH!L982="1111",TH!M982="1111")),TH!D982,""),"")</f>
        <v/>
      </c>
      <c r="B982" s="36" t="str">
        <f t="shared" si="27"/>
        <v/>
      </c>
      <c r="C982" s="191"/>
      <c r="D982" s="37"/>
      <c r="E982" s="777"/>
      <c r="F982" s="192"/>
      <c r="G982" s="491"/>
      <c r="H982" s="193"/>
      <c r="I982" s="253"/>
      <c r="J982" s="253"/>
      <c r="K982" s="606"/>
      <c r="L982" s="39"/>
      <c r="M982" s="39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4"/>
    </row>
    <row r="983" spans="1:27" ht="15.75" customHeight="1">
      <c r="A983" s="886" t="str">
        <f>IF(B983&lt;&gt;"",IF(AND(B983&gt;=_TM1,B983&lt;=_TM2,OR(TH!L983="1111",TH!M983="1111")),TH!D983,""),"")</f>
        <v/>
      </c>
      <c r="B983" s="36" t="str">
        <f t="shared" si="27"/>
        <v/>
      </c>
      <c r="C983" s="191"/>
      <c r="D983" s="37"/>
      <c r="E983" s="777"/>
      <c r="F983" s="192"/>
      <c r="G983" s="491"/>
      <c r="H983" s="193"/>
      <c r="I983" s="253"/>
      <c r="J983" s="253"/>
      <c r="K983" s="606"/>
      <c r="L983" s="39"/>
      <c r="M983" s="39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4"/>
    </row>
    <row r="984" spans="1:27" ht="15.75" customHeight="1">
      <c r="A984" s="886" t="str">
        <f>IF(B984&lt;&gt;"",IF(AND(B984&gt;=_TM1,B984&lt;=_TM2,OR(TH!L984="1111",TH!M984="1111")),TH!D984,""),"")</f>
        <v/>
      </c>
      <c r="B984" s="36" t="str">
        <f t="shared" si="27"/>
        <v/>
      </c>
      <c r="C984" s="191"/>
      <c r="D984" s="37"/>
      <c r="E984" s="777"/>
      <c r="F984" s="192"/>
      <c r="G984" s="491"/>
      <c r="H984" s="193"/>
      <c r="I984" s="253"/>
      <c r="J984" s="253"/>
      <c r="K984" s="606"/>
      <c r="L984" s="39"/>
      <c r="M984" s="39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4"/>
    </row>
    <row r="985" spans="1:27" ht="15.75" customHeight="1">
      <c r="A985" s="886" t="str">
        <f>IF(B985&lt;&gt;"",IF(AND(B985&gt;=_TM1,B985&lt;=_TM2,OR(TH!L985="1111",TH!M985="1111")),TH!D985,""),"")</f>
        <v/>
      </c>
      <c r="B985" s="36" t="str">
        <f t="shared" si="27"/>
        <v/>
      </c>
      <c r="C985" s="191"/>
      <c r="D985" s="37"/>
      <c r="E985" s="777"/>
      <c r="F985" s="192"/>
      <c r="G985" s="491"/>
      <c r="H985" s="193"/>
      <c r="I985" s="253"/>
      <c r="J985" s="253"/>
      <c r="K985" s="606"/>
      <c r="L985" s="39"/>
      <c r="M985" s="39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4"/>
    </row>
    <row r="986" spans="1:27" ht="15.75" customHeight="1">
      <c r="A986" s="886" t="str">
        <f>IF(B986&lt;&gt;"",IF(AND(B986&gt;=_TM1,B986&lt;=_TM2,OR(TH!L986="1111",TH!M986="1111")),TH!D986,""),"")</f>
        <v/>
      </c>
      <c r="B986" s="36" t="str">
        <f t="shared" si="27"/>
        <v/>
      </c>
      <c r="C986" s="191"/>
      <c r="D986" s="37"/>
      <c r="E986" s="777"/>
      <c r="F986" s="192"/>
      <c r="G986" s="491"/>
      <c r="H986" s="193"/>
      <c r="I986" s="253"/>
      <c r="J986" s="253"/>
      <c r="K986" s="606"/>
      <c r="L986" s="39"/>
      <c r="M986" s="39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4"/>
    </row>
    <row r="987" spans="1:27" ht="15.75" customHeight="1">
      <c r="A987" s="886" t="str">
        <f>IF(B987&lt;&gt;"",IF(AND(B987&gt;=_TM1,B987&lt;=_TM2,OR(TH!L987="1111",TH!M987="1111")),TH!D987,""),"")</f>
        <v/>
      </c>
      <c r="B987" s="36" t="str">
        <f t="shared" si="27"/>
        <v/>
      </c>
      <c r="C987" s="191"/>
      <c r="D987" s="37"/>
      <c r="E987" s="777"/>
      <c r="F987" s="192"/>
      <c r="G987" s="491"/>
      <c r="H987" s="193"/>
      <c r="I987" s="253"/>
      <c r="J987" s="253"/>
      <c r="K987" s="606"/>
      <c r="L987" s="39"/>
      <c r="M987" s="39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4"/>
    </row>
    <row r="988" spans="1:27" ht="15.75" customHeight="1">
      <c r="A988" s="886" t="str">
        <f>IF(B988&lt;&gt;"",IF(AND(B988&gt;=_TM1,B988&lt;=_TM2,OR(TH!L988="1111",TH!M988="1111")),TH!D988,""),"")</f>
        <v/>
      </c>
      <c r="B988" s="36" t="str">
        <f t="shared" si="27"/>
        <v/>
      </c>
      <c r="C988" s="191"/>
      <c r="D988" s="37"/>
      <c r="E988" s="777"/>
      <c r="F988" s="189"/>
      <c r="G988" s="491"/>
      <c r="H988" s="193"/>
      <c r="I988" s="253"/>
      <c r="J988" s="253"/>
      <c r="K988" s="606"/>
      <c r="L988" s="39"/>
      <c r="M988" s="39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4"/>
    </row>
    <row r="989" spans="1:27" ht="15.75" customHeight="1">
      <c r="A989" s="886" t="str">
        <f>IF(B989&lt;&gt;"",IF(AND(B989&gt;=_TM1,B989&lt;=_TM2,OR(TH!L989="1111",TH!M989="1111")),TH!D989,""),"")</f>
        <v/>
      </c>
      <c r="B989" s="36" t="str">
        <f t="shared" si="27"/>
        <v/>
      </c>
      <c r="C989" s="191"/>
      <c r="D989" s="37"/>
      <c r="E989" s="777"/>
      <c r="F989" s="192"/>
      <c r="G989" s="491"/>
      <c r="H989" s="193"/>
      <c r="I989" s="253"/>
      <c r="J989" s="253"/>
      <c r="K989" s="606"/>
      <c r="L989" s="39"/>
      <c r="M989" s="39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4"/>
    </row>
    <row r="990" spans="1:27" ht="15.75" customHeight="1">
      <c r="A990" s="886" t="str">
        <f>IF(B990&lt;&gt;"",IF(AND(B990&gt;=_TM1,B990&lt;=_TM2,OR(TH!L990="1111",TH!M990="1111")),TH!D990,""),"")</f>
        <v/>
      </c>
      <c r="B990" s="36" t="str">
        <f t="shared" si="27"/>
        <v/>
      </c>
      <c r="C990" s="191"/>
      <c r="D990" s="37"/>
      <c r="E990" s="777"/>
      <c r="F990" s="192"/>
      <c r="G990" s="491"/>
      <c r="H990" s="193"/>
      <c r="I990" s="253"/>
      <c r="J990" s="253"/>
      <c r="K990" s="606"/>
      <c r="L990" s="39"/>
      <c r="M990" s="39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4"/>
    </row>
    <row r="991" spans="1:27" ht="15.75" customHeight="1">
      <c r="A991" s="886" t="str">
        <f>IF(B991&lt;&gt;"",IF(AND(B991&gt;=_TM1,B991&lt;=_TM2,OR(TH!L991="1111",TH!M991="1111")),TH!D991,""),"")</f>
        <v/>
      </c>
      <c r="B991" s="36" t="str">
        <f t="shared" si="27"/>
        <v/>
      </c>
      <c r="C991" s="191"/>
      <c r="D991" s="37"/>
      <c r="E991" s="777"/>
      <c r="F991" s="192"/>
      <c r="G991" s="491"/>
      <c r="H991" s="193"/>
      <c r="I991" s="253"/>
      <c r="J991" s="253"/>
      <c r="K991" s="606"/>
      <c r="L991" s="39"/>
      <c r="M991" s="39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4"/>
    </row>
    <row r="992" spans="1:27" ht="15.75" customHeight="1">
      <c r="A992" s="886" t="str">
        <f>IF(B992&lt;&gt;"",IF(AND(B992&gt;=_TM1,B992&lt;=_TM2,OR(TH!L992="1111",TH!M992="1111")),TH!D992,""),"")</f>
        <v/>
      </c>
      <c r="B992" s="36" t="str">
        <f t="shared" si="27"/>
        <v/>
      </c>
      <c r="C992" s="191"/>
      <c r="D992" s="37"/>
      <c r="E992" s="777"/>
      <c r="F992" s="192"/>
      <c r="G992" s="491"/>
      <c r="H992" s="193"/>
      <c r="I992" s="253"/>
      <c r="J992" s="253"/>
      <c r="K992" s="606"/>
      <c r="L992" s="39"/>
      <c r="M992" s="39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4"/>
    </row>
    <row r="993" spans="1:27" ht="15.75" customHeight="1">
      <c r="A993" s="886" t="str">
        <f>IF(B993&lt;&gt;"",IF(AND(B993&gt;=_TM1,B993&lt;=_TM2,OR(TH!L993="1111",TH!M993="1111")),TH!D993,""),"")</f>
        <v/>
      </c>
      <c r="B993" s="36" t="str">
        <f t="shared" si="27"/>
        <v/>
      </c>
      <c r="C993" s="191"/>
      <c r="D993" s="37"/>
      <c r="E993" s="777"/>
      <c r="F993" s="192"/>
      <c r="G993" s="491"/>
      <c r="H993" s="193"/>
      <c r="I993" s="253"/>
      <c r="J993" s="253"/>
      <c r="K993" s="606"/>
      <c r="L993" s="39"/>
      <c r="M993" s="39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4"/>
    </row>
    <row r="994" spans="1:27" ht="15.75" customHeight="1">
      <c r="A994" s="886" t="str">
        <f>IF(B994&lt;&gt;"",IF(AND(B994&gt;=_TM1,B994&lt;=_TM2,OR(TH!L994="1111",TH!M994="1111")),TH!D994,""),"")</f>
        <v/>
      </c>
      <c r="B994" s="36" t="str">
        <f t="shared" si="27"/>
        <v/>
      </c>
      <c r="C994" s="191"/>
      <c r="D994" s="37"/>
      <c r="E994" s="777"/>
      <c r="F994" s="192"/>
      <c r="G994" s="491"/>
      <c r="H994" s="193"/>
      <c r="I994" s="253"/>
      <c r="J994" s="253"/>
      <c r="K994" s="606"/>
      <c r="L994" s="39"/>
      <c r="M994" s="39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4"/>
    </row>
    <row r="995" spans="1:27" ht="15.75" customHeight="1">
      <c r="A995" s="886" t="str">
        <f>IF(B995&lt;&gt;"",IF(AND(B995&gt;=_TM1,B995&lt;=_TM2,OR(TH!L995="1111",TH!M995="1111")),TH!D995,""),"")</f>
        <v/>
      </c>
      <c r="B995" s="36" t="str">
        <f t="shared" si="27"/>
        <v/>
      </c>
      <c r="C995" s="191"/>
      <c r="D995" s="37"/>
      <c r="E995" s="777"/>
      <c r="F995" s="192"/>
      <c r="G995" s="491"/>
      <c r="H995" s="193"/>
      <c r="I995" s="253"/>
      <c r="J995" s="253"/>
      <c r="K995" s="606"/>
      <c r="L995" s="39"/>
      <c r="M995" s="39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4"/>
    </row>
    <row r="996" spans="1:27" ht="15.75" customHeight="1">
      <c r="A996" s="886" t="str">
        <f>IF(B996&lt;&gt;"",IF(AND(B996&gt;=_TM1,B996&lt;=_TM2,OR(TH!L996="1111",TH!M996="1111")),TH!D996,""),"")</f>
        <v/>
      </c>
      <c r="B996" s="36" t="str">
        <f t="shared" si="27"/>
        <v/>
      </c>
      <c r="C996" s="191"/>
      <c r="D996" s="37"/>
      <c r="E996" s="777"/>
      <c r="F996" s="192"/>
      <c r="G996" s="491"/>
      <c r="H996" s="193"/>
      <c r="I996" s="253"/>
      <c r="J996" s="253"/>
      <c r="K996" s="606"/>
      <c r="L996" s="39"/>
      <c r="M996" s="39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4"/>
    </row>
    <row r="997" spans="1:27" ht="15.75" customHeight="1">
      <c r="A997" s="886" t="str">
        <f>IF(B997&lt;&gt;"",IF(AND(B997&gt;=_TM1,B997&lt;=_TM2,OR(TH!L997="1111",TH!M997="1111")),TH!D997,""),"")</f>
        <v/>
      </c>
      <c r="B997" s="36" t="str">
        <f t="shared" si="27"/>
        <v/>
      </c>
      <c r="C997" s="191"/>
      <c r="D997" s="37"/>
      <c r="E997" s="777"/>
      <c r="F997" s="192"/>
      <c r="G997" s="491"/>
      <c r="H997" s="193"/>
      <c r="I997" s="253"/>
      <c r="J997" s="253"/>
      <c r="K997" s="606"/>
      <c r="L997" s="39"/>
      <c r="M997" s="39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4"/>
    </row>
    <row r="998" spans="1:27" ht="15.75" customHeight="1">
      <c r="A998" s="886" t="str">
        <f>IF(B998&lt;&gt;"",IF(AND(B998&gt;=_TM1,B998&lt;=_TM2,OR(TH!L998="1111",TH!M998="1111")),TH!D998,""),"")</f>
        <v/>
      </c>
      <c r="B998" s="36" t="str">
        <f t="shared" si="27"/>
        <v/>
      </c>
      <c r="C998" s="191"/>
      <c r="D998" s="37"/>
      <c r="E998" s="777"/>
      <c r="F998" s="192"/>
      <c r="G998" s="491"/>
      <c r="H998" s="193"/>
      <c r="I998" s="253"/>
      <c r="J998" s="253"/>
      <c r="K998" s="606"/>
      <c r="L998" s="39"/>
      <c r="M998" s="39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4"/>
    </row>
    <row r="999" spans="1:27" ht="15.75" customHeight="1">
      <c r="A999" s="886" t="str">
        <f>IF(B999&lt;&gt;"",IF(AND(B999&gt;=_TM1,B999&lt;=_TM2,OR(TH!L999="1111",TH!M999="1111")),TH!D999,""),"")</f>
        <v/>
      </c>
      <c r="B999" s="36" t="str">
        <f t="shared" si="27"/>
        <v/>
      </c>
      <c r="C999" s="191"/>
      <c r="D999" s="37"/>
      <c r="E999" s="777"/>
      <c r="F999" s="192"/>
      <c r="G999" s="491"/>
      <c r="H999" s="193"/>
      <c r="I999" s="253"/>
      <c r="J999" s="253"/>
      <c r="K999" s="606"/>
      <c r="L999" s="39"/>
      <c r="M999" s="39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4"/>
    </row>
    <row r="1000" spans="1:27" ht="15.75" customHeight="1">
      <c r="A1000" s="886" t="str">
        <f>IF(B1000&lt;&gt;"",IF(AND(B1000&gt;=_TM1,B1000&lt;=_TM2,OR(TH!L1000="1111",TH!M1000="1111")),TH!D1000,""),"")</f>
        <v/>
      </c>
      <c r="B1000" s="36" t="str">
        <f t="shared" si="27"/>
        <v/>
      </c>
      <c r="C1000" s="191"/>
      <c r="D1000" s="37"/>
      <c r="E1000" s="777"/>
      <c r="F1000" s="192"/>
      <c r="G1000" s="491"/>
      <c r="H1000" s="193"/>
      <c r="I1000" s="253"/>
      <c r="J1000" s="253"/>
      <c r="K1000" s="606"/>
      <c r="L1000" s="39"/>
      <c r="M1000" s="39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4"/>
    </row>
    <row r="1001" spans="1:27" ht="15.75" customHeight="1">
      <c r="A1001" s="886" t="str">
        <f>IF(B1001&lt;&gt;"",IF(AND(B1001&gt;=_TM1,B1001&lt;=_TM2,OR(TH!L1001="1111",TH!M1001="1111")),TH!D1001,""),"")</f>
        <v/>
      </c>
      <c r="B1001" s="36" t="str">
        <f t="shared" si="27"/>
        <v/>
      </c>
      <c r="C1001" s="191"/>
      <c r="D1001" s="37"/>
      <c r="E1001" s="777"/>
      <c r="F1001" s="192"/>
      <c r="G1001" s="491"/>
      <c r="H1001" s="193"/>
      <c r="I1001" s="253"/>
      <c r="J1001" s="253"/>
      <c r="K1001" s="606"/>
      <c r="L1001" s="39"/>
      <c r="M1001" s="39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4"/>
    </row>
    <row r="1002" spans="1:27" ht="15.75" customHeight="1">
      <c r="A1002" s="886" t="str">
        <f>IF(B1002&lt;&gt;"",IF(AND(B1002&gt;=_TM1,B1002&lt;=_TM2,OR(TH!L1002="1111",TH!M1002="1111")),TH!D1002,""),"")</f>
        <v/>
      </c>
      <c r="B1002" s="36" t="str">
        <f t="shared" si="27"/>
        <v/>
      </c>
      <c r="C1002" s="191"/>
      <c r="D1002" s="37"/>
      <c r="E1002" s="777"/>
      <c r="F1002" s="192"/>
      <c r="G1002" s="491"/>
      <c r="H1002" s="193"/>
      <c r="I1002" s="253"/>
      <c r="J1002" s="253"/>
      <c r="K1002" s="606"/>
      <c r="L1002" s="39"/>
      <c r="M1002" s="39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4"/>
    </row>
    <row r="1003" spans="1:27" ht="15.75" customHeight="1">
      <c r="A1003" s="886" t="str">
        <f>IF(B1003&lt;&gt;"",IF(AND(B1003&gt;=_TM1,B1003&lt;=_TM2,OR(TH!L1003="1111",TH!M1003="1111")),TH!D1003,""),"")</f>
        <v/>
      </c>
      <c r="B1003" s="36" t="str">
        <f t="shared" si="27"/>
        <v/>
      </c>
      <c r="C1003" s="191"/>
      <c r="D1003" s="191"/>
      <c r="E1003" s="777"/>
      <c r="F1003" s="189"/>
      <c r="G1003" s="40"/>
      <c r="H1003" s="7"/>
      <c r="I1003" s="821"/>
      <c r="J1003" s="253"/>
      <c r="K1003" s="606"/>
      <c r="L1003" s="39"/>
      <c r="M1003" s="39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4"/>
    </row>
    <row r="1004" spans="1:27" ht="15.75" customHeight="1">
      <c r="A1004" s="886" t="str">
        <f>IF(B1004&lt;&gt;"",IF(AND(B1004&gt;=_TM1,B1004&lt;=_TM2,OR(TH!L1004="1111",TH!M1004="1111")),TH!D1004,""),"")</f>
        <v/>
      </c>
      <c r="B1004" s="36" t="str">
        <f t="shared" si="27"/>
        <v/>
      </c>
      <c r="C1004" s="191"/>
      <c r="D1004" s="191"/>
      <c r="E1004" s="777"/>
      <c r="F1004" s="189"/>
      <c r="G1004" s="40"/>
      <c r="H1004" s="7"/>
      <c r="I1004" s="821"/>
      <c r="J1004" s="253"/>
      <c r="K1004" s="606"/>
      <c r="L1004" s="39"/>
      <c r="M1004" s="39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4"/>
    </row>
    <row r="1005" spans="1:27" ht="15.75" customHeight="1">
      <c r="A1005" s="886" t="str">
        <f>IF(B1005&lt;&gt;"",IF(AND(B1005&gt;=_TM1,B1005&lt;=_TM2,OR(TH!L1005="1111",TH!M1005="1111")),TH!D1005,""),"")</f>
        <v/>
      </c>
      <c r="B1005" s="36" t="str">
        <f t="shared" si="27"/>
        <v/>
      </c>
      <c r="C1005" s="191"/>
      <c r="D1005" s="191"/>
      <c r="E1005" s="777"/>
      <c r="F1005" s="189"/>
      <c r="G1005" s="40"/>
      <c r="H1005" s="7"/>
      <c r="I1005" s="821"/>
      <c r="J1005" s="253"/>
      <c r="K1005" s="606"/>
      <c r="L1005" s="39"/>
      <c r="M1005" s="39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4"/>
    </row>
    <row r="1006" spans="1:27" ht="15.75" customHeight="1">
      <c r="A1006" s="886" t="str">
        <f>IF(B1006&lt;&gt;"",IF(AND(B1006&gt;=_TM1,B1006&lt;=_TM2,OR(TH!L1006="1111",TH!M1006="1111")),TH!D1006,""),"")</f>
        <v/>
      </c>
      <c r="B1006" s="36" t="str">
        <f t="shared" si="27"/>
        <v/>
      </c>
      <c r="C1006" s="191"/>
      <c r="D1006" s="191"/>
      <c r="E1006" s="777"/>
      <c r="F1006" s="189"/>
      <c r="G1006" s="40"/>
      <c r="H1006" s="7"/>
      <c r="I1006" s="821"/>
      <c r="J1006" s="253"/>
      <c r="K1006" s="606"/>
      <c r="L1006" s="39"/>
      <c r="M1006" s="39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4"/>
    </row>
    <row r="1007" spans="1:27" ht="15.75" customHeight="1">
      <c r="A1007" s="886" t="str">
        <f>IF(B1007&lt;&gt;"",IF(AND(B1007&gt;=_TM1,B1007&lt;=_TM2,OR(TH!L1007="1111",TH!M1007="1111")),TH!D1007,""),"")</f>
        <v/>
      </c>
      <c r="B1007" s="36" t="str">
        <f t="shared" si="27"/>
        <v/>
      </c>
      <c r="C1007" s="191"/>
      <c r="D1007" s="191"/>
      <c r="E1007" s="777"/>
      <c r="F1007" s="189"/>
      <c r="G1007" s="40"/>
      <c r="H1007" s="7"/>
      <c r="I1007" s="821"/>
      <c r="J1007" s="253"/>
      <c r="K1007" s="606"/>
      <c r="L1007" s="39"/>
      <c r="M1007" s="39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4"/>
    </row>
    <row r="1008" spans="1:27" ht="15.75" customHeight="1">
      <c r="A1008" s="886" t="str">
        <f>IF(B1008&lt;&gt;"",IF(AND(B1008&gt;=_TM1,B1008&lt;=_TM2,OR(TH!L1008="1111",TH!M1008="1111")),TH!D1008,""),"")</f>
        <v/>
      </c>
      <c r="B1008" s="36" t="str">
        <f t="shared" si="27"/>
        <v/>
      </c>
      <c r="C1008" s="191"/>
      <c r="D1008" s="191"/>
      <c r="E1008" s="777"/>
      <c r="F1008" s="189"/>
      <c r="G1008" s="40"/>
      <c r="H1008" s="7"/>
      <c r="I1008" s="253"/>
      <c r="J1008" s="253"/>
      <c r="K1008" s="606"/>
      <c r="L1008" s="39"/>
      <c r="M1008" s="39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4"/>
    </row>
    <row r="1009" spans="1:27" ht="15.75" customHeight="1">
      <c r="A1009" s="886" t="str">
        <f>IF(B1009&lt;&gt;"",IF(AND(B1009&gt;=_TM1,B1009&lt;=_TM2,OR(TH!L1009="1111",TH!M1009="1111")),TH!D1009,""),"")</f>
        <v/>
      </c>
      <c r="B1009" s="36" t="str">
        <f t="shared" si="27"/>
        <v/>
      </c>
      <c r="C1009" s="191"/>
      <c r="D1009" s="191"/>
      <c r="E1009" s="777"/>
      <c r="F1009" s="189"/>
      <c r="G1009" s="40"/>
      <c r="H1009" s="7"/>
      <c r="I1009" s="821"/>
      <c r="J1009" s="253"/>
      <c r="K1009" s="606"/>
      <c r="L1009" s="39"/>
      <c r="M1009" s="39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4"/>
    </row>
    <row r="1010" spans="1:27" ht="15.75" customHeight="1">
      <c r="A1010" s="886" t="str">
        <f>IF(B1010&lt;&gt;"",IF(AND(B1010&gt;=_TM1,B1010&lt;=_TM2,OR(TH!L1010="1111",TH!M1010="1111")),TH!D1010,""),"")</f>
        <v/>
      </c>
      <c r="B1010" s="36" t="str">
        <f t="shared" si="27"/>
        <v/>
      </c>
      <c r="C1010" s="191"/>
      <c r="D1010" s="191"/>
      <c r="E1010" s="777"/>
      <c r="F1010" s="189"/>
      <c r="G1010" s="40"/>
      <c r="H1010" s="7"/>
      <c r="I1010" s="821"/>
      <c r="J1010" s="253"/>
      <c r="K1010" s="606"/>
      <c r="L1010" s="39"/>
      <c r="M1010" s="39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4"/>
    </row>
    <row r="1011" spans="1:27" ht="15.75" customHeight="1">
      <c r="A1011" s="886" t="str">
        <f>IF(B1011&lt;&gt;"",IF(AND(B1011&gt;=_TM1,B1011&lt;=_TM2,OR(TH!L1011="1111",TH!M1011="1111")),TH!D1011,""),"")</f>
        <v/>
      </c>
      <c r="B1011" s="36" t="str">
        <f t="shared" si="27"/>
        <v/>
      </c>
      <c r="C1011" s="191"/>
      <c r="D1011" s="191"/>
      <c r="E1011" s="777"/>
      <c r="F1011" s="189"/>
      <c r="G1011" s="40"/>
      <c r="H1011" s="7"/>
      <c r="I1011" s="821"/>
      <c r="J1011" s="253"/>
      <c r="K1011" s="606"/>
      <c r="L1011" s="39"/>
      <c r="M1011" s="39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4"/>
    </row>
    <row r="1012" spans="1:27" ht="15.75" customHeight="1">
      <c r="A1012" s="886" t="str">
        <f>IF(B1012&lt;&gt;"",IF(AND(B1012&gt;=_TM1,B1012&lt;=_TM2,OR(TH!L1012="1111",TH!M1012="1111")),TH!D1012,""),"")</f>
        <v/>
      </c>
      <c r="B1012" s="36" t="str">
        <f t="shared" si="27"/>
        <v/>
      </c>
      <c r="C1012" s="191"/>
      <c r="D1012" s="191"/>
      <c r="E1012" s="775"/>
      <c r="F1012" s="189"/>
      <c r="G1012" s="40"/>
      <c r="H1012" s="7"/>
      <c r="I1012" s="821"/>
      <c r="J1012" s="253"/>
      <c r="K1012" s="606"/>
      <c r="L1012" s="39"/>
      <c r="M1012" s="39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4"/>
    </row>
    <row r="1013" spans="1:27" ht="15.75" customHeight="1">
      <c r="A1013" s="886" t="str">
        <f>IF(B1013&lt;&gt;"",IF(AND(B1013&gt;=_TM1,B1013&lt;=_TM2,OR(TH!L1013="1111",TH!M1013="1111")),TH!D1013,""),"")</f>
        <v/>
      </c>
      <c r="B1013" s="36" t="str">
        <f t="shared" si="27"/>
        <v/>
      </c>
      <c r="C1013" s="191"/>
      <c r="D1013" s="191"/>
      <c r="E1013" s="775"/>
      <c r="F1013" s="189"/>
      <c r="G1013" s="40"/>
      <c r="H1013" s="7"/>
      <c r="I1013" s="821"/>
      <c r="J1013" s="253"/>
      <c r="K1013" s="606"/>
      <c r="L1013" s="39"/>
      <c r="M1013" s="39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4"/>
    </row>
    <row r="1014" spans="1:27" ht="15.75" customHeight="1">
      <c r="A1014" s="886" t="str">
        <f>IF(B1014&lt;&gt;"",IF(AND(B1014&gt;=_TM1,B1014&lt;=_TM2,OR(TH!L1014="1111",TH!M1014="1111")),TH!D1014,""),"")</f>
        <v/>
      </c>
      <c r="B1014" s="36" t="str">
        <f t="shared" si="27"/>
        <v/>
      </c>
      <c r="C1014" s="191"/>
      <c r="D1014" s="191"/>
      <c r="E1014" s="775"/>
      <c r="F1014" s="189"/>
      <c r="G1014" s="40"/>
      <c r="H1014" s="7"/>
      <c r="I1014" s="821"/>
      <c r="J1014" s="253"/>
      <c r="K1014" s="606"/>
      <c r="L1014" s="39"/>
      <c r="M1014" s="39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4"/>
    </row>
    <row r="1015" spans="1:27" ht="15.75" customHeight="1">
      <c r="A1015" s="886" t="str">
        <f>IF(B1015&lt;&gt;"",IF(AND(B1015&gt;=_TM1,B1015&lt;=_TM2,OR(TH!L1015="1111",TH!M1015="1111")),TH!D1015,""),"")</f>
        <v/>
      </c>
      <c r="B1015" s="36" t="str">
        <f t="shared" si="27"/>
        <v/>
      </c>
      <c r="C1015" s="191"/>
      <c r="D1015" s="191"/>
      <c r="E1015" s="775"/>
      <c r="F1015" s="189"/>
      <c r="G1015" s="40"/>
      <c r="H1015" s="7"/>
      <c r="I1015" s="821"/>
      <c r="J1015" s="253"/>
      <c r="K1015" s="606"/>
      <c r="L1015" s="39"/>
      <c r="M1015" s="39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4"/>
    </row>
    <row r="1016" spans="1:27" ht="15.75" customHeight="1">
      <c r="A1016" s="886" t="str">
        <f>IF(B1016&lt;&gt;"",IF(AND(B1016&gt;=_TM1,B1016&lt;=_TM2,OR(TH!L1016="1111",TH!M1016="1111")),TH!D1016,""),"")</f>
        <v/>
      </c>
      <c r="B1016" s="36" t="str">
        <f t="shared" si="27"/>
        <v/>
      </c>
      <c r="C1016" s="191"/>
      <c r="D1016" s="191"/>
      <c r="E1016" s="775"/>
      <c r="F1016" s="40"/>
      <c r="G1016" s="40"/>
      <c r="H1016" s="7"/>
      <c r="I1016" s="253"/>
      <c r="J1016" s="253"/>
      <c r="K1016" s="606"/>
      <c r="L1016" s="39"/>
      <c r="M1016" s="39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4"/>
    </row>
    <row r="1017" spans="1:27" ht="15.75" customHeight="1">
      <c r="A1017" s="886" t="str">
        <f>IF(B1017&lt;&gt;"",IF(AND(B1017&gt;=_TM1,B1017&lt;=_TM2,OR(TH!L1017="1111",TH!M1017="1111")),TH!D1017,""),"")</f>
        <v/>
      </c>
      <c r="B1017" s="36" t="str">
        <f t="shared" si="27"/>
        <v/>
      </c>
      <c r="C1017" s="191"/>
      <c r="D1017" s="191"/>
      <c r="E1017" s="775"/>
      <c r="F1017" s="189"/>
      <c r="G1017" s="40"/>
      <c r="H1017" s="7"/>
      <c r="I1017" s="253"/>
      <c r="J1017" s="253"/>
      <c r="K1017" s="606"/>
      <c r="L1017" s="39"/>
      <c r="M1017" s="39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4"/>
    </row>
    <row r="1018" spans="1:27" ht="15.75" customHeight="1">
      <c r="A1018" s="886" t="str">
        <f>IF(B1018&lt;&gt;"",IF(AND(B1018&gt;=_TM1,B1018&lt;=_TM2,OR(TH!L1018="1111",TH!M1018="1111")),TH!D1018,""),"")</f>
        <v/>
      </c>
      <c r="B1018" s="36" t="str">
        <f t="shared" si="27"/>
        <v/>
      </c>
      <c r="C1018" s="191"/>
      <c r="D1018" s="191"/>
      <c r="E1018" s="775"/>
      <c r="F1018" s="189"/>
      <c r="G1018" s="40"/>
      <c r="H1018" s="7"/>
      <c r="I1018" s="253"/>
      <c r="J1018" s="253"/>
      <c r="K1018" s="606"/>
      <c r="L1018" s="39"/>
      <c r="M1018" s="39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4"/>
    </row>
    <row r="1019" spans="1:27" ht="15.75" customHeight="1">
      <c r="A1019" s="886" t="str">
        <f>IF(B1019&lt;&gt;"",IF(AND(B1019&gt;=_TM1,B1019&lt;=_TM2,OR(TH!L1019="1111",TH!M1019="1111")),TH!D1019,""),"")</f>
        <v/>
      </c>
      <c r="B1019" s="36" t="str">
        <f t="shared" si="27"/>
        <v/>
      </c>
      <c r="C1019" s="191"/>
      <c r="D1019" s="191"/>
      <c r="E1019" s="775"/>
      <c r="F1019" s="40"/>
      <c r="G1019" s="40"/>
      <c r="H1019" s="7"/>
      <c r="I1019" s="253"/>
      <c r="J1019" s="253"/>
      <c r="K1019" s="606"/>
      <c r="L1019" s="39"/>
      <c r="M1019" s="39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4"/>
    </row>
    <row r="1020" spans="1:27" ht="15.75" customHeight="1">
      <c r="A1020" s="886" t="str">
        <f>IF(B1020&lt;&gt;"",IF(AND(B1020&gt;=_TM1,B1020&lt;=_TM2,OR(TH!L1020="1111",TH!M1020="1111")),TH!D1020,""),"")</f>
        <v/>
      </c>
      <c r="B1020" s="36" t="str">
        <f t="shared" si="27"/>
        <v/>
      </c>
      <c r="C1020" s="191"/>
      <c r="D1020" s="191"/>
      <c r="E1020" s="775"/>
      <c r="F1020" s="40"/>
      <c r="G1020" s="40"/>
      <c r="H1020" s="7"/>
      <c r="I1020" s="253"/>
      <c r="J1020" s="253"/>
      <c r="K1020" s="606"/>
      <c r="L1020" s="39"/>
      <c r="M1020" s="39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4"/>
    </row>
    <row r="1021" spans="1:27" ht="15.75" customHeight="1">
      <c r="A1021" s="886" t="str">
        <f>IF(B1021&lt;&gt;"",IF(AND(B1021&gt;=_TM1,B1021&lt;=_TM2,OR(TH!L1021="1111",TH!M1021="1111")),TH!D1021,""),"")</f>
        <v/>
      </c>
      <c r="B1021" s="36" t="str">
        <f t="shared" si="27"/>
        <v/>
      </c>
      <c r="C1021" s="191"/>
      <c r="D1021" s="191"/>
      <c r="E1021" s="775"/>
      <c r="F1021" s="40"/>
      <c r="G1021" s="40"/>
      <c r="H1021" s="7"/>
      <c r="I1021" s="253"/>
      <c r="J1021" s="253"/>
      <c r="K1021" s="606"/>
      <c r="L1021" s="39"/>
      <c r="M1021" s="39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4"/>
    </row>
    <row r="1022" spans="1:27" ht="15.75" customHeight="1">
      <c r="A1022" s="886" t="str">
        <f>IF(B1022&lt;&gt;"",IF(AND(B1022&gt;=_TM1,B1022&lt;=_TM2,OR(TH!L1022="1111",TH!M1022="1111")),TH!D1022,""),"")</f>
        <v/>
      </c>
      <c r="B1022" s="36" t="str">
        <f t="shared" si="27"/>
        <v/>
      </c>
      <c r="C1022" s="191"/>
      <c r="D1022" s="191"/>
      <c r="E1022" s="775"/>
      <c r="F1022" s="189"/>
      <c r="G1022" s="40"/>
      <c r="H1022" s="7"/>
      <c r="I1022" s="253"/>
      <c r="J1022" s="253"/>
      <c r="K1022" s="606"/>
      <c r="L1022" s="39"/>
      <c r="M1022" s="39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4"/>
    </row>
    <row r="1023" spans="1:27" ht="15.75" customHeight="1">
      <c r="A1023" s="886" t="str">
        <f>IF(B1023&lt;&gt;"",IF(AND(B1023&gt;=_TM1,B1023&lt;=_TM2,OR(TH!L1023="1111",TH!M1023="1111")),TH!D1023,""),"")</f>
        <v/>
      </c>
      <c r="B1023" s="36" t="str">
        <f t="shared" si="27"/>
        <v/>
      </c>
      <c r="C1023" s="191"/>
      <c r="D1023" s="191"/>
      <c r="E1023" s="775"/>
      <c r="F1023" s="40"/>
      <c r="G1023" s="40"/>
      <c r="H1023" s="7"/>
      <c r="I1023" s="253"/>
      <c r="J1023" s="253"/>
      <c r="K1023" s="606"/>
      <c r="L1023" s="39"/>
      <c r="M1023" s="39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4"/>
    </row>
    <row r="1024" spans="1:27" ht="15.75" customHeight="1">
      <c r="A1024" s="886" t="str">
        <f>IF(B1024&lt;&gt;"",IF(AND(B1024&gt;=_TM1,B1024&lt;=_TM2,OR(TH!L1024="1111",TH!M1024="1111")),TH!D1024,""),"")</f>
        <v/>
      </c>
      <c r="B1024" s="36" t="str">
        <f t="shared" si="27"/>
        <v/>
      </c>
      <c r="C1024" s="191"/>
      <c r="D1024" s="191"/>
      <c r="E1024" s="842"/>
      <c r="F1024" s="192"/>
      <c r="G1024" s="491"/>
      <c r="H1024" s="193"/>
      <c r="I1024" s="253"/>
      <c r="J1024" s="253"/>
      <c r="K1024" s="606"/>
      <c r="L1024" s="194"/>
      <c r="M1024" s="194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4"/>
    </row>
    <row r="1025" spans="1:27" ht="15.75" customHeight="1">
      <c r="A1025" s="886" t="str">
        <f>IF(B1025&lt;&gt;"",IF(AND(B1025&gt;=_TM1,B1025&lt;=_TM2,OR(TH!L1025="1111",TH!M1025="1111")),TH!D1025,""),"")</f>
        <v/>
      </c>
      <c r="B1025" s="36" t="str">
        <f t="shared" si="27"/>
        <v/>
      </c>
      <c r="C1025" s="191"/>
      <c r="D1025" s="191"/>
      <c r="E1025" s="842"/>
      <c r="F1025" s="192"/>
      <c r="G1025" s="491"/>
      <c r="H1025" s="193"/>
      <c r="I1025" s="253"/>
      <c r="J1025" s="253"/>
      <c r="K1025" s="606"/>
      <c r="L1025" s="194"/>
      <c r="M1025" s="194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4"/>
    </row>
    <row r="1026" spans="1:27" ht="15.75" customHeight="1">
      <c r="A1026" s="886" t="str">
        <f>IF(B1026&lt;&gt;"",IF(AND(B1026&gt;=_TM1,B1026&lt;=_TM2,OR(TH!L1026="1111",TH!M1026="1111")),TH!D1026,""),"")</f>
        <v/>
      </c>
      <c r="B1026" s="36" t="str">
        <f t="shared" si="27"/>
        <v/>
      </c>
      <c r="C1026" s="191"/>
      <c r="D1026" s="191"/>
      <c r="E1026" s="842"/>
      <c r="F1026" s="192"/>
      <c r="G1026" s="491"/>
      <c r="H1026" s="193"/>
      <c r="I1026" s="253"/>
      <c r="J1026" s="253"/>
      <c r="K1026" s="606"/>
      <c r="L1026" s="194"/>
      <c r="M1026" s="194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4"/>
    </row>
    <row r="1027" spans="1:27" ht="15.75" customHeight="1">
      <c r="A1027" s="886" t="str">
        <f>IF(B1027&lt;&gt;"",IF(AND(B1027&gt;=_TM1,B1027&lt;=_TM2,OR(TH!L1027="1111",TH!M1027="1111")),TH!D1027,""),"")</f>
        <v/>
      </c>
      <c r="B1027" s="36" t="str">
        <f t="shared" si="27"/>
        <v/>
      </c>
      <c r="C1027" s="191"/>
      <c r="D1027" s="191"/>
      <c r="E1027" s="842"/>
      <c r="F1027" s="192"/>
      <c r="G1027" s="491"/>
      <c r="H1027" s="193"/>
      <c r="I1027" s="253"/>
      <c r="J1027" s="253"/>
      <c r="K1027" s="606"/>
      <c r="L1027" s="194"/>
      <c r="M1027" s="194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4"/>
    </row>
    <row r="1028" spans="1:27" ht="15.75" customHeight="1">
      <c r="A1028" s="886" t="str">
        <f>IF(B1028&lt;&gt;"",IF(AND(B1028&gt;=_TM1,B1028&lt;=_TM2,OR(TH!L1028="1111",TH!M1028="1111")),TH!D1028,""),"")</f>
        <v/>
      </c>
      <c r="B1028" s="36" t="str">
        <f t="shared" si="27"/>
        <v/>
      </c>
      <c r="C1028" s="191"/>
      <c r="D1028" s="191"/>
      <c r="E1028" s="842"/>
      <c r="F1028" s="192"/>
      <c r="G1028" s="491"/>
      <c r="H1028" s="193"/>
      <c r="I1028" s="253"/>
      <c r="J1028" s="253"/>
      <c r="K1028" s="606"/>
      <c r="L1028" s="194"/>
      <c r="M1028" s="194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4"/>
    </row>
    <row r="1029" spans="1:27" ht="15.75" customHeight="1">
      <c r="A1029" s="886" t="str">
        <f>IF(B1029&lt;&gt;"",IF(AND(B1029&gt;=_TM1,B1029&lt;=_TM2,OR(TH!L1029="1111",TH!M1029="1111")),TH!D1029,""),"")</f>
        <v/>
      </c>
      <c r="B1029" s="36" t="str">
        <f t="shared" si="27"/>
        <v/>
      </c>
      <c r="C1029" s="191"/>
      <c r="D1029" s="191"/>
      <c r="E1029" s="842"/>
      <c r="F1029" s="192"/>
      <c r="G1029" s="491"/>
      <c r="H1029" s="193"/>
      <c r="I1029" s="253"/>
      <c r="J1029" s="253"/>
      <c r="K1029" s="606"/>
      <c r="L1029" s="194"/>
      <c r="M1029" s="194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4"/>
    </row>
    <row r="1030" spans="1:27" ht="15.75" customHeight="1">
      <c r="A1030" s="886" t="str">
        <f>IF(B1030&lt;&gt;"",IF(AND(B1030&gt;=_TM1,B1030&lt;=_TM2,OR(TH!L1030="1111",TH!M1030="1111")),TH!D1030,""),"")</f>
        <v/>
      </c>
      <c r="B1030" s="36" t="str">
        <f t="shared" si="27"/>
        <v/>
      </c>
      <c r="C1030" s="191"/>
      <c r="D1030" s="191"/>
      <c r="E1030" s="842"/>
      <c r="F1030" s="192"/>
      <c r="G1030" s="491"/>
      <c r="H1030" s="193"/>
      <c r="I1030" s="253"/>
      <c r="J1030" s="253"/>
      <c r="K1030" s="606"/>
      <c r="L1030" s="194"/>
      <c r="M1030" s="194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4"/>
    </row>
    <row r="1031" spans="1:27" ht="15.75" customHeight="1">
      <c r="A1031" s="886" t="str">
        <f>IF(B1031&lt;&gt;"",IF(AND(B1031&gt;=_TM1,B1031&lt;=_TM2,OR(TH!L1031="1111",TH!M1031="1111")),TH!D1031,""),"")</f>
        <v/>
      </c>
      <c r="B1031" s="36" t="str">
        <f t="shared" ref="B1031:B1094" si="28">IF(C1031&lt;&gt;"",MONTH(C1031),"")</f>
        <v/>
      </c>
      <c r="C1031" s="191"/>
      <c r="D1031" s="191"/>
      <c r="E1031" s="842"/>
      <c r="F1031" s="192"/>
      <c r="G1031" s="491"/>
      <c r="H1031" s="193"/>
      <c r="I1031" s="253"/>
      <c r="J1031" s="253"/>
      <c r="K1031" s="606"/>
      <c r="L1031" s="194"/>
      <c r="M1031" s="194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4"/>
    </row>
    <row r="1032" spans="1:27" ht="15.75" customHeight="1">
      <c r="A1032" s="886" t="str">
        <f>IF(B1032&lt;&gt;"",IF(AND(B1032&gt;=_TM1,B1032&lt;=_TM2,OR(TH!L1032="1111",TH!M1032="1111")),TH!D1032,""),"")</f>
        <v/>
      </c>
      <c r="B1032" s="36" t="str">
        <f t="shared" si="28"/>
        <v/>
      </c>
      <c r="C1032" s="191"/>
      <c r="D1032" s="191"/>
      <c r="E1032" s="842"/>
      <c r="F1032" s="192"/>
      <c r="G1032" s="491"/>
      <c r="H1032" s="193"/>
      <c r="I1032" s="253"/>
      <c r="J1032" s="253"/>
      <c r="K1032" s="606"/>
      <c r="L1032" s="194"/>
      <c r="M1032" s="194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4"/>
    </row>
    <row r="1033" spans="1:27" ht="15.75" customHeight="1">
      <c r="A1033" s="886" t="str">
        <f>IF(B1033&lt;&gt;"",IF(AND(B1033&gt;=_TM1,B1033&lt;=_TM2,OR(TH!L1033="1111",TH!M1033="1111")),TH!D1033,""),"")</f>
        <v/>
      </c>
      <c r="B1033" s="36" t="str">
        <f t="shared" si="28"/>
        <v/>
      </c>
      <c r="C1033" s="191"/>
      <c r="D1033" s="191"/>
      <c r="E1033" s="842"/>
      <c r="F1033" s="192"/>
      <c r="G1033" s="491"/>
      <c r="H1033" s="193"/>
      <c r="I1033" s="253"/>
      <c r="J1033" s="253"/>
      <c r="K1033" s="606"/>
      <c r="L1033" s="194"/>
      <c r="M1033" s="194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4"/>
    </row>
    <row r="1034" spans="1:27" ht="15.75" customHeight="1">
      <c r="A1034" s="886" t="str">
        <f>IF(B1034&lt;&gt;"",IF(AND(B1034&gt;=_TM1,B1034&lt;=_TM2,OR(TH!L1034="1111",TH!M1034="1111")),TH!D1034,""),"")</f>
        <v/>
      </c>
      <c r="B1034" s="36" t="str">
        <f t="shared" si="28"/>
        <v/>
      </c>
      <c r="C1034" s="191"/>
      <c r="D1034" s="191"/>
      <c r="E1034" s="842"/>
      <c r="F1034" s="192"/>
      <c r="G1034" s="491"/>
      <c r="H1034" s="193"/>
      <c r="I1034" s="253"/>
      <c r="J1034" s="253"/>
      <c r="K1034" s="606"/>
      <c r="L1034" s="194"/>
      <c r="M1034" s="194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4"/>
    </row>
    <row r="1035" spans="1:27" ht="15.75" customHeight="1">
      <c r="A1035" s="886" t="str">
        <f>IF(B1035&lt;&gt;"",IF(AND(B1035&gt;=_TM1,B1035&lt;=_TM2,OR(TH!L1035="1111",TH!M1035="1111")),TH!D1035,""),"")</f>
        <v/>
      </c>
      <c r="B1035" s="36" t="str">
        <f t="shared" si="28"/>
        <v/>
      </c>
      <c r="C1035" s="191"/>
      <c r="D1035" s="191"/>
      <c r="E1035" s="842"/>
      <c r="F1035" s="192"/>
      <c r="G1035" s="491"/>
      <c r="H1035" s="193"/>
      <c r="I1035" s="253"/>
      <c r="J1035" s="253"/>
      <c r="K1035" s="606"/>
      <c r="L1035" s="194"/>
      <c r="M1035" s="194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4"/>
    </row>
    <row r="1036" spans="1:27" ht="15.75" customHeight="1">
      <c r="A1036" s="886" t="str">
        <f>IF(B1036&lt;&gt;"",IF(AND(B1036&gt;=_TM1,B1036&lt;=_TM2,OR(TH!L1036="1111",TH!M1036="1111")),TH!D1036,""),"")</f>
        <v/>
      </c>
      <c r="B1036" s="36" t="str">
        <f t="shared" si="28"/>
        <v/>
      </c>
      <c r="C1036" s="191"/>
      <c r="D1036" s="191"/>
      <c r="E1036" s="842"/>
      <c r="F1036" s="192"/>
      <c r="G1036" s="491"/>
      <c r="H1036" s="193"/>
      <c r="I1036" s="253"/>
      <c r="J1036" s="253"/>
      <c r="K1036" s="606"/>
      <c r="L1036" s="194"/>
      <c r="M1036" s="194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4"/>
    </row>
    <row r="1037" spans="1:27" ht="15.75" customHeight="1">
      <c r="A1037" s="886" t="str">
        <f>IF(B1037&lt;&gt;"",IF(AND(B1037&gt;=_TM1,B1037&lt;=_TM2,OR(TH!L1037="1111",TH!M1037="1111")),TH!D1037,""),"")</f>
        <v/>
      </c>
      <c r="B1037" s="36" t="str">
        <f t="shared" si="28"/>
        <v/>
      </c>
      <c r="C1037" s="191"/>
      <c r="D1037" s="191"/>
      <c r="E1037" s="842"/>
      <c r="F1037" s="192"/>
      <c r="G1037" s="491"/>
      <c r="H1037" s="193"/>
      <c r="I1037" s="253"/>
      <c r="J1037" s="253"/>
      <c r="K1037" s="606"/>
      <c r="L1037" s="194"/>
      <c r="M1037" s="194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4"/>
    </row>
    <row r="1038" spans="1:27" ht="15.75" customHeight="1">
      <c r="A1038" s="886" t="str">
        <f>IF(B1038&lt;&gt;"",IF(AND(B1038&gt;=_TM1,B1038&lt;=_TM2,OR(TH!L1038="1111",TH!M1038="1111")),TH!D1038,""),"")</f>
        <v/>
      </c>
      <c r="B1038" s="36" t="str">
        <f t="shared" si="28"/>
        <v/>
      </c>
      <c r="C1038" s="191"/>
      <c r="D1038" s="191"/>
      <c r="E1038" s="842"/>
      <c r="F1038" s="192"/>
      <c r="G1038" s="491"/>
      <c r="H1038" s="193"/>
      <c r="I1038" s="253"/>
      <c r="J1038" s="253"/>
      <c r="K1038" s="606"/>
      <c r="L1038" s="194"/>
      <c r="M1038" s="194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4"/>
    </row>
    <row r="1039" spans="1:27" ht="15.75" customHeight="1">
      <c r="A1039" s="886" t="str">
        <f>IF(B1039&lt;&gt;"",IF(AND(B1039&gt;=_TM1,B1039&lt;=_TM2,OR(TH!L1039="1111",TH!M1039="1111")),TH!D1039,""),"")</f>
        <v/>
      </c>
      <c r="B1039" s="36" t="str">
        <f t="shared" si="28"/>
        <v/>
      </c>
      <c r="C1039" s="191"/>
      <c r="D1039" s="191"/>
      <c r="E1039" s="842"/>
      <c r="F1039" s="192"/>
      <c r="G1039" s="491"/>
      <c r="H1039" s="193"/>
      <c r="I1039" s="253"/>
      <c r="J1039" s="253"/>
      <c r="K1039" s="606"/>
      <c r="L1039" s="194"/>
      <c r="M1039" s="194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4"/>
    </row>
    <row r="1040" spans="1:27" ht="15.75" customHeight="1">
      <c r="A1040" s="886" t="str">
        <f>IF(B1040&lt;&gt;"",IF(AND(B1040&gt;=_TM1,B1040&lt;=_TM2,OR(TH!L1040="1111",TH!M1040="1111")),TH!D1040,""),"")</f>
        <v/>
      </c>
      <c r="B1040" s="36" t="str">
        <f t="shared" si="28"/>
        <v/>
      </c>
      <c r="C1040" s="191"/>
      <c r="D1040" s="191"/>
      <c r="E1040" s="842"/>
      <c r="F1040" s="192"/>
      <c r="G1040" s="491"/>
      <c r="H1040" s="193"/>
      <c r="I1040" s="253"/>
      <c r="J1040" s="253"/>
      <c r="K1040" s="606"/>
      <c r="L1040" s="194"/>
      <c r="M1040" s="194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4"/>
    </row>
    <row r="1041" spans="1:27" ht="15.75" customHeight="1">
      <c r="A1041" s="886" t="str">
        <f>IF(B1041&lt;&gt;"",IF(AND(B1041&gt;=_TM1,B1041&lt;=_TM2,OR(TH!L1041="1111",TH!M1041="1111")),TH!D1041,""),"")</f>
        <v/>
      </c>
      <c r="B1041" s="36" t="str">
        <f t="shared" si="28"/>
        <v/>
      </c>
      <c r="C1041" s="191"/>
      <c r="D1041" s="191"/>
      <c r="E1041" s="842"/>
      <c r="F1041" s="192"/>
      <c r="G1041" s="491"/>
      <c r="H1041" s="193"/>
      <c r="I1041" s="253"/>
      <c r="J1041" s="253"/>
      <c r="K1041" s="606"/>
      <c r="L1041" s="194"/>
      <c r="M1041" s="194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4"/>
    </row>
    <row r="1042" spans="1:27" ht="15.75" customHeight="1">
      <c r="A1042" s="886" t="str">
        <f>IF(B1042&lt;&gt;"",IF(AND(B1042&gt;=_TM1,B1042&lt;=_TM2,OR(TH!L1042="1111",TH!M1042="1111")),TH!D1042,""),"")</f>
        <v/>
      </c>
      <c r="B1042" s="36" t="str">
        <f t="shared" si="28"/>
        <v/>
      </c>
      <c r="C1042" s="191"/>
      <c r="D1042" s="191"/>
      <c r="E1042" s="842"/>
      <c r="F1042" s="192"/>
      <c r="G1042" s="491"/>
      <c r="H1042" s="193"/>
      <c r="I1042" s="253"/>
      <c r="J1042" s="253"/>
      <c r="K1042" s="606"/>
      <c r="L1042" s="194"/>
      <c r="M1042" s="194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4"/>
    </row>
    <row r="1043" spans="1:27" ht="15.75" customHeight="1">
      <c r="A1043" s="886" t="str">
        <f>IF(B1043&lt;&gt;"",IF(AND(B1043&gt;=_TM1,B1043&lt;=_TM2,OR(TH!L1043="1111",TH!M1043="1111")),TH!D1043,""),"")</f>
        <v/>
      </c>
      <c r="B1043" s="36" t="str">
        <f t="shared" si="28"/>
        <v/>
      </c>
      <c r="C1043" s="191"/>
      <c r="D1043" s="191"/>
      <c r="E1043" s="842"/>
      <c r="F1043" s="192"/>
      <c r="G1043" s="491"/>
      <c r="H1043" s="193"/>
      <c r="I1043" s="253"/>
      <c r="J1043" s="253"/>
      <c r="K1043" s="606"/>
      <c r="L1043" s="194"/>
      <c r="M1043" s="194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4"/>
    </row>
    <row r="1044" spans="1:27" ht="15.75" customHeight="1">
      <c r="A1044" s="886" t="str">
        <f>IF(B1044&lt;&gt;"",IF(AND(B1044&gt;=_TM1,B1044&lt;=_TM2,OR(TH!L1044="1111",TH!M1044="1111")),TH!D1044,""),"")</f>
        <v/>
      </c>
      <c r="B1044" s="36" t="str">
        <f t="shared" si="28"/>
        <v/>
      </c>
      <c r="C1044" s="191"/>
      <c r="D1044" s="191"/>
      <c r="E1044" s="842"/>
      <c r="F1044" s="192"/>
      <c r="G1044" s="491"/>
      <c r="H1044" s="193"/>
      <c r="I1044" s="253"/>
      <c r="J1044" s="253"/>
      <c r="K1044" s="606"/>
      <c r="L1044" s="194"/>
      <c r="M1044" s="194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4"/>
    </row>
    <row r="1045" spans="1:27" ht="15.75" customHeight="1">
      <c r="A1045" s="886" t="str">
        <f>IF(B1045&lt;&gt;"",IF(AND(B1045&gt;=_TM1,B1045&lt;=_TM2,OR(TH!L1045="1111",TH!M1045="1111")),TH!D1045,""),"")</f>
        <v/>
      </c>
      <c r="B1045" s="36" t="str">
        <f t="shared" si="28"/>
        <v/>
      </c>
      <c r="C1045" s="191"/>
      <c r="D1045" s="191"/>
      <c r="E1045" s="842"/>
      <c r="F1045" s="192"/>
      <c r="G1045" s="491"/>
      <c r="H1045" s="193"/>
      <c r="I1045" s="253"/>
      <c r="J1045" s="253"/>
      <c r="K1045" s="606"/>
      <c r="L1045" s="194"/>
      <c r="M1045" s="194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4"/>
    </row>
    <row r="1046" spans="1:27" ht="15.75" customHeight="1">
      <c r="A1046" s="886" t="str">
        <f>IF(B1046&lt;&gt;"",IF(AND(B1046&gt;=_TM1,B1046&lt;=_TM2,OR(TH!L1046="1111",TH!M1046="1111")),TH!D1046,""),"")</f>
        <v/>
      </c>
      <c r="B1046" s="36" t="str">
        <f t="shared" si="28"/>
        <v/>
      </c>
      <c r="C1046" s="191"/>
      <c r="D1046" s="191"/>
      <c r="E1046" s="842"/>
      <c r="F1046" s="192"/>
      <c r="G1046" s="491"/>
      <c r="H1046" s="193"/>
      <c r="I1046" s="253"/>
      <c r="J1046" s="253"/>
      <c r="K1046" s="606"/>
      <c r="L1046" s="194"/>
      <c r="M1046" s="194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4"/>
    </row>
    <row r="1047" spans="1:27" ht="15.75" customHeight="1">
      <c r="A1047" s="886" t="str">
        <f>IF(B1047&lt;&gt;"",IF(AND(B1047&gt;=_TM1,B1047&lt;=_TM2,OR(TH!L1047="1111",TH!M1047="1111")),TH!D1047,""),"")</f>
        <v/>
      </c>
      <c r="B1047" s="36" t="str">
        <f t="shared" si="28"/>
        <v/>
      </c>
      <c r="C1047" s="191"/>
      <c r="D1047" s="191"/>
      <c r="E1047" s="842"/>
      <c r="F1047" s="192"/>
      <c r="G1047" s="491"/>
      <c r="H1047" s="193"/>
      <c r="I1047" s="253"/>
      <c r="J1047" s="253"/>
      <c r="K1047" s="606"/>
      <c r="L1047" s="194"/>
      <c r="M1047" s="194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4"/>
    </row>
    <row r="1048" spans="1:27" ht="15.75" customHeight="1">
      <c r="A1048" s="886" t="str">
        <f>IF(B1048&lt;&gt;"",IF(AND(B1048&gt;=_TM1,B1048&lt;=_TM2,OR(TH!L1048="1111",TH!M1048="1111")),TH!D1048,""),"")</f>
        <v/>
      </c>
      <c r="B1048" s="36" t="str">
        <f t="shared" si="28"/>
        <v/>
      </c>
      <c r="C1048" s="191"/>
      <c r="D1048" s="191"/>
      <c r="E1048" s="842"/>
      <c r="F1048" s="192"/>
      <c r="G1048" s="491"/>
      <c r="H1048" s="193"/>
      <c r="I1048" s="253"/>
      <c r="J1048" s="253"/>
      <c r="K1048" s="606"/>
      <c r="L1048" s="194"/>
      <c r="M1048" s="194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4"/>
    </row>
    <row r="1049" spans="1:27" ht="15.75" customHeight="1">
      <c r="A1049" s="886" t="str">
        <f>IF(B1049&lt;&gt;"",IF(AND(B1049&gt;=_TM1,B1049&lt;=_TM2,OR(TH!L1049="1111",TH!M1049="1111")),TH!D1049,""),"")</f>
        <v/>
      </c>
      <c r="B1049" s="36" t="str">
        <f t="shared" si="28"/>
        <v/>
      </c>
      <c r="C1049" s="191"/>
      <c r="D1049" s="191"/>
      <c r="E1049" s="842"/>
      <c r="F1049" s="192"/>
      <c r="G1049" s="491"/>
      <c r="H1049" s="193"/>
      <c r="I1049" s="253"/>
      <c r="J1049" s="253"/>
      <c r="K1049" s="606"/>
      <c r="L1049" s="194"/>
      <c r="M1049" s="194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4"/>
    </row>
    <row r="1050" spans="1:27" ht="15.75" customHeight="1">
      <c r="A1050" s="886" t="str">
        <f>IF(B1050&lt;&gt;"",IF(AND(B1050&gt;=_TM1,B1050&lt;=_TM2,OR(TH!L1050="1111",TH!M1050="1111")),TH!D1050,""),"")</f>
        <v/>
      </c>
      <c r="B1050" s="36" t="str">
        <f t="shared" si="28"/>
        <v/>
      </c>
      <c r="C1050" s="191"/>
      <c r="D1050" s="191"/>
      <c r="E1050" s="842"/>
      <c r="F1050" s="192"/>
      <c r="G1050" s="491"/>
      <c r="H1050" s="193"/>
      <c r="I1050" s="253"/>
      <c r="J1050" s="253"/>
      <c r="K1050" s="606"/>
      <c r="L1050" s="194"/>
      <c r="M1050" s="194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4"/>
    </row>
    <row r="1051" spans="1:27" ht="15.75" customHeight="1">
      <c r="A1051" s="886" t="str">
        <f>IF(B1051&lt;&gt;"",IF(AND(B1051&gt;=_TM1,B1051&lt;=_TM2,OR(TH!L1051="1111",TH!M1051="1111")),TH!D1051,""),"")</f>
        <v/>
      </c>
      <c r="B1051" s="36" t="str">
        <f t="shared" si="28"/>
        <v/>
      </c>
      <c r="C1051" s="191"/>
      <c r="D1051" s="191"/>
      <c r="E1051" s="842"/>
      <c r="F1051" s="192"/>
      <c r="G1051" s="491"/>
      <c r="H1051" s="193"/>
      <c r="I1051" s="253"/>
      <c r="J1051" s="253"/>
      <c r="K1051" s="606"/>
      <c r="L1051" s="194"/>
      <c r="M1051" s="194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4"/>
    </row>
    <row r="1052" spans="1:27" ht="15.75" customHeight="1">
      <c r="A1052" s="886" t="str">
        <f>IF(B1052&lt;&gt;"",IF(AND(B1052&gt;=_TM1,B1052&lt;=_TM2,OR(TH!L1052="1111",TH!M1052="1111")),TH!D1052,""),"")</f>
        <v/>
      </c>
      <c r="B1052" s="36" t="str">
        <f t="shared" si="28"/>
        <v/>
      </c>
      <c r="C1052" s="191"/>
      <c r="D1052" s="191"/>
      <c r="E1052" s="842"/>
      <c r="F1052" s="192"/>
      <c r="G1052" s="491"/>
      <c r="H1052" s="193"/>
      <c r="I1052" s="253"/>
      <c r="J1052" s="253"/>
      <c r="K1052" s="606"/>
      <c r="L1052" s="194"/>
      <c r="M1052" s="194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4"/>
    </row>
    <row r="1053" spans="1:27" ht="15.75" customHeight="1">
      <c r="A1053" s="886" t="str">
        <f>IF(B1053&lt;&gt;"",IF(AND(B1053&gt;=_TM1,B1053&lt;=_TM2,OR(TH!L1053="1111",TH!M1053="1111")),TH!D1053,""),"")</f>
        <v/>
      </c>
      <c r="B1053" s="36" t="str">
        <f t="shared" si="28"/>
        <v/>
      </c>
      <c r="C1053" s="191"/>
      <c r="D1053" s="191"/>
      <c r="E1053" s="842"/>
      <c r="F1053" s="192"/>
      <c r="G1053" s="491"/>
      <c r="H1053" s="193"/>
      <c r="I1053" s="253"/>
      <c r="J1053" s="253"/>
      <c r="K1053" s="606"/>
      <c r="L1053" s="194"/>
      <c r="M1053" s="194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4"/>
    </row>
    <row r="1054" spans="1:27" ht="15.75" customHeight="1">
      <c r="A1054" s="886" t="str">
        <f>IF(B1054&lt;&gt;"",IF(AND(B1054&gt;=_TM1,B1054&lt;=_TM2,OR(TH!L1054="1111",TH!M1054="1111")),TH!D1054,""),"")</f>
        <v/>
      </c>
      <c r="B1054" s="36" t="str">
        <f t="shared" si="28"/>
        <v/>
      </c>
      <c r="C1054" s="191"/>
      <c r="D1054" s="191"/>
      <c r="E1054" s="842"/>
      <c r="F1054" s="192"/>
      <c r="G1054" s="491"/>
      <c r="H1054" s="193"/>
      <c r="I1054" s="253"/>
      <c r="J1054" s="253"/>
      <c r="K1054" s="606"/>
      <c r="L1054" s="194"/>
      <c r="M1054" s="194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4"/>
    </row>
    <row r="1055" spans="1:27" ht="15.75" customHeight="1">
      <c r="A1055" s="886" t="str">
        <f>IF(B1055&lt;&gt;"",IF(AND(B1055&gt;=_TM1,B1055&lt;=_TM2,OR(TH!L1055="1111",TH!M1055="1111")),TH!D1055,""),"")</f>
        <v/>
      </c>
      <c r="B1055" s="36" t="str">
        <f t="shared" si="28"/>
        <v/>
      </c>
      <c r="C1055" s="191"/>
      <c r="D1055" s="37"/>
      <c r="E1055" s="775"/>
      <c r="F1055" s="40"/>
      <c r="G1055" s="40"/>
      <c r="H1055" s="7"/>
      <c r="I1055" s="253"/>
      <c r="J1055" s="253"/>
      <c r="K1055" s="606"/>
      <c r="L1055" s="39"/>
      <c r="M1055" s="39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4"/>
    </row>
    <row r="1056" spans="1:27" ht="15.75" customHeight="1">
      <c r="A1056" s="886" t="str">
        <f>IF(B1056&lt;&gt;"",IF(AND(B1056&gt;=_TM1,B1056&lt;=_TM2,OR(TH!L1056="1111",TH!M1056="1111")),TH!D1056,""),"")</f>
        <v/>
      </c>
      <c r="B1056" s="36" t="str">
        <f t="shared" si="28"/>
        <v/>
      </c>
      <c r="C1056" s="191"/>
      <c r="D1056" s="37"/>
      <c r="E1056" s="775"/>
      <c r="F1056" s="40"/>
      <c r="G1056" s="40"/>
      <c r="H1056" s="7"/>
      <c r="I1056" s="253"/>
      <c r="J1056" s="253"/>
      <c r="K1056" s="606"/>
      <c r="L1056" s="39"/>
      <c r="M1056" s="39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4"/>
    </row>
    <row r="1057" spans="1:27" ht="15.75" customHeight="1">
      <c r="A1057" s="886" t="str">
        <f>IF(B1057&lt;&gt;"",IF(AND(B1057&gt;=_TM1,B1057&lt;=_TM2,OR(TH!L1057="1111",TH!M1057="1111")),TH!D1057,""),"")</f>
        <v/>
      </c>
      <c r="B1057" s="36" t="str">
        <f t="shared" si="28"/>
        <v/>
      </c>
      <c r="C1057" s="191"/>
      <c r="D1057" s="37"/>
      <c r="E1057" s="775"/>
      <c r="F1057" s="40"/>
      <c r="G1057" s="40"/>
      <c r="H1057" s="7"/>
      <c r="I1057" s="253"/>
      <c r="J1057" s="253"/>
      <c r="K1057" s="606"/>
      <c r="L1057" s="39"/>
      <c r="M1057" s="39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4"/>
    </row>
    <row r="1058" spans="1:27" ht="15.75" customHeight="1">
      <c r="A1058" s="886" t="str">
        <f>IF(B1058&lt;&gt;"",IF(AND(B1058&gt;=_TM1,B1058&lt;=_TM2,OR(TH!L1058="1111",TH!M1058="1111")),TH!D1058,""),"")</f>
        <v/>
      </c>
      <c r="B1058" s="36" t="str">
        <f t="shared" si="28"/>
        <v/>
      </c>
      <c r="C1058" s="191"/>
      <c r="D1058" s="37"/>
      <c r="E1058" s="775"/>
      <c r="F1058" s="40"/>
      <c r="G1058" s="40"/>
      <c r="H1058" s="7"/>
      <c r="I1058" s="253"/>
      <c r="J1058" s="253"/>
      <c r="K1058" s="606"/>
      <c r="L1058" s="39"/>
      <c r="M1058" s="39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4"/>
    </row>
    <row r="1059" spans="1:27" ht="15.75" customHeight="1">
      <c r="A1059" s="886" t="str">
        <f>IF(B1059&lt;&gt;"",IF(AND(B1059&gt;=_TM1,B1059&lt;=_TM2,OR(TH!L1059="1111",TH!M1059="1111")),TH!D1059,""),"")</f>
        <v/>
      </c>
      <c r="B1059" s="36" t="str">
        <f t="shared" si="28"/>
        <v/>
      </c>
      <c r="C1059" s="191"/>
      <c r="D1059" s="37"/>
      <c r="E1059" s="775"/>
      <c r="F1059" s="40"/>
      <c r="G1059" s="40"/>
      <c r="H1059" s="7"/>
      <c r="I1059" s="253"/>
      <c r="J1059" s="253"/>
      <c r="K1059" s="606"/>
      <c r="L1059" s="39"/>
      <c r="M1059" s="39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4"/>
    </row>
    <row r="1060" spans="1:27" ht="15.75" customHeight="1">
      <c r="A1060" s="886" t="str">
        <f>IF(B1060&lt;&gt;"",IF(AND(B1060&gt;=_TM1,B1060&lt;=_TM2,OR(TH!L1060="1111",TH!M1060="1111")),TH!D1060,""),"")</f>
        <v/>
      </c>
      <c r="B1060" s="36" t="str">
        <f t="shared" si="28"/>
        <v/>
      </c>
      <c r="C1060" s="191"/>
      <c r="D1060" s="37"/>
      <c r="E1060" s="775"/>
      <c r="F1060" s="40"/>
      <c r="G1060" s="40"/>
      <c r="H1060" s="7"/>
      <c r="I1060" s="253"/>
      <c r="J1060" s="253"/>
      <c r="K1060" s="606"/>
      <c r="L1060" s="39"/>
      <c r="M1060" s="39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4"/>
    </row>
    <row r="1061" spans="1:27" ht="15.75" customHeight="1">
      <c r="A1061" s="886" t="str">
        <f>IF(B1061&lt;&gt;"",IF(AND(B1061&gt;=_TM1,B1061&lt;=_TM2,OR(TH!L1061="1111",TH!M1061="1111")),TH!D1061,""),"")</f>
        <v/>
      </c>
      <c r="B1061" s="36" t="str">
        <f t="shared" si="28"/>
        <v/>
      </c>
      <c r="C1061" s="191"/>
      <c r="D1061" s="37"/>
      <c r="E1061" s="775"/>
      <c r="F1061" s="40"/>
      <c r="G1061" s="40"/>
      <c r="H1061" s="7"/>
      <c r="I1061" s="253"/>
      <c r="J1061" s="253"/>
      <c r="K1061" s="606"/>
      <c r="L1061" s="39"/>
      <c r="M1061" s="39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4"/>
    </row>
    <row r="1062" spans="1:27" ht="15.75" customHeight="1">
      <c r="A1062" s="886" t="str">
        <f>IF(B1062&lt;&gt;"",IF(AND(B1062&gt;=_TM1,B1062&lt;=_TM2,OR(TH!L1062="1111",TH!M1062="1111")),TH!D1062,""),"")</f>
        <v/>
      </c>
      <c r="B1062" s="36" t="str">
        <f t="shared" si="28"/>
        <v/>
      </c>
      <c r="C1062" s="191"/>
      <c r="D1062" s="37"/>
      <c r="E1062" s="775"/>
      <c r="F1062" s="40"/>
      <c r="G1062" s="40"/>
      <c r="H1062" s="7"/>
      <c r="I1062" s="253"/>
      <c r="J1062" s="253"/>
      <c r="K1062" s="606"/>
      <c r="L1062" s="39"/>
      <c r="M1062" s="39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4"/>
    </row>
    <row r="1063" spans="1:27" ht="15.75" customHeight="1">
      <c r="A1063" s="886" t="str">
        <f>IF(B1063&lt;&gt;"",IF(AND(B1063&gt;=_TM1,B1063&lt;=_TM2,OR(TH!L1063="1111",TH!M1063="1111")),TH!D1063,""),"")</f>
        <v/>
      </c>
      <c r="B1063" s="36" t="str">
        <f t="shared" si="28"/>
        <v/>
      </c>
      <c r="C1063" s="191"/>
      <c r="D1063" s="37"/>
      <c r="E1063" s="775"/>
      <c r="F1063" s="40"/>
      <c r="G1063" s="40"/>
      <c r="H1063" s="7"/>
      <c r="I1063" s="253"/>
      <c r="J1063" s="253"/>
      <c r="K1063" s="606"/>
      <c r="L1063" s="39"/>
      <c r="M1063" s="39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4"/>
    </row>
    <row r="1064" spans="1:27" ht="15.75" customHeight="1">
      <c r="A1064" s="886" t="str">
        <f>IF(B1064&lt;&gt;"",IF(AND(B1064&gt;=_TM1,B1064&lt;=_TM2,OR(TH!L1064="1111",TH!M1064="1111")),TH!D1064,""),"")</f>
        <v/>
      </c>
      <c r="B1064" s="36" t="str">
        <f t="shared" si="28"/>
        <v/>
      </c>
      <c r="C1064" s="191"/>
      <c r="D1064" s="37"/>
      <c r="E1064" s="775"/>
      <c r="F1064" s="40"/>
      <c r="G1064" s="40"/>
      <c r="H1064" s="7"/>
      <c r="I1064" s="253"/>
      <c r="J1064" s="253"/>
      <c r="K1064" s="606"/>
      <c r="L1064" s="39"/>
      <c r="M1064" s="39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4"/>
    </row>
    <row r="1065" spans="1:27" ht="15.75" customHeight="1">
      <c r="A1065" s="886" t="str">
        <f>IF(B1065&lt;&gt;"",IF(AND(B1065&gt;=_TM1,B1065&lt;=_TM2,OR(TH!L1065="1111",TH!M1065="1111")),TH!D1065,""),"")</f>
        <v/>
      </c>
      <c r="B1065" s="36" t="str">
        <f t="shared" si="28"/>
        <v/>
      </c>
      <c r="C1065" s="191"/>
      <c r="D1065" s="37"/>
      <c r="E1065" s="775"/>
      <c r="F1065" s="40"/>
      <c r="G1065" s="40"/>
      <c r="H1065" s="7"/>
      <c r="I1065" s="253"/>
      <c r="J1065" s="253"/>
      <c r="K1065" s="606"/>
      <c r="L1065" s="39"/>
      <c r="M1065" s="39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4"/>
    </row>
    <row r="1066" spans="1:27" ht="15.75" customHeight="1">
      <c r="A1066" s="886" t="str">
        <f>IF(B1066&lt;&gt;"",IF(AND(B1066&gt;=_TM1,B1066&lt;=_TM2,OR(TH!L1066="1111",TH!M1066="1111")),TH!D1066,""),"")</f>
        <v/>
      </c>
      <c r="B1066" s="36" t="str">
        <f t="shared" si="28"/>
        <v/>
      </c>
      <c r="C1066" s="191"/>
      <c r="D1066" s="37"/>
      <c r="E1066" s="775"/>
      <c r="F1066" s="40"/>
      <c r="G1066" s="40"/>
      <c r="H1066" s="7"/>
      <c r="I1066" s="253"/>
      <c r="J1066" s="253"/>
      <c r="K1066" s="606"/>
      <c r="L1066" s="39"/>
      <c r="M1066" s="39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4"/>
    </row>
    <row r="1067" spans="1:27" ht="15.75" customHeight="1">
      <c r="A1067" s="886" t="str">
        <f>IF(B1067&lt;&gt;"",IF(AND(B1067&gt;=_TM1,B1067&lt;=_TM2,OR(TH!L1067="1111",TH!M1067="1111")),TH!D1067,""),"")</f>
        <v/>
      </c>
      <c r="B1067" s="36" t="str">
        <f t="shared" si="28"/>
        <v/>
      </c>
      <c r="C1067" s="191"/>
      <c r="D1067" s="37"/>
      <c r="E1067" s="775"/>
      <c r="F1067" s="40"/>
      <c r="G1067" s="40"/>
      <c r="H1067" s="7"/>
      <c r="I1067" s="253"/>
      <c r="J1067" s="253"/>
      <c r="K1067" s="606"/>
      <c r="L1067" s="39"/>
      <c r="M1067" s="39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4"/>
    </row>
    <row r="1068" spans="1:27" ht="15.75" customHeight="1">
      <c r="A1068" s="886" t="str">
        <f>IF(B1068&lt;&gt;"",IF(AND(B1068&gt;=_TM1,B1068&lt;=_TM2,OR(TH!L1068="1111",TH!M1068="1111")),TH!D1068,""),"")</f>
        <v/>
      </c>
      <c r="B1068" s="36" t="str">
        <f t="shared" si="28"/>
        <v/>
      </c>
      <c r="C1068" s="191"/>
      <c r="D1068" s="37"/>
      <c r="E1068" s="775"/>
      <c r="F1068" s="40"/>
      <c r="G1068" s="40"/>
      <c r="H1068" s="7"/>
      <c r="I1068" s="253"/>
      <c r="J1068" s="253"/>
      <c r="K1068" s="606"/>
      <c r="L1068" s="39"/>
      <c r="M1068" s="39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4"/>
    </row>
    <row r="1069" spans="1:27" ht="15.75" customHeight="1">
      <c r="A1069" s="886" t="str">
        <f>IF(B1069&lt;&gt;"",IF(AND(B1069&gt;=_TM1,B1069&lt;=_TM2,OR(TH!L1069="1111",TH!M1069="1111")),TH!D1069,""),"")</f>
        <v/>
      </c>
      <c r="B1069" s="36" t="str">
        <f t="shared" si="28"/>
        <v/>
      </c>
      <c r="C1069" s="191"/>
      <c r="D1069" s="37"/>
      <c r="E1069" s="775"/>
      <c r="F1069" s="40"/>
      <c r="G1069" s="40"/>
      <c r="H1069" s="7"/>
      <c r="I1069" s="253"/>
      <c r="J1069" s="253"/>
      <c r="K1069" s="606"/>
      <c r="L1069" s="39"/>
      <c r="M1069" s="39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4"/>
    </row>
    <row r="1070" spans="1:27" ht="15.75" customHeight="1">
      <c r="A1070" s="886" t="str">
        <f>IF(B1070&lt;&gt;"",IF(AND(B1070&gt;=_TM1,B1070&lt;=_TM2,OR(TH!L1070="1111",TH!M1070="1111")),TH!D1070,""),"")</f>
        <v/>
      </c>
      <c r="B1070" s="36" t="str">
        <f t="shared" si="28"/>
        <v/>
      </c>
      <c r="C1070" s="191"/>
      <c r="D1070" s="37"/>
      <c r="E1070" s="775"/>
      <c r="F1070" s="40"/>
      <c r="G1070" s="40"/>
      <c r="H1070" s="7"/>
      <c r="I1070" s="253"/>
      <c r="J1070" s="253"/>
      <c r="K1070" s="606"/>
      <c r="L1070" s="39"/>
      <c r="M1070" s="39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4"/>
    </row>
    <row r="1071" spans="1:27" ht="15.75" customHeight="1">
      <c r="A1071" s="886" t="str">
        <f>IF(B1071&lt;&gt;"",IF(AND(B1071&gt;=_TM1,B1071&lt;=_TM2,OR(TH!L1071="1111",TH!M1071="1111")),TH!D1071,""),"")</f>
        <v/>
      </c>
      <c r="B1071" s="36" t="str">
        <f t="shared" si="28"/>
        <v/>
      </c>
      <c r="C1071" s="191"/>
      <c r="D1071" s="37"/>
      <c r="E1071" s="775"/>
      <c r="F1071" s="40"/>
      <c r="G1071" s="40"/>
      <c r="H1071" s="7"/>
      <c r="I1071" s="253"/>
      <c r="J1071" s="253"/>
      <c r="K1071" s="606"/>
      <c r="L1071" s="39"/>
      <c r="M1071" s="39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4"/>
    </row>
    <row r="1072" spans="1:27" ht="15.75" customHeight="1">
      <c r="A1072" s="886" t="str">
        <f>IF(B1072&lt;&gt;"",IF(AND(B1072&gt;=_TM1,B1072&lt;=_TM2,OR(TH!L1072="1111",TH!M1072="1111")),TH!D1072,""),"")</f>
        <v/>
      </c>
      <c r="B1072" s="36" t="str">
        <f t="shared" si="28"/>
        <v/>
      </c>
      <c r="C1072" s="191"/>
      <c r="D1072" s="37"/>
      <c r="E1072" s="775"/>
      <c r="F1072" s="40"/>
      <c r="G1072" s="40"/>
      <c r="H1072" s="7"/>
      <c r="I1072" s="253"/>
      <c r="J1072" s="253"/>
      <c r="K1072" s="606"/>
      <c r="L1072" s="39"/>
      <c r="M1072" s="39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4"/>
    </row>
    <row r="1073" spans="1:27" ht="15.75" customHeight="1">
      <c r="A1073" s="886" t="str">
        <f>IF(B1073&lt;&gt;"",IF(AND(B1073&gt;=_TM1,B1073&lt;=_TM2,OR(TH!L1073="1111",TH!M1073="1111")),TH!D1073,""),"")</f>
        <v/>
      </c>
      <c r="B1073" s="36" t="str">
        <f t="shared" si="28"/>
        <v/>
      </c>
      <c r="C1073" s="191"/>
      <c r="D1073" s="37"/>
      <c r="E1073" s="775"/>
      <c r="F1073" s="40"/>
      <c r="G1073" s="40"/>
      <c r="H1073" s="7"/>
      <c r="I1073" s="253"/>
      <c r="J1073" s="253"/>
      <c r="K1073" s="606"/>
      <c r="L1073" s="39"/>
      <c r="M1073" s="39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4"/>
    </row>
    <row r="1074" spans="1:27" ht="15.75" customHeight="1">
      <c r="A1074" s="886" t="str">
        <f>IF(B1074&lt;&gt;"",IF(AND(B1074&gt;=_TM1,B1074&lt;=_TM2,OR(TH!L1074="1111",TH!M1074="1111")),TH!D1074,""),"")</f>
        <v/>
      </c>
      <c r="B1074" s="36" t="str">
        <f t="shared" si="28"/>
        <v/>
      </c>
      <c r="C1074" s="191"/>
      <c r="D1074" s="37"/>
      <c r="E1074" s="775"/>
      <c r="F1074" s="40"/>
      <c r="G1074" s="40"/>
      <c r="H1074" s="7"/>
      <c r="I1074" s="253"/>
      <c r="J1074" s="253"/>
      <c r="K1074" s="606"/>
      <c r="L1074" s="39"/>
      <c r="M1074" s="39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4"/>
    </row>
    <row r="1075" spans="1:27" ht="15.75" customHeight="1">
      <c r="A1075" s="886" t="str">
        <f>IF(B1075&lt;&gt;"",IF(AND(B1075&gt;=_TM1,B1075&lt;=_TM2,OR(TH!L1075="1111",TH!M1075="1111")),TH!D1075,""),"")</f>
        <v/>
      </c>
      <c r="B1075" s="36" t="str">
        <f t="shared" si="28"/>
        <v/>
      </c>
      <c r="C1075" s="191"/>
      <c r="D1075" s="37"/>
      <c r="E1075" s="775"/>
      <c r="F1075" s="40"/>
      <c r="G1075" s="40"/>
      <c r="H1075" s="7"/>
      <c r="I1075" s="253"/>
      <c r="J1075" s="253"/>
      <c r="K1075" s="606"/>
      <c r="L1075" s="39"/>
      <c r="M1075" s="39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4"/>
    </row>
    <row r="1076" spans="1:27" ht="15.75" customHeight="1">
      <c r="A1076" s="886" t="str">
        <f>IF(B1076&lt;&gt;"",IF(AND(B1076&gt;=_TM1,B1076&lt;=_TM2,OR(TH!L1076="1111",TH!M1076="1111")),TH!D1076,""),"")</f>
        <v/>
      </c>
      <c r="B1076" s="36" t="str">
        <f t="shared" si="28"/>
        <v/>
      </c>
      <c r="C1076" s="191"/>
      <c r="D1076" s="37"/>
      <c r="E1076" s="775"/>
      <c r="F1076" s="40"/>
      <c r="G1076" s="40"/>
      <c r="H1076" s="7"/>
      <c r="I1076" s="253"/>
      <c r="J1076" s="253"/>
      <c r="K1076" s="606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4"/>
    </row>
    <row r="1077" spans="1:27" ht="15.75" customHeight="1">
      <c r="A1077" s="886" t="str">
        <f>IF(B1077&lt;&gt;"",IF(AND(B1077&gt;=_TM1,B1077&lt;=_TM2,OR(TH!L1077="1111",TH!M1077="1111")),TH!D1077,""),"")</f>
        <v/>
      </c>
      <c r="B1077" s="36" t="str">
        <f t="shared" si="28"/>
        <v/>
      </c>
      <c r="C1077" s="191"/>
      <c r="D1077" s="37"/>
      <c r="E1077" s="775"/>
      <c r="F1077" s="40"/>
      <c r="G1077" s="40"/>
      <c r="H1077" s="7"/>
      <c r="I1077" s="253"/>
      <c r="J1077" s="253"/>
      <c r="K1077" s="606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4"/>
    </row>
    <row r="1078" spans="1:27" ht="15.75" customHeight="1">
      <c r="A1078" s="886" t="str">
        <f>IF(B1078&lt;&gt;"",IF(AND(B1078&gt;=_TM1,B1078&lt;=_TM2,OR(TH!L1078="1111",TH!M1078="1111")),TH!D1078,""),"")</f>
        <v/>
      </c>
      <c r="B1078" s="36" t="str">
        <f t="shared" si="28"/>
        <v/>
      </c>
      <c r="C1078" s="191"/>
      <c r="D1078" s="37"/>
      <c r="E1078" s="775"/>
      <c r="F1078" s="40"/>
      <c r="G1078" s="40"/>
      <c r="H1078" s="7"/>
      <c r="I1078" s="253"/>
      <c r="J1078" s="253"/>
      <c r="K1078" s="606"/>
      <c r="L1078" s="39"/>
      <c r="M1078" s="39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4"/>
    </row>
    <row r="1079" spans="1:27" ht="15.75" customHeight="1">
      <c r="A1079" s="886" t="str">
        <f>IF(B1079&lt;&gt;"",IF(AND(B1079&gt;=_TM1,B1079&lt;=_TM2,OR(TH!L1079="1111",TH!M1079="1111")),TH!D1079,""),"")</f>
        <v/>
      </c>
      <c r="B1079" s="36" t="str">
        <f t="shared" si="28"/>
        <v/>
      </c>
      <c r="C1079" s="191"/>
      <c r="D1079" s="37"/>
      <c r="E1079" s="775"/>
      <c r="F1079" s="40"/>
      <c r="G1079" s="40"/>
      <c r="H1079" s="7"/>
      <c r="I1079" s="253"/>
      <c r="J1079" s="253"/>
      <c r="K1079" s="606"/>
      <c r="L1079" s="39"/>
      <c r="M1079" s="39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4"/>
    </row>
    <row r="1080" spans="1:27" ht="15.75" customHeight="1">
      <c r="A1080" s="886" t="str">
        <f>IF(B1080&lt;&gt;"",IF(AND(B1080&gt;=_TM1,B1080&lt;=_TM2,OR(TH!L1080="1111",TH!M1080="1111")),TH!D1080,""),"")</f>
        <v/>
      </c>
      <c r="B1080" s="36" t="str">
        <f t="shared" si="28"/>
        <v/>
      </c>
      <c r="C1080" s="191"/>
      <c r="D1080" s="37"/>
      <c r="E1080" s="775"/>
      <c r="F1080" s="40"/>
      <c r="G1080" s="40"/>
      <c r="H1080" s="7"/>
      <c r="I1080" s="253"/>
      <c r="J1080" s="253"/>
      <c r="K1080" s="606"/>
      <c r="L1080" s="39"/>
      <c r="M1080" s="39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4"/>
    </row>
    <row r="1081" spans="1:27" ht="15.75" customHeight="1">
      <c r="A1081" s="886" t="str">
        <f>IF(B1081&lt;&gt;"",IF(AND(B1081&gt;=_TM1,B1081&lt;=_TM2,OR(TH!L1081="1111",TH!M1081="1111")),TH!D1081,""),"")</f>
        <v/>
      </c>
      <c r="B1081" s="36" t="str">
        <f t="shared" si="28"/>
        <v/>
      </c>
      <c r="C1081" s="191"/>
      <c r="D1081" s="37"/>
      <c r="E1081" s="775"/>
      <c r="F1081" s="40"/>
      <c r="G1081" s="40"/>
      <c r="H1081" s="7"/>
      <c r="I1081" s="253"/>
      <c r="J1081" s="253"/>
      <c r="K1081" s="606"/>
      <c r="L1081" s="39"/>
      <c r="M1081" s="39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4"/>
    </row>
    <row r="1082" spans="1:27" ht="15.75" customHeight="1">
      <c r="A1082" s="886" t="str">
        <f>IF(B1082&lt;&gt;"",IF(AND(B1082&gt;=_TM1,B1082&lt;=_TM2,OR(TH!L1082="1111",TH!M1082="1111")),TH!D1082,""),"")</f>
        <v/>
      </c>
      <c r="B1082" s="36" t="str">
        <f t="shared" si="28"/>
        <v/>
      </c>
      <c r="C1082" s="191"/>
      <c r="D1082" s="37"/>
      <c r="E1082" s="775"/>
      <c r="F1082" s="451"/>
      <c r="G1082" s="40"/>
      <c r="H1082" s="7"/>
      <c r="I1082" s="253"/>
      <c r="J1082" s="253"/>
      <c r="K1082" s="606"/>
      <c r="L1082" s="39"/>
      <c r="M1082" s="39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4"/>
    </row>
    <row r="1083" spans="1:27" ht="15.75" customHeight="1">
      <c r="A1083" s="886" t="str">
        <f>IF(B1083&lt;&gt;"",IF(AND(B1083&gt;=_TM1,B1083&lt;=_TM2,OR(TH!L1083="1111",TH!M1083="1111")),TH!D1083,""),"")</f>
        <v/>
      </c>
      <c r="B1083" s="36" t="str">
        <f t="shared" si="28"/>
        <v/>
      </c>
      <c r="C1083" s="191"/>
      <c r="D1083" s="37"/>
      <c r="E1083" s="775"/>
      <c r="F1083" s="40"/>
      <c r="G1083" s="40"/>
      <c r="H1083" s="7"/>
      <c r="I1083" s="253"/>
      <c r="J1083" s="253"/>
      <c r="K1083" s="606"/>
      <c r="L1083" s="39"/>
      <c r="M1083" s="39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4"/>
    </row>
    <row r="1084" spans="1:27" ht="15.75" customHeight="1">
      <c r="A1084" s="886" t="str">
        <f>IF(B1084&lt;&gt;"",IF(AND(B1084&gt;=_TM1,B1084&lt;=_TM2,OR(TH!L1084="1111",TH!M1084="1111")),TH!D1084,""),"")</f>
        <v/>
      </c>
      <c r="B1084" s="36" t="str">
        <f t="shared" si="28"/>
        <v/>
      </c>
      <c r="C1084" s="191"/>
      <c r="D1084" s="37"/>
      <c r="E1084" s="775"/>
      <c r="F1084" s="40"/>
      <c r="G1084" s="40"/>
      <c r="H1084" s="7"/>
      <c r="I1084" s="253"/>
      <c r="J1084" s="253"/>
      <c r="K1084" s="606"/>
      <c r="L1084" s="39"/>
      <c r="M1084" s="39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4"/>
    </row>
    <row r="1085" spans="1:27" ht="15.75" customHeight="1">
      <c r="A1085" s="886" t="str">
        <f>IF(B1085&lt;&gt;"",IF(AND(B1085&gt;=_TM1,B1085&lt;=_TM2,OR(TH!L1085="1111",TH!M1085="1111")),TH!D1085,""),"")</f>
        <v/>
      </c>
      <c r="B1085" s="36" t="str">
        <f t="shared" si="28"/>
        <v/>
      </c>
      <c r="C1085" s="191"/>
      <c r="D1085" s="37"/>
      <c r="E1085" s="775"/>
      <c r="F1085" s="192"/>
      <c r="G1085" s="491"/>
      <c r="H1085" s="193"/>
      <c r="I1085" s="253"/>
      <c r="J1085" s="253"/>
      <c r="K1085" s="606"/>
      <c r="L1085" s="39"/>
      <c r="M1085" s="39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4"/>
    </row>
    <row r="1086" spans="1:27" ht="15.75" customHeight="1">
      <c r="A1086" s="886" t="str">
        <f>IF(B1086&lt;&gt;"",IF(AND(B1086&gt;=_TM1,B1086&lt;=_TM2,OR(TH!L1086="1111",TH!M1086="1111")),TH!D1086,""),"")</f>
        <v/>
      </c>
      <c r="B1086" s="36" t="str">
        <f t="shared" si="28"/>
        <v/>
      </c>
      <c r="C1086" s="191"/>
      <c r="D1086" s="37"/>
      <c r="E1086" s="775"/>
      <c r="F1086" s="192"/>
      <c r="G1086" s="491"/>
      <c r="H1086" s="193"/>
      <c r="I1086" s="253"/>
      <c r="J1086" s="253"/>
      <c r="K1086" s="606"/>
      <c r="L1086" s="39"/>
      <c r="M1086" s="39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4"/>
    </row>
    <row r="1087" spans="1:27" ht="15.75" customHeight="1">
      <c r="A1087" s="886" t="str">
        <f>IF(B1087&lt;&gt;"",IF(AND(B1087&gt;=_TM1,B1087&lt;=_TM2,OR(TH!L1087="1111",TH!M1087="1111")),TH!D1087,""),"")</f>
        <v/>
      </c>
      <c r="B1087" s="36" t="str">
        <f t="shared" si="28"/>
        <v/>
      </c>
      <c r="C1087" s="191"/>
      <c r="D1087" s="37"/>
      <c r="E1087" s="775"/>
      <c r="F1087" s="192"/>
      <c r="G1087" s="491"/>
      <c r="H1087" s="193"/>
      <c r="I1087" s="253"/>
      <c r="J1087" s="253"/>
      <c r="K1087" s="606"/>
      <c r="L1087" s="39"/>
      <c r="M1087" s="39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4"/>
    </row>
    <row r="1088" spans="1:27" ht="15.75" customHeight="1">
      <c r="A1088" s="886" t="str">
        <f>IF(B1088&lt;&gt;"",IF(AND(B1088&gt;=_TM1,B1088&lt;=_TM2,OR(TH!L1088="1111",TH!M1088="1111")),TH!D1088,""),"")</f>
        <v/>
      </c>
      <c r="B1088" s="36" t="str">
        <f t="shared" si="28"/>
        <v/>
      </c>
      <c r="C1088" s="191"/>
      <c r="D1088" s="37"/>
      <c r="E1088" s="775"/>
      <c r="F1088" s="192"/>
      <c r="G1088" s="491"/>
      <c r="H1088" s="193"/>
      <c r="I1088" s="253"/>
      <c r="J1088" s="253"/>
      <c r="K1088" s="606"/>
      <c r="L1088" s="39"/>
      <c r="M1088" s="39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4"/>
    </row>
    <row r="1089" spans="1:27" ht="15.75" customHeight="1">
      <c r="A1089" s="886" t="str">
        <f>IF(B1089&lt;&gt;"",IF(AND(B1089&gt;=_TM1,B1089&lt;=_TM2,OR(TH!L1089="1111",TH!M1089="1111")),TH!D1089,""),"")</f>
        <v/>
      </c>
      <c r="B1089" s="36" t="str">
        <f t="shared" si="28"/>
        <v/>
      </c>
      <c r="C1089" s="191"/>
      <c r="D1089" s="37"/>
      <c r="E1089" s="775"/>
      <c r="F1089" s="192"/>
      <c r="G1089" s="491"/>
      <c r="H1089" s="193"/>
      <c r="I1089" s="253"/>
      <c r="J1089" s="253"/>
      <c r="K1089" s="606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4"/>
    </row>
    <row r="1090" spans="1:27" ht="15.75" customHeight="1">
      <c r="A1090" s="886" t="str">
        <f>IF(B1090&lt;&gt;"",IF(AND(B1090&gt;=_TM1,B1090&lt;=_TM2,OR(TH!L1090="1111",TH!M1090="1111")),TH!D1090,""),"")</f>
        <v/>
      </c>
      <c r="B1090" s="36" t="str">
        <f t="shared" si="28"/>
        <v/>
      </c>
      <c r="C1090" s="191"/>
      <c r="D1090" s="37"/>
      <c r="E1090" s="775"/>
      <c r="F1090" s="192"/>
      <c r="G1090" s="491"/>
      <c r="H1090" s="193"/>
      <c r="I1090" s="253"/>
      <c r="J1090" s="253"/>
      <c r="K1090" s="606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4"/>
    </row>
    <row r="1091" spans="1:27" ht="15.75" customHeight="1">
      <c r="A1091" s="886" t="str">
        <f>IF(B1091&lt;&gt;"",IF(AND(B1091&gt;=_TM1,B1091&lt;=_TM2,OR(TH!L1091="1111",TH!M1091="1111")),TH!D1091,""),"")</f>
        <v/>
      </c>
      <c r="B1091" s="36" t="str">
        <f t="shared" si="28"/>
        <v/>
      </c>
      <c r="C1091" s="191"/>
      <c r="D1091" s="37"/>
      <c r="E1091" s="775"/>
      <c r="F1091" s="192"/>
      <c r="G1091" s="491"/>
      <c r="H1091" s="193"/>
      <c r="I1091" s="253"/>
      <c r="J1091" s="253"/>
      <c r="K1091" s="606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4"/>
    </row>
    <row r="1092" spans="1:27" ht="15.75" customHeight="1">
      <c r="A1092" s="886" t="str">
        <f>IF(B1092&lt;&gt;"",IF(AND(B1092&gt;=_TM1,B1092&lt;=_TM2,OR(TH!L1092="1111",TH!M1092="1111")),TH!D1092,""),"")</f>
        <v/>
      </c>
      <c r="B1092" s="36" t="str">
        <f t="shared" si="28"/>
        <v/>
      </c>
      <c r="C1092" s="191"/>
      <c r="D1092" s="37"/>
      <c r="E1092" s="775"/>
      <c r="F1092" s="192"/>
      <c r="G1092" s="491"/>
      <c r="H1092" s="193"/>
      <c r="I1092" s="253"/>
      <c r="J1092" s="253"/>
      <c r="K1092" s="606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4"/>
    </row>
    <row r="1093" spans="1:27" ht="15.75" customHeight="1">
      <c r="A1093" s="886" t="str">
        <f>IF(B1093&lt;&gt;"",IF(AND(B1093&gt;=_TM1,B1093&lt;=_TM2,OR(TH!L1093="1111",TH!M1093="1111")),TH!D1093,""),"")</f>
        <v/>
      </c>
      <c r="B1093" s="36" t="str">
        <f t="shared" si="28"/>
        <v/>
      </c>
      <c r="C1093" s="191"/>
      <c r="D1093" s="37"/>
      <c r="E1093" s="775"/>
      <c r="F1093" s="192"/>
      <c r="G1093" s="491"/>
      <c r="H1093" s="193"/>
      <c r="I1093" s="253"/>
      <c r="J1093" s="253"/>
      <c r="K1093" s="606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4"/>
    </row>
    <row r="1094" spans="1:27" ht="15.75" customHeight="1">
      <c r="A1094" s="886" t="str">
        <f>IF(B1094&lt;&gt;"",IF(AND(B1094&gt;=_TM1,B1094&lt;=_TM2,OR(TH!L1094="1111",TH!M1094="1111")),TH!D1094,""),"")</f>
        <v/>
      </c>
      <c r="B1094" s="36" t="str">
        <f t="shared" si="28"/>
        <v/>
      </c>
      <c r="C1094" s="191"/>
      <c r="D1094" s="37"/>
      <c r="E1094" s="775"/>
      <c r="F1094" s="192"/>
      <c r="G1094" s="491"/>
      <c r="H1094" s="193"/>
      <c r="I1094" s="253"/>
      <c r="J1094" s="253"/>
      <c r="K1094" s="606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4"/>
    </row>
    <row r="1095" spans="1:27" ht="15.75" customHeight="1">
      <c r="A1095" s="886" t="str">
        <f>IF(B1095&lt;&gt;"",IF(AND(B1095&gt;=_TM1,B1095&lt;=_TM2,OR(TH!L1095="1111",TH!M1095="1111")),TH!D1095,""),"")</f>
        <v/>
      </c>
      <c r="B1095" s="36" t="str">
        <f t="shared" ref="B1095:B1158" si="29">IF(C1095&lt;&gt;"",MONTH(C1095),"")</f>
        <v/>
      </c>
      <c r="C1095" s="191"/>
      <c r="D1095" s="37"/>
      <c r="E1095" s="775"/>
      <c r="F1095" s="192"/>
      <c r="G1095" s="491"/>
      <c r="H1095" s="193"/>
      <c r="I1095" s="253"/>
      <c r="J1095" s="253"/>
      <c r="K1095" s="606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4"/>
    </row>
    <row r="1096" spans="1:27" ht="15.75" customHeight="1">
      <c r="A1096" s="886" t="str">
        <f>IF(B1096&lt;&gt;"",IF(AND(B1096&gt;=_TM1,B1096&lt;=_TM2,OR(TH!L1096="1111",TH!M1096="1111")),TH!D1096,""),"")</f>
        <v/>
      </c>
      <c r="B1096" s="36" t="str">
        <f t="shared" si="29"/>
        <v/>
      </c>
      <c r="C1096" s="191"/>
      <c r="D1096" s="37"/>
      <c r="E1096" s="775"/>
      <c r="F1096" s="192"/>
      <c r="G1096" s="491"/>
      <c r="H1096" s="193"/>
      <c r="I1096" s="253"/>
      <c r="J1096" s="253"/>
      <c r="K1096" s="606"/>
      <c r="L1096" s="39"/>
      <c r="M1096" s="39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4"/>
    </row>
    <row r="1097" spans="1:27" ht="15.75" customHeight="1">
      <c r="A1097" s="886" t="str">
        <f>IF(B1097&lt;&gt;"",IF(AND(B1097&gt;=_TM1,B1097&lt;=_TM2,OR(TH!L1097="1111",TH!M1097="1111")),TH!D1097,""),"")</f>
        <v/>
      </c>
      <c r="B1097" s="36" t="str">
        <f t="shared" si="29"/>
        <v/>
      </c>
      <c r="C1097" s="191"/>
      <c r="D1097" s="37"/>
      <c r="E1097" s="775"/>
      <c r="F1097" s="192"/>
      <c r="G1097" s="491"/>
      <c r="H1097" s="193"/>
      <c r="I1097" s="253"/>
      <c r="J1097" s="253"/>
      <c r="K1097" s="606"/>
      <c r="L1097" s="39"/>
      <c r="M1097" s="39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4"/>
    </row>
    <row r="1098" spans="1:27" ht="15.75" customHeight="1">
      <c r="A1098" s="886" t="str">
        <f>IF(B1098&lt;&gt;"",IF(AND(B1098&gt;=_TM1,B1098&lt;=_TM2,OR(TH!L1098="1111",TH!M1098="1111")),TH!D1098,""),"")</f>
        <v/>
      </c>
      <c r="B1098" s="36" t="str">
        <f t="shared" si="29"/>
        <v/>
      </c>
      <c r="C1098" s="191"/>
      <c r="D1098" s="37"/>
      <c r="E1098" s="775"/>
      <c r="F1098" s="192"/>
      <c r="G1098" s="491"/>
      <c r="H1098" s="193"/>
      <c r="I1098" s="253"/>
      <c r="J1098" s="253"/>
      <c r="K1098" s="606"/>
      <c r="L1098" s="39"/>
      <c r="M1098" s="39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4"/>
    </row>
    <row r="1099" spans="1:27" ht="15.75" customHeight="1">
      <c r="A1099" s="886" t="str">
        <f>IF(B1099&lt;&gt;"",IF(AND(B1099&gt;=_TM1,B1099&lt;=_TM2,OR(TH!L1099="1111",TH!M1099="1111")),TH!D1099,""),"")</f>
        <v/>
      </c>
      <c r="B1099" s="36" t="str">
        <f t="shared" si="29"/>
        <v/>
      </c>
      <c r="C1099" s="191"/>
      <c r="D1099" s="37"/>
      <c r="E1099" s="775"/>
      <c r="F1099" s="192"/>
      <c r="G1099" s="491"/>
      <c r="H1099" s="193"/>
      <c r="I1099" s="253"/>
      <c r="J1099" s="253"/>
      <c r="K1099" s="606"/>
      <c r="L1099" s="39"/>
      <c r="M1099" s="39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4"/>
    </row>
    <row r="1100" spans="1:27" ht="15.75" customHeight="1">
      <c r="A1100" s="886" t="str">
        <f>IF(B1100&lt;&gt;"",IF(AND(B1100&gt;=_TM1,B1100&lt;=_TM2,OR(TH!L1100="1111",TH!M1100="1111")),TH!D1100,""),"")</f>
        <v/>
      </c>
      <c r="B1100" s="36" t="str">
        <f t="shared" si="29"/>
        <v/>
      </c>
      <c r="C1100" s="191"/>
      <c r="D1100" s="37"/>
      <c r="E1100" s="775"/>
      <c r="F1100" s="192"/>
      <c r="G1100" s="491"/>
      <c r="H1100" s="193"/>
      <c r="I1100" s="253"/>
      <c r="J1100" s="253"/>
      <c r="K1100" s="606"/>
      <c r="L1100" s="39"/>
      <c r="M1100" s="39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4"/>
    </row>
    <row r="1101" spans="1:27" ht="15.75" customHeight="1">
      <c r="A1101" s="886" t="str">
        <f>IF(B1101&lt;&gt;"",IF(AND(B1101&gt;=_TM1,B1101&lt;=_TM2,OR(TH!L1101="1111",TH!M1101="1111")),TH!D1101,""),"")</f>
        <v/>
      </c>
      <c r="B1101" s="36" t="str">
        <f t="shared" si="29"/>
        <v/>
      </c>
      <c r="C1101" s="191"/>
      <c r="D1101" s="37"/>
      <c r="E1101" s="775"/>
      <c r="F1101" s="192"/>
      <c r="G1101" s="491"/>
      <c r="H1101" s="193"/>
      <c r="I1101" s="253"/>
      <c r="J1101" s="253"/>
      <c r="K1101" s="606"/>
      <c r="L1101" s="39"/>
      <c r="M1101" s="39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4"/>
    </row>
    <row r="1102" spans="1:27" ht="15.75" customHeight="1">
      <c r="A1102" s="886" t="str">
        <f>IF(B1102&lt;&gt;"",IF(AND(B1102&gt;=_TM1,B1102&lt;=_TM2,OR(TH!L1102="1111",TH!M1102="1111")),TH!D1102,""),"")</f>
        <v/>
      </c>
      <c r="B1102" s="36" t="str">
        <f t="shared" si="29"/>
        <v/>
      </c>
      <c r="C1102" s="191"/>
      <c r="D1102" s="37"/>
      <c r="E1102" s="775"/>
      <c r="F1102" s="192"/>
      <c r="G1102" s="491"/>
      <c r="H1102" s="193"/>
      <c r="I1102" s="253"/>
      <c r="J1102" s="253"/>
      <c r="K1102" s="606"/>
      <c r="L1102" s="39"/>
      <c r="M1102" s="39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4"/>
    </row>
    <row r="1103" spans="1:27" ht="15.75" customHeight="1">
      <c r="A1103" s="886" t="str">
        <f>IF(B1103&lt;&gt;"",IF(AND(B1103&gt;=_TM1,B1103&lt;=_TM2,OR(TH!L1103="1111",TH!M1103="1111")),TH!D1103,""),"")</f>
        <v/>
      </c>
      <c r="B1103" s="36" t="str">
        <f t="shared" si="29"/>
        <v/>
      </c>
      <c r="C1103" s="191"/>
      <c r="D1103" s="37"/>
      <c r="E1103" s="775"/>
      <c r="F1103" s="192"/>
      <c r="G1103" s="491"/>
      <c r="H1103" s="193"/>
      <c r="I1103" s="253"/>
      <c r="J1103" s="253"/>
      <c r="K1103" s="606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4"/>
    </row>
    <row r="1104" spans="1:27" ht="15.75" customHeight="1">
      <c r="A1104" s="886" t="str">
        <f>IF(B1104&lt;&gt;"",IF(AND(B1104&gt;=_TM1,B1104&lt;=_TM2,OR(TH!L1104="1111",TH!M1104="1111")),TH!D1104,""),"")</f>
        <v/>
      </c>
      <c r="B1104" s="36" t="str">
        <f t="shared" si="29"/>
        <v/>
      </c>
      <c r="C1104" s="191"/>
      <c r="D1104" s="37"/>
      <c r="E1104" s="775"/>
      <c r="F1104" s="192"/>
      <c r="G1104" s="491"/>
      <c r="H1104" s="193"/>
      <c r="I1104" s="253"/>
      <c r="J1104" s="253"/>
      <c r="K1104" s="606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4"/>
    </row>
    <row r="1105" spans="1:27" ht="15.75" customHeight="1">
      <c r="A1105" s="886" t="str">
        <f>IF(B1105&lt;&gt;"",IF(AND(B1105&gt;=_TM1,B1105&lt;=_TM2,OR(TH!L1105="1111",TH!M1105="1111")),TH!D1105,""),"")</f>
        <v/>
      </c>
      <c r="B1105" s="36" t="str">
        <f t="shared" si="29"/>
        <v/>
      </c>
      <c r="C1105" s="191"/>
      <c r="D1105" s="37"/>
      <c r="E1105" s="775"/>
      <c r="F1105" s="192"/>
      <c r="G1105" s="491"/>
      <c r="H1105" s="193"/>
      <c r="I1105" s="253"/>
      <c r="J1105" s="253"/>
      <c r="K1105" s="606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4"/>
    </row>
    <row r="1106" spans="1:27" ht="15.75" customHeight="1">
      <c r="A1106" s="886" t="str">
        <f>IF(B1106&lt;&gt;"",IF(AND(B1106&gt;=_TM1,B1106&lt;=_TM2,OR(TH!L1106="1111",TH!M1106="1111")),TH!D1106,""),"")</f>
        <v/>
      </c>
      <c r="B1106" s="36" t="str">
        <f t="shared" si="29"/>
        <v/>
      </c>
      <c r="C1106" s="191"/>
      <c r="D1106" s="37"/>
      <c r="E1106" s="775"/>
      <c r="F1106" s="192"/>
      <c r="G1106" s="491"/>
      <c r="H1106" s="193"/>
      <c r="I1106" s="253"/>
      <c r="J1106" s="253"/>
      <c r="K1106" s="606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4"/>
    </row>
    <row r="1107" spans="1:27" ht="15.75" customHeight="1">
      <c r="A1107" s="886" t="str">
        <f>IF(B1107&lt;&gt;"",IF(AND(B1107&gt;=_TM1,B1107&lt;=_TM2,OR(TH!L1107="1111",TH!M1107="1111")),TH!D1107,""),"")</f>
        <v/>
      </c>
      <c r="B1107" s="36" t="str">
        <f t="shared" si="29"/>
        <v/>
      </c>
      <c r="C1107" s="191"/>
      <c r="D1107" s="37"/>
      <c r="E1107" s="775"/>
      <c r="F1107" s="192"/>
      <c r="G1107" s="491"/>
      <c r="H1107" s="193"/>
      <c r="I1107" s="253"/>
      <c r="J1107" s="253"/>
      <c r="K1107" s="606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4"/>
    </row>
    <row r="1108" spans="1:27" ht="15.75" customHeight="1">
      <c r="A1108" s="886" t="str">
        <f>IF(B1108&lt;&gt;"",IF(AND(B1108&gt;=_TM1,B1108&lt;=_TM2,OR(TH!L1108="1111",TH!M1108="1111")),TH!D1108,""),"")</f>
        <v/>
      </c>
      <c r="B1108" s="36" t="str">
        <f t="shared" si="29"/>
        <v/>
      </c>
      <c r="C1108" s="191"/>
      <c r="D1108" s="37"/>
      <c r="E1108" s="775"/>
      <c r="F1108" s="192"/>
      <c r="G1108" s="491"/>
      <c r="H1108" s="193"/>
      <c r="I1108" s="253"/>
      <c r="J1108" s="253"/>
      <c r="K1108" s="606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4"/>
    </row>
    <row r="1109" spans="1:27" ht="15.75" customHeight="1">
      <c r="A1109" s="886" t="str">
        <f>IF(B1109&lt;&gt;"",IF(AND(B1109&gt;=_TM1,B1109&lt;=_TM2,OR(TH!L1109="1111",TH!M1109="1111")),TH!D1109,""),"")</f>
        <v/>
      </c>
      <c r="B1109" s="36" t="str">
        <f t="shared" si="29"/>
        <v/>
      </c>
      <c r="C1109" s="191"/>
      <c r="D1109" s="37"/>
      <c r="E1109" s="775"/>
      <c r="F1109" s="192"/>
      <c r="G1109" s="491"/>
      <c r="H1109" s="193"/>
      <c r="I1109" s="253"/>
      <c r="J1109" s="253"/>
      <c r="K1109" s="606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4"/>
    </row>
    <row r="1110" spans="1:27" ht="15.75" customHeight="1">
      <c r="A1110" s="886" t="str">
        <f>IF(B1110&lt;&gt;"",IF(AND(B1110&gt;=_TM1,B1110&lt;=_TM2,OR(TH!L1110="1111",TH!M1110="1111")),TH!D1110,""),"")</f>
        <v/>
      </c>
      <c r="B1110" s="36" t="str">
        <f t="shared" si="29"/>
        <v/>
      </c>
      <c r="C1110" s="191"/>
      <c r="D1110" s="37"/>
      <c r="E1110" s="775"/>
      <c r="F1110" s="192"/>
      <c r="G1110" s="491"/>
      <c r="H1110" s="193"/>
      <c r="I1110" s="253"/>
      <c r="J1110" s="253"/>
      <c r="K1110" s="606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4"/>
    </row>
    <row r="1111" spans="1:27" ht="15.75" customHeight="1">
      <c r="A1111" s="886" t="str">
        <f>IF(B1111&lt;&gt;"",IF(AND(B1111&gt;=_TM1,B1111&lt;=_TM2,OR(TH!L1111="1111",TH!M1111="1111")),TH!D1111,""),"")</f>
        <v/>
      </c>
      <c r="B1111" s="36" t="str">
        <f t="shared" si="29"/>
        <v/>
      </c>
      <c r="C1111" s="191"/>
      <c r="D1111" s="37"/>
      <c r="E1111" s="775"/>
      <c r="F1111" s="192"/>
      <c r="G1111" s="491"/>
      <c r="H1111" s="193"/>
      <c r="I1111" s="253"/>
      <c r="J1111" s="253"/>
      <c r="K1111" s="606"/>
      <c r="L1111" s="39"/>
      <c r="M1111" s="39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4"/>
    </row>
    <row r="1112" spans="1:27" ht="15.75" customHeight="1">
      <c r="A1112" s="886" t="str">
        <f>IF(B1112&lt;&gt;"",IF(AND(B1112&gt;=_TM1,B1112&lt;=_TM2,OR(TH!L1112="1111",TH!M1112="1111")),TH!D1112,""),"")</f>
        <v/>
      </c>
      <c r="B1112" s="36" t="str">
        <f t="shared" si="29"/>
        <v/>
      </c>
      <c r="C1112" s="191"/>
      <c r="D1112" s="37"/>
      <c r="E1112" s="775"/>
      <c r="F1112" s="192"/>
      <c r="G1112" s="491"/>
      <c r="H1112" s="193"/>
      <c r="I1112" s="253"/>
      <c r="J1112" s="253"/>
      <c r="K1112" s="606"/>
      <c r="L1112" s="39"/>
      <c r="M1112" s="39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4"/>
    </row>
    <row r="1113" spans="1:27" ht="15.75" customHeight="1">
      <c r="A1113" s="886" t="str">
        <f>IF(B1113&lt;&gt;"",IF(AND(B1113&gt;=_TM1,B1113&lt;=_TM2,OR(TH!L1113="1111",TH!M1113="1111")),TH!D1113,""),"")</f>
        <v/>
      </c>
      <c r="B1113" s="36" t="str">
        <f t="shared" si="29"/>
        <v/>
      </c>
      <c r="C1113" s="191"/>
      <c r="D1113" s="37"/>
      <c r="E1113" s="775"/>
      <c r="F1113" s="192"/>
      <c r="G1113" s="491"/>
      <c r="H1113" s="193"/>
      <c r="I1113" s="253"/>
      <c r="J1113" s="253"/>
      <c r="K1113" s="606"/>
      <c r="L1113" s="39"/>
      <c r="M1113" s="39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4"/>
    </row>
    <row r="1114" spans="1:27" ht="15.75" customHeight="1">
      <c r="A1114" s="886" t="str">
        <f>IF(B1114&lt;&gt;"",IF(AND(B1114&gt;=_TM1,B1114&lt;=_TM2,OR(TH!L1114="1111",TH!M1114="1111")),TH!D1114,""),"")</f>
        <v/>
      </c>
      <c r="B1114" s="36" t="str">
        <f t="shared" si="29"/>
        <v/>
      </c>
      <c r="C1114" s="191"/>
      <c r="D1114" s="37"/>
      <c r="E1114" s="775"/>
      <c r="F1114" s="192"/>
      <c r="G1114" s="491"/>
      <c r="H1114" s="193"/>
      <c r="I1114" s="253"/>
      <c r="J1114" s="253"/>
      <c r="K1114" s="606"/>
      <c r="L1114" s="39"/>
      <c r="M1114" s="39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4"/>
    </row>
    <row r="1115" spans="1:27" ht="15.75" customHeight="1">
      <c r="A1115" s="886" t="str">
        <f>IF(B1115&lt;&gt;"",IF(AND(B1115&gt;=_TM1,B1115&lt;=_TM2,OR(TH!L1115="1111",TH!M1115="1111")),TH!D1115,""),"")</f>
        <v/>
      </c>
      <c r="B1115" s="36" t="str">
        <f t="shared" si="29"/>
        <v/>
      </c>
      <c r="C1115" s="191"/>
      <c r="D1115" s="191"/>
      <c r="E1115" s="775"/>
      <c r="F1115" s="40"/>
      <c r="G1115" s="40"/>
      <c r="H1115" s="7"/>
      <c r="I1115" s="253"/>
      <c r="J1115" s="253"/>
      <c r="K1115" s="606"/>
      <c r="L1115" s="39"/>
      <c r="M1115" s="39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4"/>
    </row>
    <row r="1116" spans="1:27" ht="15.75" customHeight="1">
      <c r="A1116" s="886" t="str">
        <f>IF(B1116&lt;&gt;"",IF(AND(B1116&gt;=_TM1,B1116&lt;=_TM2,OR(TH!L1116="1111",TH!M1116="1111")),TH!D1116,""),"")</f>
        <v/>
      </c>
      <c r="B1116" s="36" t="str">
        <f t="shared" si="29"/>
        <v/>
      </c>
      <c r="C1116" s="191"/>
      <c r="D1116" s="191"/>
      <c r="E1116" s="775"/>
      <c r="F1116" s="40"/>
      <c r="G1116" s="40"/>
      <c r="H1116" s="7"/>
      <c r="I1116" s="253"/>
      <c r="J1116" s="253"/>
      <c r="K1116" s="606"/>
      <c r="L1116" s="39"/>
      <c r="M1116" s="39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4"/>
    </row>
    <row r="1117" spans="1:27" ht="15.75" customHeight="1">
      <c r="A1117" s="886" t="str">
        <f>IF(B1117&lt;&gt;"",IF(AND(B1117&gt;=_TM1,B1117&lt;=_TM2,OR(TH!L1117="1111",TH!M1117="1111")),TH!D1117,""),"")</f>
        <v/>
      </c>
      <c r="B1117" s="36" t="str">
        <f t="shared" si="29"/>
        <v/>
      </c>
      <c r="C1117" s="191"/>
      <c r="D1117" s="191"/>
      <c r="E1117" s="775"/>
      <c r="F1117" s="189"/>
      <c r="G1117" s="40"/>
      <c r="H1117" s="7"/>
      <c r="I1117" s="253"/>
      <c r="J1117" s="253"/>
      <c r="K1117" s="606"/>
      <c r="L1117" s="39"/>
      <c r="M1117" s="39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4"/>
    </row>
    <row r="1118" spans="1:27" ht="15.75" customHeight="1">
      <c r="A1118" s="886" t="str">
        <f>IF(B1118&lt;&gt;"",IF(AND(B1118&gt;=_TM1,B1118&lt;=_TM2,OR(TH!L1118="1111",TH!M1118="1111")),TH!D1118,""),"")</f>
        <v/>
      </c>
      <c r="B1118" s="36" t="str">
        <f t="shared" si="29"/>
        <v/>
      </c>
      <c r="C1118" s="191"/>
      <c r="D1118" s="191"/>
      <c r="E1118" s="775"/>
      <c r="F1118" s="40"/>
      <c r="G1118" s="40"/>
      <c r="H1118" s="7"/>
      <c r="I1118" s="253"/>
      <c r="J1118" s="253"/>
      <c r="K1118" s="606"/>
      <c r="L1118" s="39"/>
      <c r="M1118" s="39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4"/>
    </row>
    <row r="1119" spans="1:27" ht="15.75" customHeight="1">
      <c r="A1119" s="886" t="str">
        <f>IF(B1119&lt;&gt;"",IF(AND(B1119&gt;=_TM1,B1119&lt;=_TM2,OR(TH!L1119="1111",TH!M1119="1111")),TH!D1119,""),"")</f>
        <v/>
      </c>
      <c r="B1119" s="36" t="str">
        <f t="shared" si="29"/>
        <v/>
      </c>
      <c r="C1119" s="191"/>
      <c r="D1119" s="191"/>
      <c r="E1119" s="775"/>
      <c r="F1119" s="40"/>
      <c r="G1119" s="40"/>
      <c r="H1119" s="7"/>
      <c r="I1119" s="253"/>
      <c r="J1119" s="253"/>
      <c r="K1119" s="606"/>
      <c r="L1119" s="39"/>
      <c r="M1119" s="39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4"/>
    </row>
    <row r="1120" spans="1:27" ht="15.75" customHeight="1">
      <c r="A1120" s="886" t="str">
        <f>IF(B1120&lt;&gt;"",IF(AND(B1120&gt;=_TM1,B1120&lt;=_TM2,OR(TH!L1120="1111",TH!M1120="1111")),TH!D1120,""),"")</f>
        <v/>
      </c>
      <c r="B1120" s="36" t="str">
        <f t="shared" si="29"/>
        <v/>
      </c>
      <c r="C1120" s="191"/>
      <c r="D1120" s="191"/>
      <c r="E1120" s="775"/>
      <c r="F1120" s="40"/>
      <c r="G1120" s="40"/>
      <c r="H1120" s="7"/>
      <c r="I1120" s="253"/>
      <c r="J1120" s="253"/>
      <c r="K1120" s="606"/>
      <c r="L1120" s="39"/>
      <c r="M1120" s="39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4"/>
    </row>
    <row r="1121" spans="1:27" ht="15.75" customHeight="1">
      <c r="A1121" s="886" t="str">
        <f>IF(B1121&lt;&gt;"",IF(AND(B1121&gt;=_TM1,B1121&lt;=_TM2,OR(TH!L1121="1111",TH!M1121="1111")),TH!D1121,""),"")</f>
        <v/>
      </c>
      <c r="B1121" s="36" t="str">
        <f t="shared" si="29"/>
        <v/>
      </c>
      <c r="C1121" s="191"/>
      <c r="D1121" s="191"/>
      <c r="E1121" s="775"/>
      <c r="F1121" s="189"/>
      <c r="G1121" s="40"/>
      <c r="H1121" s="7"/>
      <c r="I1121" s="821"/>
      <c r="J1121" s="253"/>
      <c r="K1121" s="606"/>
      <c r="L1121" s="39"/>
      <c r="M1121" s="39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4"/>
    </row>
    <row r="1122" spans="1:27" ht="15.75" customHeight="1">
      <c r="A1122" s="886" t="str">
        <f>IF(B1122&lt;&gt;"",IF(AND(B1122&gt;=_TM1,B1122&lt;=_TM2,OR(TH!L1122="1111",TH!M1122="1111")),TH!D1122,""),"")</f>
        <v/>
      </c>
      <c r="B1122" s="36" t="str">
        <f t="shared" si="29"/>
        <v/>
      </c>
      <c r="C1122" s="184"/>
      <c r="D1122" s="191"/>
      <c r="E1122" s="849"/>
      <c r="F1122" s="189"/>
      <c r="G1122" s="608"/>
      <c r="H1122" s="193"/>
      <c r="I1122" s="253"/>
      <c r="J1122" s="253"/>
      <c r="K1122" s="606"/>
      <c r="L1122" s="607"/>
      <c r="M1122" s="607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4"/>
    </row>
    <row r="1123" spans="1:27" ht="15.75" customHeight="1">
      <c r="A1123" s="886" t="str">
        <f>IF(B1123&lt;&gt;"",IF(AND(B1123&gt;=_TM1,B1123&lt;=_TM2,OR(TH!L1123="1111",TH!M1123="1111")),TH!D1123,""),"")</f>
        <v/>
      </c>
      <c r="B1123" s="36" t="str">
        <f t="shared" si="29"/>
        <v/>
      </c>
      <c r="C1123" s="184"/>
      <c r="D1123" s="184"/>
      <c r="E1123" s="849"/>
      <c r="F1123" s="189"/>
      <c r="G1123" s="608"/>
      <c r="H1123" s="7"/>
      <c r="I1123" s="253"/>
      <c r="J1123" s="253"/>
      <c r="K1123" s="606"/>
      <c r="L1123" s="607"/>
      <c r="M1123" s="607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4"/>
    </row>
    <row r="1124" spans="1:27" ht="15.75" customHeight="1">
      <c r="A1124" s="886" t="str">
        <f>IF(B1124&lt;&gt;"",IF(AND(B1124&gt;=_TM1,B1124&lt;=_TM2,OR(TH!L1124="1111",TH!M1124="1111")),TH!D1124,""),"")</f>
        <v/>
      </c>
      <c r="B1124" s="36" t="str">
        <f t="shared" si="29"/>
        <v/>
      </c>
      <c r="C1124" s="184"/>
      <c r="D1124" s="184"/>
      <c r="E1124" s="849"/>
      <c r="F1124" s="189"/>
      <c r="G1124" s="608"/>
      <c r="H1124" s="7"/>
      <c r="I1124" s="253"/>
      <c r="J1124" s="253"/>
      <c r="K1124" s="606"/>
      <c r="L1124" s="607"/>
      <c r="M1124" s="607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4"/>
    </row>
    <row r="1125" spans="1:27" ht="15.75" customHeight="1">
      <c r="A1125" s="886" t="str">
        <f>IF(B1125&lt;&gt;"",IF(AND(B1125&gt;=_TM1,B1125&lt;=_TM2,OR(TH!L1125="1111",TH!M1125="1111")),TH!D1125,""),"")</f>
        <v/>
      </c>
      <c r="B1125" s="36" t="str">
        <f t="shared" si="29"/>
        <v/>
      </c>
      <c r="C1125" s="184"/>
      <c r="D1125" s="184"/>
      <c r="E1125" s="849"/>
      <c r="F1125" s="189"/>
      <c r="G1125" s="608"/>
      <c r="H1125" s="7"/>
      <c r="I1125" s="253"/>
      <c r="J1125" s="253"/>
      <c r="K1125" s="606"/>
      <c r="L1125" s="607"/>
      <c r="M1125" s="607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4"/>
    </row>
    <row r="1126" spans="1:27" ht="15.75" customHeight="1">
      <c r="A1126" s="886" t="str">
        <f>IF(B1126&lt;&gt;"",IF(AND(B1126&gt;=_TM1,B1126&lt;=_TM2,OR(TH!L1126="1111",TH!M1126="1111")),TH!D1126,""),"")</f>
        <v/>
      </c>
      <c r="B1126" s="36" t="str">
        <f t="shared" si="29"/>
        <v/>
      </c>
      <c r="C1126" s="184"/>
      <c r="D1126" s="184"/>
      <c r="E1126" s="849"/>
      <c r="F1126" s="189"/>
      <c r="G1126" s="608"/>
      <c r="H1126" s="7"/>
      <c r="I1126" s="253"/>
      <c r="J1126" s="253"/>
      <c r="K1126" s="606"/>
      <c r="L1126" s="607"/>
      <c r="M1126" s="607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4"/>
    </row>
    <row r="1127" spans="1:27" ht="15.75" customHeight="1">
      <c r="A1127" s="886" t="str">
        <f>IF(B1127&lt;&gt;"",IF(AND(B1127&gt;=_TM1,B1127&lt;=_TM2,OR(TH!L1127="1111",TH!M1127="1111")),TH!D1127,""),"")</f>
        <v/>
      </c>
      <c r="B1127" s="36" t="str">
        <f t="shared" si="29"/>
        <v/>
      </c>
      <c r="C1127" s="184"/>
      <c r="D1127" s="184"/>
      <c r="E1127" s="849"/>
      <c r="F1127" s="189"/>
      <c r="G1127" s="608"/>
      <c r="H1127" s="7"/>
      <c r="I1127" s="253"/>
      <c r="J1127" s="253"/>
      <c r="K1127" s="606"/>
      <c r="L1127" s="607"/>
      <c r="M1127" s="607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4"/>
    </row>
    <row r="1128" spans="1:27" ht="15.75" customHeight="1">
      <c r="A1128" s="886" t="str">
        <f>IF(B1128&lt;&gt;"",IF(AND(B1128&gt;=_TM1,B1128&lt;=_TM2,OR(TH!L1128="1111",TH!M1128="1111")),TH!D1128,""),"")</f>
        <v/>
      </c>
      <c r="B1128" s="36" t="str">
        <f t="shared" si="29"/>
        <v/>
      </c>
      <c r="C1128" s="191"/>
      <c r="D1128" s="191"/>
      <c r="E1128" s="842"/>
      <c r="F1128" s="192"/>
      <c r="G1128" s="491"/>
      <c r="H1128" s="7"/>
      <c r="I1128" s="253"/>
      <c r="J1128" s="253"/>
      <c r="K1128" s="606"/>
      <c r="L1128" s="194"/>
      <c r="M1128" s="194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4"/>
    </row>
    <row r="1129" spans="1:27" ht="15.75" customHeight="1">
      <c r="A1129" s="886" t="str">
        <f>IF(B1129&lt;&gt;"",IF(AND(B1129&gt;=_TM1,B1129&lt;=_TM2,OR(TH!L1129="1111",TH!M1129="1111")),TH!D1129,""),"")</f>
        <v/>
      </c>
      <c r="B1129" s="36" t="str">
        <f t="shared" si="29"/>
        <v/>
      </c>
      <c r="C1129" s="191"/>
      <c r="D1129" s="191"/>
      <c r="E1129" s="842"/>
      <c r="F1129" s="192"/>
      <c r="G1129" s="491"/>
      <c r="H1129" s="7"/>
      <c r="I1129" s="253"/>
      <c r="J1129" s="253"/>
      <c r="K1129" s="38"/>
      <c r="L1129" s="194"/>
      <c r="M1129" s="194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4"/>
    </row>
    <row r="1130" spans="1:27" ht="15.75" customHeight="1">
      <c r="A1130" s="886" t="str">
        <f>IF(B1130&lt;&gt;"",IF(AND(B1130&gt;=_TM1,B1130&lt;=_TM2,OR(TH!L1130="1111",TH!M1130="1111")),TH!D1130,""),"")</f>
        <v/>
      </c>
      <c r="B1130" s="36" t="str">
        <f t="shared" si="29"/>
        <v/>
      </c>
      <c r="C1130" s="191"/>
      <c r="D1130" s="191"/>
      <c r="E1130" s="842"/>
      <c r="F1130" s="192"/>
      <c r="G1130" s="491"/>
      <c r="H1130" s="193"/>
      <c r="I1130" s="253"/>
      <c r="J1130" s="253"/>
      <c r="K1130" s="606"/>
      <c r="L1130" s="194"/>
      <c r="M1130" s="194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4"/>
    </row>
    <row r="1131" spans="1:27" ht="15.75" customHeight="1">
      <c r="A1131" s="886" t="str">
        <f>IF(B1131&lt;&gt;"",IF(AND(B1131&gt;=_TM1,B1131&lt;=_TM2,OR(TH!L1131="1111",TH!M1131="1111")),TH!D1131,""),"")</f>
        <v/>
      </c>
      <c r="B1131" s="36" t="str">
        <f t="shared" si="29"/>
        <v/>
      </c>
      <c r="C1131" s="191"/>
      <c r="D1131" s="191"/>
      <c r="E1131" s="842"/>
      <c r="F1131" s="192"/>
      <c r="G1131" s="491"/>
      <c r="H1131" s="193"/>
      <c r="I1131" s="253"/>
      <c r="J1131" s="253"/>
      <c r="K1131" s="38"/>
      <c r="L1131" s="194"/>
      <c r="M1131" s="194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4"/>
    </row>
    <row r="1132" spans="1:27" ht="15.75" customHeight="1">
      <c r="A1132" s="886" t="str">
        <f>IF(B1132&lt;&gt;"",IF(AND(B1132&gt;=_TM1,B1132&lt;=_TM2,OR(TH!L1132="1111",TH!M1132="1111")),TH!D1132,""),"")</f>
        <v/>
      </c>
      <c r="B1132" s="36" t="str">
        <f t="shared" si="29"/>
        <v/>
      </c>
      <c r="C1132" s="191"/>
      <c r="D1132" s="191"/>
      <c r="E1132" s="842"/>
      <c r="F1132" s="192"/>
      <c r="G1132" s="491"/>
      <c r="H1132" s="193"/>
      <c r="I1132" s="253"/>
      <c r="J1132" s="253"/>
      <c r="K1132" s="606"/>
      <c r="L1132" s="194"/>
      <c r="M1132" s="194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4"/>
    </row>
    <row r="1133" spans="1:27" ht="15.75" customHeight="1">
      <c r="A1133" s="886" t="str">
        <f>IF(B1133&lt;&gt;"",IF(AND(B1133&gt;=_TM1,B1133&lt;=_TM2,OR(TH!L1133="1111",TH!M1133="1111")),TH!D1133,""),"")</f>
        <v/>
      </c>
      <c r="B1133" s="36" t="str">
        <f t="shared" si="29"/>
        <v/>
      </c>
      <c r="C1133" s="191"/>
      <c r="D1133" s="191"/>
      <c r="E1133" s="842"/>
      <c r="F1133" s="192"/>
      <c r="G1133" s="491"/>
      <c r="H1133" s="193"/>
      <c r="I1133" s="253"/>
      <c r="J1133" s="253"/>
      <c r="K1133" s="606"/>
      <c r="L1133" s="194"/>
      <c r="M1133" s="194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4"/>
    </row>
    <row r="1134" spans="1:27" ht="15.75" customHeight="1">
      <c r="A1134" s="886" t="str">
        <f>IF(B1134&lt;&gt;"",IF(AND(B1134&gt;=_TM1,B1134&lt;=_TM2,OR(TH!L1134="1111",TH!M1134="1111")),TH!D1134,""),"")</f>
        <v/>
      </c>
      <c r="B1134" s="36" t="str">
        <f t="shared" si="29"/>
        <v/>
      </c>
      <c r="C1134" s="191"/>
      <c r="D1134" s="191"/>
      <c r="E1134" s="842"/>
      <c r="F1134" s="192"/>
      <c r="G1134" s="491"/>
      <c r="H1134" s="193"/>
      <c r="I1134" s="253"/>
      <c r="J1134" s="253"/>
      <c r="K1134" s="606"/>
      <c r="L1134" s="194"/>
      <c r="M1134" s="194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4"/>
    </row>
    <row r="1135" spans="1:27" ht="15.75" customHeight="1">
      <c r="A1135" s="886" t="str">
        <f>IF(B1135&lt;&gt;"",IF(AND(B1135&gt;=_TM1,B1135&lt;=_TM2,OR(TH!L1135="1111",TH!M1135="1111")),TH!D1135,""),"")</f>
        <v/>
      </c>
      <c r="B1135" s="36" t="str">
        <f t="shared" si="29"/>
        <v/>
      </c>
      <c r="C1135" s="191"/>
      <c r="D1135" s="191"/>
      <c r="E1135" s="842"/>
      <c r="F1135" s="192"/>
      <c r="G1135" s="491"/>
      <c r="H1135" s="193"/>
      <c r="I1135" s="253"/>
      <c r="J1135" s="253"/>
      <c r="K1135" s="606"/>
      <c r="L1135" s="194"/>
      <c r="M1135" s="194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4"/>
    </row>
    <row r="1136" spans="1:27" ht="15.75" customHeight="1">
      <c r="A1136" s="886" t="str">
        <f>IF(B1136&lt;&gt;"",IF(AND(B1136&gt;=_TM1,B1136&lt;=_TM2,OR(TH!L1136="1111",TH!M1136="1111")),TH!D1136,""),"")</f>
        <v/>
      </c>
      <c r="B1136" s="36" t="str">
        <f t="shared" si="29"/>
        <v/>
      </c>
      <c r="C1136" s="191"/>
      <c r="D1136" s="191"/>
      <c r="E1136" s="842"/>
      <c r="F1136" s="192"/>
      <c r="G1136" s="491"/>
      <c r="H1136" s="193"/>
      <c r="I1136" s="253"/>
      <c r="J1136" s="253"/>
      <c r="K1136" s="606"/>
      <c r="L1136" s="194"/>
      <c r="M1136" s="194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4"/>
    </row>
    <row r="1137" spans="1:27" ht="15.75" customHeight="1">
      <c r="A1137" s="886" t="str">
        <f>IF(B1137&lt;&gt;"",IF(AND(B1137&gt;=_TM1,B1137&lt;=_TM2,OR(TH!L1137="1111",TH!M1137="1111")),TH!D1137,""),"")</f>
        <v/>
      </c>
      <c r="B1137" s="36" t="str">
        <f t="shared" si="29"/>
        <v/>
      </c>
      <c r="C1137" s="191"/>
      <c r="D1137" s="191"/>
      <c r="E1137" s="842"/>
      <c r="F1137" s="192"/>
      <c r="G1137" s="491"/>
      <c r="H1137" s="193"/>
      <c r="I1137" s="253"/>
      <c r="J1137" s="253"/>
      <c r="K1137" s="606"/>
      <c r="L1137" s="194"/>
      <c r="M1137" s="194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4"/>
    </row>
    <row r="1138" spans="1:27" ht="15.75" customHeight="1">
      <c r="A1138" s="886" t="str">
        <f>IF(B1138&lt;&gt;"",IF(AND(B1138&gt;=_TM1,B1138&lt;=_TM2,OR(TH!L1138="1111",TH!M1138="1111")),TH!D1138,""),"")</f>
        <v/>
      </c>
      <c r="B1138" s="36" t="str">
        <f t="shared" si="29"/>
        <v/>
      </c>
      <c r="C1138" s="191"/>
      <c r="D1138" s="191"/>
      <c r="E1138" s="842"/>
      <c r="F1138" s="192"/>
      <c r="G1138" s="491"/>
      <c r="H1138" s="193"/>
      <c r="I1138" s="253"/>
      <c r="J1138" s="253"/>
      <c r="K1138" s="606"/>
      <c r="L1138" s="194"/>
      <c r="M1138" s="194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4"/>
    </row>
    <row r="1139" spans="1:27" ht="15.75" customHeight="1">
      <c r="A1139" s="886" t="str">
        <f>IF(B1139&lt;&gt;"",IF(AND(B1139&gt;=_TM1,B1139&lt;=_TM2,OR(TH!L1139="1111",TH!M1139="1111")),TH!D1139,""),"")</f>
        <v/>
      </c>
      <c r="B1139" s="36" t="str">
        <f t="shared" si="29"/>
        <v/>
      </c>
      <c r="C1139" s="191"/>
      <c r="D1139" s="191"/>
      <c r="E1139" s="842"/>
      <c r="F1139" s="192"/>
      <c r="G1139" s="491"/>
      <c r="H1139" s="193"/>
      <c r="I1139" s="253"/>
      <c r="J1139" s="253"/>
      <c r="K1139" s="606"/>
      <c r="L1139" s="194"/>
      <c r="M1139" s="194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4"/>
    </row>
    <row r="1140" spans="1:27" ht="15.75" customHeight="1">
      <c r="A1140" s="886" t="str">
        <f>IF(B1140&lt;&gt;"",IF(AND(B1140&gt;=_TM1,B1140&lt;=_TM2,OR(TH!L1140="1111",TH!M1140="1111")),TH!D1140,""),"")</f>
        <v/>
      </c>
      <c r="B1140" s="36" t="str">
        <f t="shared" si="29"/>
        <v/>
      </c>
      <c r="C1140" s="191"/>
      <c r="D1140" s="37"/>
      <c r="E1140" s="775"/>
      <c r="F1140" s="40"/>
      <c r="G1140" s="40"/>
      <c r="H1140" s="7"/>
      <c r="I1140" s="253"/>
      <c r="J1140" s="253"/>
      <c r="K1140" s="606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4"/>
    </row>
    <row r="1141" spans="1:27" ht="15.75" customHeight="1">
      <c r="A1141" s="886" t="str">
        <f>IF(B1141&lt;&gt;"",IF(AND(B1141&gt;=_TM1,B1141&lt;=_TM2,OR(TH!L1141="1111",TH!M1141="1111")),TH!D1141,""),"")</f>
        <v/>
      </c>
      <c r="B1141" s="36" t="str">
        <f t="shared" si="29"/>
        <v/>
      </c>
      <c r="C1141" s="191"/>
      <c r="D1141" s="37"/>
      <c r="E1141" s="775"/>
      <c r="F1141" s="40"/>
      <c r="G1141" s="40"/>
      <c r="H1141" s="7"/>
      <c r="I1141" s="253"/>
      <c r="J1141" s="253"/>
      <c r="K1141" s="606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4"/>
    </row>
    <row r="1142" spans="1:27" ht="15.75" customHeight="1">
      <c r="A1142" s="886" t="str">
        <f>IF(B1142&lt;&gt;"",IF(AND(B1142&gt;=_TM1,B1142&lt;=_TM2,OR(TH!L1142="1111",TH!M1142="1111")),TH!D1142,""),"")</f>
        <v/>
      </c>
      <c r="B1142" s="36" t="str">
        <f t="shared" si="29"/>
        <v/>
      </c>
      <c r="C1142" s="191"/>
      <c r="D1142" s="37"/>
      <c r="E1142" s="775"/>
      <c r="F1142" s="40"/>
      <c r="G1142" s="40"/>
      <c r="H1142" s="7"/>
      <c r="I1142" s="253"/>
      <c r="J1142" s="253"/>
      <c r="K1142" s="606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4"/>
    </row>
    <row r="1143" spans="1:27" ht="15.75" customHeight="1">
      <c r="A1143" s="886" t="str">
        <f>IF(B1143&lt;&gt;"",IF(AND(B1143&gt;=_TM1,B1143&lt;=_TM2,OR(TH!L1143="1111",TH!M1143="1111")),TH!D1143,""),"")</f>
        <v/>
      </c>
      <c r="B1143" s="36" t="str">
        <f t="shared" si="29"/>
        <v/>
      </c>
      <c r="C1143" s="191"/>
      <c r="D1143" s="37"/>
      <c r="E1143" s="775"/>
      <c r="F1143" s="40"/>
      <c r="G1143" s="40"/>
      <c r="H1143" s="7"/>
      <c r="I1143" s="253"/>
      <c r="J1143" s="253"/>
      <c r="K1143" s="606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4"/>
    </row>
    <row r="1144" spans="1:27" ht="15.75" customHeight="1">
      <c r="A1144" s="886" t="str">
        <f>IF(B1144&lt;&gt;"",IF(AND(B1144&gt;=_TM1,B1144&lt;=_TM2,OR(TH!L1144="1111",TH!M1144="1111")),TH!D1144,""),"")</f>
        <v/>
      </c>
      <c r="B1144" s="36" t="str">
        <f t="shared" si="29"/>
        <v/>
      </c>
      <c r="C1144" s="191"/>
      <c r="D1144" s="37"/>
      <c r="E1144" s="775"/>
      <c r="F1144" s="40"/>
      <c r="G1144" s="40"/>
      <c r="H1144" s="7"/>
      <c r="I1144" s="253"/>
      <c r="J1144" s="253"/>
      <c r="K1144" s="606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4"/>
    </row>
    <row r="1145" spans="1:27" ht="15.75" customHeight="1">
      <c r="A1145" s="886" t="str">
        <f>IF(B1145&lt;&gt;"",IF(AND(B1145&gt;=_TM1,B1145&lt;=_TM2,OR(TH!L1145="1111",TH!M1145="1111")),TH!D1145,""),"")</f>
        <v/>
      </c>
      <c r="B1145" s="36" t="str">
        <f t="shared" si="29"/>
        <v/>
      </c>
      <c r="C1145" s="191"/>
      <c r="D1145" s="37"/>
      <c r="E1145" s="775"/>
      <c r="F1145" s="40"/>
      <c r="G1145" s="40"/>
      <c r="H1145" s="7"/>
      <c r="I1145" s="253"/>
      <c r="J1145" s="253"/>
      <c r="K1145" s="606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4"/>
    </row>
    <row r="1146" spans="1:27" ht="15.75" customHeight="1">
      <c r="A1146" s="886" t="str">
        <f>IF(B1146&lt;&gt;"",IF(AND(B1146&gt;=_TM1,B1146&lt;=_TM2,OR(TH!L1146="1111",TH!M1146="1111")),TH!D1146,""),"")</f>
        <v/>
      </c>
      <c r="B1146" s="36" t="str">
        <f t="shared" si="29"/>
        <v/>
      </c>
      <c r="C1146" s="191"/>
      <c r="D1146" s="37"/>
      <c r="E1146" s="775"/>
      <c r="F1146" s="40"/>
      <c r="G1146" s="40"/>
      <c r="H1146" s="7"/>
      <c r="I1146" s="253"/>
      <c r="J1146" s="253"/>
      <c r="K1146" s="606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4"/>
    </row>
    <row r="1147" spans="1:27" ht="15.75" customHeight="1">
      <c r="A1147" s="886" t="str">
        <f>IF(B1147&lt;&gt;"",IF(AND(B1147&gt;=_TM1,B1147&lt;=_TM2,OR(TH!L1147="1111",TH!M1147="1111")),TH!D1147,""),"")</f>
        <v/>
      </c>
      <c r="B1147" s="36" t="str">
        <f t="shared" si="29"/>
        <v/>
      </c>
      <c r="C1147" s="191"/>
      <c r="D1147" s="37"/>
      <c r="E1147" s="775"/>
      <c r="F1147" s="192"/>
      <c r="G1147" s="491"/>
      <c r="H1147" s="193"/>
      <c r="I1147" s="253"/>
      <c r="J1147" s="253"/>
      <c r="K1147" s="606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4"/>
    </row>
    <row r="1148" spans="1:27" ht="15.75" customHeight="1">
      <c r="A1148" s="886" t="str">
        <f>IF(B1148&lt;&gt;"",IF(AND(B1148&gt;=_TM1,B1148&lt;=_TM2,OR(TH!L1148="1111",TH!M1148="1111")),TH!D1148,""),"")</f>
        <v/>
      </c>
      <c r="B1148" s="36" t="str">
        <f t="shared" si="29"/>
        <v/>
      </c>
      <c r="C1148" s="191"/>
      <c r="D1148" s="37"/>
      <c r="E1148" s="775"/>
      <c r="F1148" s="192"/>
      <c r="G1148" s="491"/>
      <c r="H1148" s="193"/>
      <c r="I1148" s="253"/>
      <c r="J1148" s="253"/>
      <c r="K1148" s="606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4"/>
    </row>
    <row r="1149" spans="1:27" ht="15.75" customHeight="1">
      <c r="A1149" s="886" t="str">
        <f>IF(B1149&lt;&gt;"",IF(AND(B1149&gt;=_TM1,B1149&lt;=_TM2,OR(TH!L1149="1111",TH!M1149="1111")),TH!D1149,""),"")</f>
        <v/>
      </c>
      <c r="B1149" s="36" t="str">
        <f t="shared" si="29"/>
        <v/>
      </c>
      <c r="C1149" s="191"/>
      <c r="D1149" s="37"/>
      <c r="E1149" s="775"/>
      <c r="F1149" s="192"/>
      <c r="G1149" s="491"/>
      <c r="H1149" s="193"/>
      <c r="I1149" s="253"/>
      <c r="J1149" s="253"/>
      <c r="K1149" s="606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4"/>
    </row>
    <row r="1150" spans="1:27" ht="15.75" customHeight="1">
      <c r="A1150" s="886" t="str">
        <f>IF(B1150&lt;&gt;"",IF(AND(B1150&gt;=_TM1,B1150&lt;=_TM2,OR(TH!L1150="1111",TH!M1150="1111")),TH!D1150,""),"")</f>
        <v/>
      </c>
      <c r="B1150" s="36" t="str">
        <f t="shared" si="29"/>
        <v/>
      </c>
      <c r="C1150" s="191"/>
      <c r="D1150" s="37"/>
      <c r="E1150" s="775"/>
      <c r="F1150" s="192"/>
      <c r="G1150" s="491"/>
      <c r="H1150" s="193"/>
      <c r="I1150" s="253"/>
      <c r="J1150" s="253"/>
      <c r="K1150" s="606"/>
      <c r="L1150" s="39"/>
      <c r="M1150" s="39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4"/>
    </row>
    <row r="1151" spans="1:27" ht="15.75" customHeight="1">
      <c r="A1151" s="886" t="str">
        <f>IF(B1151&lt;&gt;"",IF(AND(B1151&gt;=_TM1,B1151&lt;=_TM2,OR(TH!L1151="1111",TH!M1151="1111")),TH!D1151,""),"")</f>
        <v/>
      </c>
      <c r="B1151" s="36" t="str">
        <f t="shared" si="29"/>
        <v/>
      </c>
      <c r="C1151" s="191"/>
      <c r="D1151" s="37"/>
      <c r="E1151" s="775"/>
      <c r="F1151" s="192"/>
      <c r="G1151" s="491"/>
      <c r="H1151" s="193"/>
      <c r="I1151" s="253"/>
      <c r="J1151" s="253"/>
      <c r="K1151" s="606"/>
      <c r="L1151" s="39"/>
      <c r="M1151" s="39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4"/>
    </row>
    <row r="1152" spans="1:27" ht="15.75" customHeight="1">
      <c r="A1152" s="886" t="str">
        <f>IF(B1152&lt;&gt;"",IF(AND(B1152&gt;=_TM1,B1152&lt;=_TM2,OR(TH!L1152="1111",TH!M1152="1111")),TH!D1152,""),"")</f>
        <v/>
      </c>
      <c r="B1152" s="36" t="str">
        <f t="shared" si="29"/>
        <v/>
      </c>
      <c r="C1152" s="191"/>
      <c r="D1152" s="37"/>
      <c r="E1152" s="775"/>
      <c r="F1152" s="192"/>
      <c r="G1152" s="491"/>
      <c r="H1152" s="193"/>
      <c r="I1152" s="253"/>
      <c r="J1152" s="253"/>
      <c r="K1152" s="606"/>
      <c r="L1152" s="39"/>
      <c r="M1152" s="39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4"/>
    </row>
    <row r="1153" spans="1:27" ht="15.75" customHeight="1">
      <c r="A1153" s="886" t="str">
        <f>IF(B1153&lt;&gt;"",IF(AND(B1153&gt;=_TM1,B1153&lt;=_TM2,OR(TH!L1153="1111",TH!M1153="1111")),TH!D1153,""),"")</f>
        <v/>
      </c>
      <c r="B1153" s="36" t="str">
        <f t="shared" si="29"/>
        <v/>
      </c>
      <c r="C1153" s="191"/>
      <c r="D1153" s="37"/>
      <c r="E1153" s="775"/>
      <c r="F1153" s="192"/>
      <c r="G1153" s="491"/>
      <c r="H1153" s="193"/>
      <c r="I1153" s="253"/>
      <c r="J1153" s="253"/>
      <c r="K1153" s="606"/>
      <c r="L1153" s="39"/>
      <c r="M1153" s="39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4"/>
    </row>
    <row r="1154" spans="1:27" ht="15.75" customHeight="1">
      <c r="A1154" s="886" t="str">
        <f>IF(B1154&lt;&gt;"",IF(AND(B1154&gt;=_TM1,B1154&lt;=_TM2,OR(TH!L1154="1111",TH!M1154="1111")),TH!D1154,""),"")</f>
        <v/>
      </c>
      <c r="B1154" s="36" t="str">
        <f t="shared" si="29"/>
        <v/>
      </c>
      <c r="C1154" s="191"/>
      <c r="D1154" s="191"/>
      <c r="E1154" s="842"/>
      <c r="F1154" s="192"/>
      <c r="G1154" s="491"/>
      <c r="H1154" s="193"/>
      <c r="I1154" s="253"/>
      <c r="J1154" s="253"/>
      <c r="K1154" s="606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4"/>
    </row>
    <row r="1155" spans="1:27" ht="15.75" customHeight="1">
      <c r="A1155" s="886" t="str">
        <f>IF(B1155&lt;&gt;"",IF(AND(B1155&gt;=_TM1,B1155&lt;=_TM2,OR(TH!L1155="1111",TH!M1155="1111")),TH!D1155,""),"")</f>
        <v/>
      </c>
      <c r="B1155" s="36" t="str">
        <f t="shared" si="29"/>
        <v/>
      </c>
      <c r="C1155" s="191"/>
      <c r="D1155" s="191"/>
      <c r="E1155" s="842"/>
      <c r="F1155" s="192"/>
      <c r="G1155" s="491"/>
      <c r="H1155" s="193"/>
      <c r="I1155" s="253"/>
      <c r="J1155" s="253"/>
      <c r="K1155" s="38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4"/>
    </row>
    <row r="1156" spans="1:27" ht="15.75" customHeight="1">
      <c r="A1156" s="886" t="str">
        <f>IF(B1156&lt;&gt;"",IF(AND(B1156&gt;=_TM1,B1156&lt;=_TM2,OR(TH!L1156="1111",TH!M1156="1111")),TH!D1156,""),"")</f>
        <v/>
      </c>
      <c r="B1156" s="36" t="str">
        <f t="shared" si="29"/>
        <v/>
      </c>
      <c r="C1156" s="191"/>
      <c r="D1156" s="191"/>
      <c r="E1156" s="842"/>
      <c r="F1156" s="192"/>
      <c r="G1156" s="491"/>
      <c r="H1156" s="7"/>
      <c r="I1156" s="254"/>
      <c r="J1156" s="254"/>
      <c r="K1156" s="606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4"/>
    </row>
    <row r="1157" spans="1:27" ht="15.75" customHeight="1">
      <c r="A1157" s="886" t="str">
        <f>IF(B1157&lt;&gt;"",IF(AND(B1157&gt;=_TM1,B1157&lt;=_TM2,OR(TH!L1157="1111",TH!M1157="1111")),TH!D1157,""),"")</f>
        <v/>
      </c>
      <c r="B1157" s="36" t="str">
        <f t="shared" si="29"/>
        <v/>
      </c>
      <c r="C1157" s="191"/>
      <c r="D1157" s="191"/>
      <c r="E1157" s="842"/>
      <c r="F1157" s="192"/>
      <c r="G1157" s="491"/>
      <c r="H1157" s="7"/>
      <c r="I1157" s="254"/>
      <c r="J1157" s="254"/>
      <c r="K1157" s="38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4"/>
    </row>
    <row r="1158" spans="1:27" ht="15.75" customHeight="1">
      <c r="A1158" s="886" t="str">
        <f>IF(B1158&lt;&gt;"",IF(AND(B1158&gt;=_TM1,B1158&lt;=_TM2,OR(TH!L1158="1111",TH!M1158="1111")),TH!D1158,""),"")</f>
        <v/>
      </c>
      <c r="B1158" s="36" t="str">
        <f t="shared" si="29"/>
        <v/>
      </c>
      <c r="C1158" s="184"/>
      <c r="D1158" s="184"/>
      <c r="E1158" s="849"/>
      <c r="F1158" s="189"/>
      <c r="G1158" s="608"/>
      <c r="H1158" s="7"/>
      <c r="I1158" s="253"/>
      <c r="J1158" s="253"/>
      <c r="K1158" s="606"/>
      <c r="L1158" s="607"/>
      <c r="M1158" s="607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4"/>
    </row>
    <row r="1159" spans="1:27" ht="15.75" customHeight="1">
      <c r="A1159" s="886" t="str">
        <f>IF(B1159&lt;&gt;"",IF(AND(B1159&gt;=_TM1,B1159&lt;=_TM2,OR(TH!L1159="1111",TH!M1159="1111")),TH!D1159,""),"")</f>
        <v/>
      </c>
      <c r="B1159" s="36" t="str">
        <f t="shared" ref="B1159:B1222" si="30">IF(C1159&lt;&gt;"",MONTH(C1159),"")</f>
        <v/>
      </c>
      <c r="C1159" s="191"/>
      <c r="D1159" s="191"/>
      <c r="E1159" s="842"/>
      <c r="F1159" s="192"/>
      <c r="G1159" s="491"/>
      <c r="H1159" s="193"/>
      <c r="I1159" s="253"/>
      <c r="J1159" s="253"/>
      <c r="K1159" s="606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4"/>
    </row>
    <row r="1160" spans="1:27" ht="15.75" customHeight="1">
      <c r="A1160" s="886" t="str">
        <f>IF(B1160&lt;&gt;"",IF(AND(B1160&gt;=_TM1,B1160&lt;=_TM2,OR(TH!L1160="1111",TH!M1160="1111")),TH!D1160,""),"")</f>
        <v/>
      </c>
      <c r="B1160" s="36" t="str">
        <f t="shared" si="30"/>
        <v/>
      </c>
      <c r="C1160" s="191"/>
      <c r="D1160" s="191"/>
      <c r="E1160" s="842"/>
      <c r="F1160" s="192"/>
      <c r="G1160" s="491"/>
      <c r="H1160" s="193"/>
      <c r="I1160" s="253"/>
      <c r="J1160" s="253"/>
      <c r="K1160" s="606"/>
      <c r="L1160" s="194"/>
      <c r="M1160" s="194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4"/>
    </row>
    <row r="1161" spans="1:27" ht="15.75" customHeight="1">
      <c r="A1161" s="886" t="str">
        <f>IF(B1161&lt;&gt;"",IF(AND(B1161&gt;=_TM1,B1161&lt;=_TM2,OR(TH!L1161="1111",TH!M1161="1111")),TH!D1161,""),"")</f>
        <v/>
      </c>
      <c r="B1161" s="36" t="str">
        <f t="shared" si="30"/>
        <v/>
      </c>
      <c r="C1161" s="191"/>
      <c r="D1161" s="191"/>
      <c r="E1161" s="842"/>
      <c r="F1161" s="192"/>
      <c r="G1161" s="491"/>
      <c r="H1161" s="193"/>
      <c r="I1161" s="253"/>
      <c r="J1161" s="253"/>
      <c r="K1161" s="606"/>
      <c r="L1161" s="194"/>
      <c r="M1161" s="194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4"/>
    </row>
    <row r="1162" spans="1:27" ht="15.75" customHeight="1">
      <c r="A1162" s="886" t="str">
        <f>IF(B1162&lt;&gt;"",IF(AND(B1162&gt;=_TM1,B1162&lt;=_TM2,OR(TH!L1162="1111",TH!M1162="1111")),TH!D1162,""),"")</f>
        <v/>
      </c>
      <c r="B1162" s="36" t="str">
        <f t="shared" si="30"/>
        <v/>
      </c>
      <c r="C1162" s="191"/>
      <c r="D1162" s="191"/>
      <c r="E1162" s="842"/>
      <c r="F1162" s="192"/>
      <c r="G1162" s="491"/>
      <c r="H1162" s="193"/>
      <c r="I1162" s="253"/>
      <c r="J1162" s="253"/>
      <c r="K1162" s="38"/>
      <c r="L1162" s="194"/>
      <c r="M1162" s="194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4"/>
    </row>
    <row r="1163" spans="1:27" ht="15.75" customHeight="1">
      <c r="A1163" s="886" t="str">
        <f>IF(B1163&lt;&gt;"",IF(AND(B1163&gt;=_TM1,B1163&lt;=_TM2,OR(TH!L1163="1111",TH!M1163="1111")),TH!D1163,""),"")</f>
        <v/>
      </c>
      <c r="B1163" s="36" t="str">
        <f t="shared" si="30"/>
        <v/>
      </c>
      <c r="C1163" s="191"/>
      <c r="D1163" s="191"/>
      <c r="E1163" s="775"/>
      <c r="F1163" s="189"/>
      <c r="G1163" s="40"/>
      <c r="H1163" s="7"/>
      <c r="I1163" s="821"/>
      <c r="J1163" s="253"/>
      <c r="K1163" s="606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4"/>
    </row>
    <row r="1164" spans="1:27" ht="15.75" customHeight="1">
      <c r="A1164" s="886" t="str">
        <f>IF(B1164&lt;&gt;"",IF(AND(B1164&gt;=_TM1,B1164&lt;=_TM2,OR(TH!L1164="1111",TH!M1164="1111")),TH!D1164,""),"")</f>
        <v/>
      </c>
      <c r="B1164" s="36" t="str">
        <f t="shared" si="30"/>
        <v/>
      </c>
      <c r="C1164" s="191"/>
      <c r="D1164" s="191"/>
      <c r="E1164" s="775"/>
      <c r="F1164" s="189"/>
      <c r="G1164" s="40"/>
      <c r="H1164" s="7"/>
      <c r="I1164" s="821"/>
      <c r="J1164" s="253"/>
      <c r="K1164" s="606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4"/>
    </row>
    <row r="1165" spans="1:27" ht="15.75" customHeight="1">
      <c r="A1165" s="886" t="str">
        <f>IF(B1165&lt;&gt;"",IF(AND(B1165&gt;=_TM1,B1165&lt;=_TM2,OR(TH!L1165="1111",TH!M1165="1111")),TH!D1165,""),"")</f>
        <v/>
      </c>
      <c r="B1165" s="36" t="str">
        <f t="shared" si="30"/>
        <v/>
      </c>
      <c r="C1165" s="191"/>
      <c r="D1165" s="191"/>
      <c r="E1165" s="775"/>
      <c r="F1165" s="189"/>
      <c r="G1165" s="40"/>
      <c r="H1165" s="7"/>
      <c r="I1165" s="253"/>
      <c r="J1165" s="253"/>
      <c r="K1165" s="606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4"/>
    </row>
    <row r="1166" spans="1:27" ht="15.75" customHeight="1">
      <c r="A1166" s="886" t="str">
        <f>IF(B1166&lt;&gt;"",IF(AND(B1166&gt;=_TM1,B1166&lt;=_TM2,OR(TH!L1166="1111",TH!M1166="1111")),TH!D1166,""),"")</f>
        <v/>
      </c>
      <c r="B1166" s="36" t="str">
        <f t="shared" si="30"/>
        <v/>
      </c>
      <c r="C1166" s="191"/>
      <c r="D1166" s="191"/>
      <c r="E1166" s="775"/>
      <c r="F1166" s="40"/>
      <c r="G1166" s="40"/>
      <c r="H1166" s="7"/>
      <c r="I1166" s="253"/>
      <c r="J1166" s="253"/>
      <c r="K1166" s="606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4"/>
    </row>
    <row r="1167" spans="1:27" ht="15.75" customHeight="1">
      <c r="A1167" s="886" t="str">
        <f>IF(B1167&lt;&gt;"",IF(AND(B1167&gt;=_TM1,B1167&lt;=_TM2,OR(TH!L1167="1111",TH!M1167="1111")),TH!D1167,""),"")</f>
        <v/>
      </c>
      <c r="B1167" s="36" t="str">
        <f t="shared" si="30"/>
        <v/>
      </c>
      <c r="C1167" s="191"/>
      <c r="D1167" s="191"/>
      <c r="E1167" s="775"/>
      <c r="F1167" s="40"/>
      <c r="G1167" s="40"/>
      <c r="H1167" s="7"/>
      <c r="I1167" s="253"/>
      <c r="J1167" s="253"/>
      <c r="K1167" s="606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4"/>
    </row>
    <row r="1168" spans="1:27" ht="15.75" customHeight="1">
      <c r="A1168" s="886" t="str">
        <f>IF(B1168&lt;&gt;"",IF(AND(B1168&gt;=_TM1,B1168&lt;=_TM2,OR(TH!L1168="1111",TH!M1168="1111")),TH!D1168,""),"")</f>
        <v/>
      </c>
      <c r="B1168" s="36" t="str">
        <f t="shared" si="30"/>
        <v/>
      </c>
      <c r="C1168" s="191"/>
      <c r="D1168" s="191"/>
      <c r="E1168" s="842"/>
      <c r="F1168" s="192"/>
      <c r="G1168" s="491"/>
      <c r="H1168" s="193"/>
      <c r="I1168" s="253"/>
      <c r="J1168" s="253"/>
      <c r="K1168" s="606"/>
      <c r="L1168" s="194"/>
      <c r="M1168" s="194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4"/>
    </row>
    <row r="1169" spans="1:27" ht="15.75" customHeight="1">
      <c r="A1169" s="886" t="str">
        <f>IF(B1169&lt;&gt;"",IF(AND(B1169&gt;=_TM1,B1169&lt;=_TM2,OR(TH!L1169="1111",TH!M1169="1111")),TH!D1169,""),"")</f>
        <v/>
      </c>
      <c r="B1169" s="36" t="str">
        <f t="shared" si="30"/>
        <v/>
      </c>
      <c r="C1169" s="191"/>
      <c r="D1169" s="191"/>
      <c r="E1169" s="842"/>
      <c r="F1169" s="192"/>
      <c r="G1169" s="491"/>
      <c r="H1169" s="193"/>
      <c r="I1169" s="253"/>
      <c r="J1169" s="253"/>
      <c r="K1169" s="38"/>
      <c r="L1169" s="194"/>
      <c r="M1169" s="194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4"/>
    </row>
    <row r="1170" spans="1:27" ht="15.75" customHeight="1">
      <c r="A1170" s="886" t="str">
        <f>IF(B1170&lt;&gt;"",IF(AND(B1170&gt;=_TM1,B1170&lt;=_TM2,OR(TH!L1170="1111",TH!M1170="1111")),TH!D1170,""),"")</f>
        <v/>
      </c>
      <c r="B1170" s="36" t="str">
        <f t="shared" si="30"/>
        <v/>
      </c>
      <c r="C1170" s="191"/>
      <c r="D1170" s="191"/>
      <c r="E1170" s="842"/>
      <c r="F1170" s="192"/>
      <c r="G1170" s="491"/>
      <c r="H1170" s="45"/>
      <c r="I1170" s="253"/>
      <c r="J1170" s="253"/>
      <c r="K1170" s="38"/>
      <c r="L1170" s="194"/>
      <c r="M1170" s="607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4"/>
    </row>
    <row r="1171" spans="1:27" ht="15.75" customHeight="1">
      <c r="A1171" s="886" t="str">
        <f>IF(B1171&lt;&gt;"",IF(AND(B1171&gt;=_TM1,B1171&lt;=_TM2,OR(TH!L1171="1111",TH!M1171="1111")),TH!D1171,""),"")</f>
        <v/>
      </c>
      <c r="B1171" s="36" t="str">
        <f t="shared" si="30"/>
        <v/>
      </c>
      <c r="C1171" s="191"/>
      <c r="D1171" s="191"/>
      <c r="E1171" s="842"/>
      <c r="F1171" s="192"/>
      <c r="G1171" s="491"/>
      <c r="H1171" s="193"/>
      <c r="I1171" s="253"/>
      <c r="J1171" s="253"/>
      <c r="K1171" s="606"/>
      <c r="L1171" s="194"/>
      <c r="M1171" s="194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4"/>
    </row>
    <row r="1172" spans="1:27" ht="15.75" customHeight="1">
      <c r="A1172" s="886" t="str">
        <f>IF(B1172&lt;&gt;"",IF(AND(B1172&gt;=_TM1,B1172&lt;=_TM2,OR(TH!L1172="1111",TH!M1172="1111")),TH!D1172,""),"")</f>
        <v/>
      </c>
      <c r="B1172" s="36" t="str">
        <f t="shared" si="30"/>
        <v/>
      </c>
      <c r="C1172" s="191"/>
      <c r="D1172" s="191"/>
      <c r="E1172" s="842"/>
      <c r="F1172" s="192"/>
      <c r="G1172" s="491"/>
      <c r="H1172" s="193"/>
      <c r="I1172" s="253"/>
      <c r="J1172" s="253"/>
      <c r="K1172" s="606"/>
      <c r="L1172" s="194"/>
      <c r="M1172" s="194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4"/>
    </row>
    <row r="1173" spans="1:27" ht="15.75" customHeight="1">
      <c r="A1173" s="886" t="str">
        <f>IF(B1173&lt;&gt;"",IF(AND(B1173&gt;=_TM1,B1173&lt;=_TM2,OR(TH!L1173="1111",TH!M1173="1111")),TH!D1173,""),"")</f>
        <v/>
      </c>
      <c r="B1173" s="36" t="str">
        <f t="shared" si="30"/>
        <v/>
      </c>
      <c r="C1173" s="191"/>
      <c r="D1173" s="191"/>
      <c r="E1173" s="842"/>
      <c r="F1173" s="192"/>
      <c r="G1173" s="491"/>
      <c r="H1173" s="193"/>
      <c r="I1173" s="253"/>
      <c r="J1173" s="253"/>
      <c r="K1173" s="38"/>
      <c r="L1173" s="194"/>
      <c r="M1173" s="194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4"/>
    </row>
    <row r="1174" spans="1:27" ht="15.75" customHeight="1">
      <c r="A1174" s="886" t="str">
        <f>IF(B1174&lt;&gt;"",IF(AND(B1174&gt;=_TM1,B1174&lt;=_TM2,OR(TH!L1174="1111",TH!M1174="1111")),TH!D1174,""),"")</f>
        <v/>
      </c>
      <c r="B1174" s="36" t="str">
        <f t="shared" si="30"/>
        <v/>
      </c>
      <c r="C1174" s="184"/>
      <c r="D1174" s="184"/>
      <c r="E1174" s="842"/>
      <c r="F1174" s="189"/>
      <c r="G1174" s="608"/>
      <c r="H1174" s="7"/>
      <c r="I1174" s="253"/>
      <c r="J1174" s="253"/>
      <c r="K1174" s="606"/>
      <c r="L1174" s="607"/>
      <c r="M1174" s="607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4"/>
    </row>
    <row r="1175" spans="1:27" ht="15.75" customHeight="1">
      <c r="A1175" s="886" t="str">
        <f>IF(B1175&lt;&gt;"",IF(AND(B1175&gt;=_TM1,B1175&lt;=_TM2,OR(TH!L1175="1111",TH!M1175="1111")),TH!D1175,""),"")</f>
        <v/>
      </c>
      <c r="B1175" s="36" t="str">
        <f t="shared" si="30"/>
        <v/>
      </c>
      <c r="C1175" s="184"/>
      <c r="D1175" s="184"/>
      <c r="E1175" s="842"/>
      <c r="F1175" s="189"/>
      <c r="G1175" s="608"/>
      <c r="H1175" s="7"/>
      <c r="I1175" s="253"/>
      <c r="J1175" s="253"/>
      <c r="K1175" s="606"/>
      <c r="L1175" s="607"/>
      <c r="M1175" s="607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4"/>
    </row>
    <row r="1176" spans="1:27" ht="15.75" customHeight="1">
      <c r="A1176" s="886" t="str">
        <f>IF(B1176&lt;&gt;"",IF(AND(B1176&gt;=_TM1,B1176&lt;=_TM2,OR(TH!L1176="1111",TH!M1176="1111")),TH!D1176,""),"")</f>
        <v/>
      </c>
      <c r="B1176" s="36" t="str">
        <f t="shared" si="30"/>
        <v/>
      </c>
      <c r="C1176" s="184"/>
      <c r="D1176" s="184"/>
      <c r="E1176" s="842"/>
      <c r="F1176" s="189"/>
      <c r="G1176" s="608"/>
      <c r="H1176" s="7"/>
      <c r="I1176" s="253"/>
      <c r="J1176" s="253"/>
      <c r="K1176" s="606"/>
      <c r="L1176" s="607"/>
      <c r="M1176" s="607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4"/>
    </row>
    <row r="1177" spans="1:27" ht="15.75" customHeight="1">
      <c r="A1177" s="886" t="str">
        <f>IF(B1177&lt;&gt;"",IF(AND(B1177&gt;=_TM1,B1177&lt;=_TM2,OR(TH!L1177="1111",TH!M1177="1111")),TH!D1177,""),"")</f>
        <v/>
      </c>
      <c r="B1177" s="36" t="str">
        <f t="shared" si="30"/>
        <v/>
      </c>
      <c r="C1177" s="191"/>
      <c r="D1177" s="191"/>
      <c r="E1177" s="842"/>
      <c r="F1177" s="192"/>
      <c r="G1177" s="491"/>
      <c r="H1177" s="193"/>
      <c r="I1177" s="253"/>
      <c r="J1177" s="253"/>
      <c r="K1177" s="606"/>
      <c r="L1177" s="194"/>
      <c r="M1177" s="194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4"/>
    </row>
    <row r="1178" spans="1:27" ht="15.75" customHeight="1">
      <c r="A1178" s="886" t="str">
        <f>IF(B1178&lt;&gt;"",IF(AND(B1178&gt;=_TM1,B1178&lt;=_TM2,OR(TH!L1178="1111",TH!M1178="1111")),TH!D1178,""),"")</f>
        <v/>
      </c>
      <c r="B1178" s="36" t="str">
        <f t="shared" si="30"/>
        <v/>
      </c>
      <c r="C1178" s="191"/>
      <c r="D1178" s="191"/>
      <c r="E1178" s="842"/>
      <c r="F1178" s="192"/>
      <c r="G1178" s="491"/>
      <c r="H1178" s="193"/>
      <c r="I1178" s="253"/>
      <c r="J1178" s="253"/>
      <c r="K1178" s="606"/>
      <c r="L1178" s="194"/>
      <c r="M1178" s="194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4"/>
    </row>
    <row r="1179" spans="1:27" ht="15.75" customHeight="1">
      <c r="A1179" s="886" t="str">
        <f>IF(B1179&lt;&gt;"",IF(AND(B1179&gt;=_TM1,B1179&lt;=_TM2,OR(TH!L1179="1111",TH!M1179="1111")),TH!D1179,""),"")</f>
        <v/>
      </c>
      <c r="B1179" s="36" t="str">
        <f t="shared" si="30"/>
        <v/>
      </c>
      <c r="C1179" s="191"/>
      <c r="D1179" s="191"/>
      <c r="E1179" s="842"/>
      <c r="F1179" s="192"/>
      <c r="G1179" s="491"/>
      <c r="H1179" s="193"/>
      <c r="I1179" s="253"/>
      <c r="J1179" s="253"/>
      <c r="K1179" s="606"/>
      <c r="L1179" s="194"/>
      <c r="M1179" s="194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4"/>
    </row>
    <row r="1180" spans="1:27" ht="15.75" customHeight="1">
      <c r="A1180" s="886" t="str">
        <f>IF(B1180&lt;&gt;"",IF(AND(B1180&gt;=_TM1,B1180&lt;=_TM2,OR(TH!L1180="1111",TH!M1180="1111")),TH!D1180,""),"")</f>
        <v/>
      </c>
      <c r="B1180" s="36" t="str">
        <f t="shared" si="30"/>
        <v/>
      </c>
      <c r="C1180" s="191"/>
      <c r="D1180" s="191"/>
      <c r="E1180" s="842"/>
      <c r="F1180" s="192"/>
      <c r="G1180" s="491"/>
      <c r="H1180" s="193"/>
      <c r="I1180" s="253"/>
      <c r="J1180" s="253"/>
      <c r="K1180" s="606"/>
      <c r="L1180" s="194"/>
      <c r="M1180" s="194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4"/>
    </row>
    <row r="1181" spans="1:27" ht="15.75" customHeight="1">
      <c r="A1181" s="886" t="str">
        <f>IF(B1181&lt;&gt;"",IF(AND(B1181&gt;=_TM1,B1181&lt;=_TM2,OR(TH!L1181="1111",TH!M1181="1111")),TH!D1181,""),"")</f>
        <v/>
      </c>
      <c r="B1181" s="36" t="str">
        <f t="shared" si="30"/>
        <v/>
      </c>
      <c r="C1181" s="191"/>
      <c r="D1181" s="191"/>
      <c r="E1181" s="842"/>
      <c r="F1181" s="192"/>
      <c r="G1181" s="491"/>
      <c r="H1181" s="193"/>
      <c r="I1181" s="253"/>
      <c r="J1181" s="253"/>
      <c r="K1181" s="606"/>
      <c r="L1181" s="194"/>
      <c r="M1181" s="194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4"/>
    </row>
    <row r="1182" spans="1:27" ht="15.75" customHeight="1">
      <c r="A1182" s="886" t="str">
        <f>IF(B1182&lt;&gt;"",IF(AND(B1182&gt;=_TM1,B1182&lt;=_TM2,OR(TH!L1182="1111",TH!M1182="1111")),TH!D1182,""),"")</f>
        <v/>
      </c>
      <c r="B1182" s="36" t="str">
        <f t="shared" si="30"/>
        <v/>
      </c>
      <c r="C1182" s="191"/>
      <c r="D1182" s="191"/>
      <c r="E1182" s="842"/>
      <c r="F1182" s="192"/>
      <c r="G1182" s="491"/>
      <c r="H1182" s="193"/>
      <c r="I1182" s="253"/>
      <c r="J1182" s="253"/>
      <c r="K1182" s="606"/>
      <c r="L1182" s="194"/>
      <c r="M1182" s="194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4"/>
    </row>
    <row r="1183" spans="1:27" ht="15.75" customHeight="1">
      <c r="A1183" s="886" t="str">
        <f>IF(B1183&lt;&gt;"",IF(AND(B1183&gt;=_TM1,B1183&lt;=_TM2,OR(TH!L1183="1111",TH!M1183="1111")),TH!D1183,""),"")</f>
        <v/>
      </c>
      <c r="B1183" s="36" t="str">
        <f t="shared" si="30"/>
        <v/>
      </c>
      <c r="C1183" s="191"/>
      <c r="D1183" s="191"/>
      <c r="E1183" s="842"/>
      <c r="F1183" s="192"/>
      <c r="G1183" s="491"/>
      <c r="H1183" s="193"/>
      <c r="I1183" s="253"/>
      <c r="J1183" s="253"/>
      <c r="K1183" s="606"/>
      <c r="L1183" s="194"/>
      <c r="M1183" s="194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4"/>
    </row>
    <row r="1184" spans="1:27" ht="15.75" customHeight="1">
      <c r="A1184" s="886" t="str">
        <f>IF(B1184&lt;&gt;"",IF(AND(B1184&gt;=_TM1,B1184&lt;=_TM2,OR(TH!L1184="1111",TH!M1184="1111")),TH!D1184,""),"")</f>
        <v/>
      </c>
      <c r="B1184" s="36" t="str">
        <f t="shared" si="30"/>
        <v/>
      </c>
      <c r="C1184" s="191"/>
      <c r="D1184" s="191"/>
      <c r="E1184" s="842"/>
      <c r="F1184" s="192"/>
      <c r="G1184" s="491"/>
      <c r="H1184" s="193"/>
      <c r="I1184" s="253"/>
      <c r="J1184" s="253"/>
      <c r="K1184" s="606"/>
      <c r="L1184" s="194"/>
      <c r="M1184" s="194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4"/>
    </row>
    <row r="1185" spans="1:27" ht="15.75" customHeight="1">
      <c r="A1185" s="886" t="str">
        <f>IF(B1185&lt;&gt;"",IF(AND(B1185&gt;=_TM1,B1185&lt;=_TM2,OR(TH!L1185="1111",TH!M1185="1111")),TH!D1185,""),"")</f>
        <v/>
      </c>
      <c r="B1185" s="36" t="str">
        <f t="shared" si="30"/>
        <v/>
      </c>
      <c r="C1185" s="191"/>
      <c r="D1185" s="191"/>
      <c r="E1185" s="842"/>
      <c r="F1185" s="192"/>
      <c r="G1185" s="491"/>
      <c r="H1185" s="193"/>
      <c r="I1185" s="253"/>
      <c r="J1185" s="253"/>
      <c r="K1185" s="38"/>
      <c r="L1185" s="194"/>
      <c r="M1185" s="194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4"/>
    </row>
    <row r="1186" spans="1:27" ht="15.75" customHeight="1">
      <c r="A1186" s="886" t="str">
        <f>IF(B1186&lt;&gt;"",IF(AND(B1186&gt;=_TM1,B1186&lt;=_TM2,OR(TH!L1186="1111",TH!M1186="1111")),TH!D1186,""),"")</f>
        <v/>
      </c>
      <c r="B1186" s="36" t="str">
        <f t="shared" si="30"/>
        <v/>
      </c>
      <c r="C1186" s="191"/>
      <c r="D1186" s="191"/>
      <c r="E1186" s="842"/>
      <c r="F1186" s="192"/>
      <c r="G1186" s="491"/>
      <c r="H1186" s="193"/>
      <c r="I1186" s="253"/>
      <c r="J1186" s="253"/>
      <c r="K1186" s="606"/>
      <c r="L1186" s="194"/>
      <c r="M1186" s="194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4"/>
    </row>
    <row r="1187" spans="1:27" ht="15.75" customHeight="1">
      <c r="A1187" s="886" t="str">
        <f>IF(B1187&lt;&gt;"",IF(AND(B1187&gt;=_TM1,B1187&lt;=_TM2,OR(TH!L1187="1111",TH!M1187="1111")),TH!D1187,""),"")</f>
        <v/>
      </c>
      <c r="B1187" s="36" t="str">
        <f t="shared" si="30"/>
        <v/>
      </c>
      <c r="C1187" s="191"/>
      <c r="D1187" s="191"/>
      <c r="E1187" s="842"/>
      <c r="F1187" s="192"/>
      <c r="G1187" s="491"/>
      <c r="H1187" s="193"/>
      <c r="I1187" s="253"/>
      <c r="J1187" s="253"/>
      <c r="K1187" s="606"/>
      <c r="L1187" s="194"/>
      <c r="M1187" s="194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4"/>
    </row>
    <row r="1188" spans="1:27" ht="15.75" customHeight="1">
      <c r="A1188" s="886" t="str">
        <f>IF(B1188&lt;&gt;"",IF(AND(B1188&gt;=_TM1,B1188&lt;=_TM2,OR(TH!L1188="1111",TH!M1188="1111")),TH!D1188,""),"")</f>
        <v/>
      </c>
      <c r="B1188" s="36" t="str">
        <f t="shared" si="30"/>
        <v/>
      </c>
      <c r="C1188" s="191"/>
      <c r="D1188" s="191"/>
      <c r="E1188" s="842"/>
      <c r="F1188" s="192"/>
      <c r="G1188" s="491"/>
      <c r="H1188" s="193"/>
      <c r="I1188" s="253"/>
      <c r="J1188" s="253"/>
      <c r="K1188" s="38"/>
      <c r="L1188" s="194"/>
      <c r="M1188" s="194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4"/>
    </row>
    <row r="1189" spans="1:27" ht="15.75" customHeight="1">
      <c r="A1189" s="886" t="str">
        <f>IF(B1189&lt;&gt;"",IF(AND(B1189&gt;=_TM1,B1189&lt;=_TM2,OR(TH!L1189="1111",TH!M1189="1111")),TH!D1189,""),"")</f>
        <v/>
      </c>
      <c r="B1189" s="36" t="str">
        <f t="shared" si="30"/>
        <v/>
      </c>
      <c r="C1189" s="191"/>
      <c r="D1189" s="191"/>
      <c r="E1189" s="842"/>
      <c r="F1189" s="192"/>
      <c r="G1189" s="491"/>
      <c r="H1189" s="193"/>
      <c r="I1189" s="253"/>
      <c r="J1189" s="253"/>
      <c r="K1189" s="606"/>
      <c r="L1189" s="194"/>
      <c r="M1189" s="194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4"/>
    </row>
    <row r="1190" spans="1:27" ht="15.75" customHeight="1">
      <c r="A1190" s="886" t="str">
        <f>IF(B1190&lt;&gt;"",IF(AND(B1190&gt;=_TM1,B1190&lt;=_TM2,OR(TH!L1190="1111",TH!M1190="1111")),TH!D1190,""),"")</f>
        <v/>
      </c>
      <c r="B1190" s="36" t="str">
        <f t="shared" si="30"/>
        <v/>
      </c>
      <c r="C1190" s="191"/>
      <c r="D1190" s="191"/>
      <c r="E1190" s="842"/>
      <c r="F1190" s="192"/>
      <c r="G1190" s="491"/>
      <c r="H1190" s="193"/>
      <c r="I1190" s="253"/>
      <c r="J1190" s="253"/>
      <c r="K1190" s="606"/>
      <c r="L1190" s="194"/>
      <c r="M1190" s="194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4"/>
    </row>
    <row r="1191" spans="1:27" ht="15.75" customHeight="1">
      <c r="A1191" s="886" t="str">
        <f>IF(B1191&lt;&gt;"",IF(AND(B1191&gt;=_TM1,B1191&lt;=_TM2,OR(TH!L1191="1111",TH!M1191="1111")),TH!D1191,""),"")</f>
        <v/>
      </c>
      <c r="B1191" s="36" t="str">
        <f t="shared" si="30"/>
        <v/>
      </c>
      <c r="C1191" s="191"/>
      <c r="D1191" s="191"/>
      <c r="E1191" s="842"/>
      <c r="F1191" s="192"/>
      <c r="G1191" s="491"/>
      <c r="H1191" s="193"/>
      <c r="I1191" s="253"/>
      <c r="J1191" s="253"/>
      <c r="K1191" s="606"/>
      <c r="L1191" s="194"/>
      <c r="M1191" s="194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4"/>
    </row>
    <row r="1192" spans="1:27" ht="15.75" customHeight="1">
      <c r="A1192" s="886" t="str">
        <f>IF(B1192&lt;&gt;"",IF(AND(B1192&gt;=_TM1,B1192&lt;=_TM2,OR(TH!L1192="1111",TH!M1192="1111")),TH!D1192,""),"")</f>
        <v/>
      </c>
      <c r="B1192" s="36" t="str">
        <f t="shared" si="30"/>
        <v/>
      </c>
      <c r="C1192" s="191"/>
      <c r="D1192" s="191"/>
      <c r="E1192" s="842"/>
      <c r="F1192" s="192"/>
      <c r="G1192" s="491"/>
      <c r="H1192" s="193"/>
      <c r="I1192" s="254"/>
      <c r="J1192" s="254"/>
      <c r="K1192" s="606"/>
      <c r="L1192" s="194"/>
      <c r="M1192" s="194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4"/>
    </row>
    <row r="1193" spans="1:27" ht="15.75" customHeight="1">
      <c r="A1193" s="886" t="str">
        <f>IF(B1193&lt;&gt;"",IF(AND(B1193&gt;=_TM1,B1193&lt;=_TM2,OR(TH!L1193="1111",TH!M1193="1111")),TH!D1193,""),"")</f>
        <v/>
      </c>
      <c r="B1193" s="36" t="str">
        <f t="shared" si="30"/>
        <v/>
      </c>
      <c r="C1193" s="191"/>
      <c r="D1193" s="191"/>
      <c r="E1193" s="842"/>
      <c r="F1193" s="192"/>
      <c r="G1193" s="491"/>
      <c r="H1193" s="7"/>
      <c r="I1193" s="253"/>
      <c r="J1193" s="253"/>
      <c r="K1193" s="606"/>
      <c r="L1193" s="194"/>
      <c r="M1193" s="194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4"/>
    </row>
    <row r="1194" spans="1:27" ht="15.75" customHeight="1">
      <c r="A1194" s="886" t="str">
        <f>IF(B1194&lt;&gt;"",IF(AND(B1194&gt;=_TM1,B1194&lt;=_TM2,OR(TH!L1194="1111",TH!M1194="1111")),TH!D1194,""),"")</f>
        <v/>
      </c>
      <c r="B1194" s="36" t="str">
        <f t="shared" si="30"/>
        <v/>
      </c>
      <c r="C1194" s="191"/>
      <c r="D1194" s="191"/>
      <c r="E1194" s="842"/>
      <c r="F1194" s="192"/>
      <c r="G1194" s="491"/>
      <c r="H1194" s="7"/>
      <c r="I1194" s="253"/>
      <c r="J1194" s="253"/>
      <c r="K1194" s="606"/>
      <c r="L1194" s="194"/>
      <c r="M1194" s="194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4"/>
    </row>
    <row r="1195" spans="1:27" ht="15.75" customHeight="1">
      <c r="A1195" s="886" t="str">
        <f>IF(B1195&lt;&gt;"",IF(AND(B1195&gt;=_TM1,B1195&lt;=_TM2,OR(TH!L1195="1111",TH!M1195="1111")),TH!D1195,""),"")</f>
        <v/>
      </c>
      <c r="B1195" s="36" t="str">
        <f t="shared" si="30"/>
        <v/>
      </c>
      <c r="C1195" s="191"/>
      <c r="D1195" s="191"/>
      <c r="E1195" s="842"/>
      <c r="F1195" s="192"/>
      <c r="G1195" s="491"/>
      <c r="H1195" s="7"/>
      <c r="I1195" s="253"/>
      <c r="J1195" s="253"/>
      <c r="K1195" s="606"/>
      <c r="L1195" s="194"/>
      <c r="M1195" s="194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4"/>
    </row>
    <row r="1196" spans="1:27" ht="15.75" customHeight="1">
      <c r="A1196" s="886" t="str">
        <f>IF(B1196&lt;&gt;"",IF(AND(B1196&gt;=_TM1,B1196&lt;=_TM2,OR(TH!L1196="1111",TH!M1196="1111")),TH!D1196,""),"")</f>
        <v/>
      </c>
      <c r="B1196" s="36" t="str">
        <f t="shared" si="30"/>
        <v/>
      </c>
      <c r="C1196" s="191"/>
      <c r="D1196" s="37"/>
      <c r="E1196" s="775"/>
      <c r="F1196" s="40"/>
      <c r="G1196" s="40"/>
      <c r="H1196" s="7"/>
      <c r="I1196" s="253"/>
      <c r="J1196" s="253"/>
      <c r="K1196" s="606"/>
      <c r="L1196" s="39"/>
      <c r="M1196" s="39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4"/>
    </row>
    <row r="1197" spans="1:27" ht="15.75" customHeight="1">
      <c r="A1197" s="886" t="str">
        <f>IF(B1197&lt;&gt;"",IF(AND(B1197&gt;=_TM1,B1197&lt;=_TM2,OR(TH!L1197="1111",TH!M1197="1111")),TH!D1197,""),"")</f>
        <v/>
      </c>
      <c r="B1197" s="36" t="str">
        <f t="shared" si="30"/>
        <v/>
      </c>
      <c r="C1197" s="191"/>
      <c r="D1197" s="37"/>
      <c r="E1197" s="775"/>
      <c r="F1197" s="40"/>
      <c r="G1197" s="40"/>
      <c r="H1197" s="7"/>
      <c r="I1197" s="253"/>
      <c r="J1197" s="253"/>
      <c r="K1197" s="606"/>
      <c r="L1197" s="39"/>
      <c r="M1197" s="39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4"/>
    </row>
    <row r="1198" spans="1:27" ht="15.75" customHeight="1">
      <c r="A1198" s="886" t="str">
        <f>IF(B1198&lt;&gt;"",IF(AND(B1198&gt;=_TM1,B1198&lt;=_TM2,OR(TH!L1198="1111",TH!M1198="1111")),TH!D1198,""),"")</f>
        <v/>
      </c>
      <c r="B1198" s="36" t="str">
        <f t="shared" si="30"/>
        <v/>
      </c>
      <c r="C1198" s="191"/>
      <c r="D1198" s="37"/>
      <c r="E1198" s="775"/>
      <c r="F1198" s="40"/>
      <c r="G1198" s="40"/>
      <c r="H1198" s="7"/>
      <c r="I1198" s="253"/>
      <c r="J1198" s="253"/>
      <c r="K1198" s="606"/>
      <c r="L1198" s="39"/>
      <c r="M1198" s="39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4"/>
    </row>
    <row r="1199" spans="1:27" ht="15.75" customHeight="1">
      <c r="A1199" s="886" t="str">
        <f>IF(B1199&lt;&gt;"",IF(AND(B1199&gt;=_TM1,B1199&lt;=_TM2,OR(TH!L1199="1111",TH!M1199="1111")),TH!D1199,""),"")</f>
        <v/>
      </c>
      <c r="B1199" s="36" t="str">
        <f t="shared" si="30"/>
        <v/>
      </c>
      <c r="C1199" s="191"/>
      <c r="D1199" s="37"/>
      <c r="E1199" s="775"/>
      <c r="F1199" s="40"/>
      <c r="G1199" s="40"/>
      <c r="H1199" s="7"/>
      <c r="I1199" s="253"/>
      <c r="J1199" s="253"/>
      <c r="K1199" s="606"/>
      <c r="L1199" s="39"/>
      <c r="M1199" s="39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4"/>
    </row>
    <row r="1200" spans="1:27" ht="15.75" customHeight="1">
      <c r="A1200" s="886" t="str">
        <f>IF(B1200&lt;&gt;"",IF(AND(B1200&gt;=_TM1,B1200&lt;=_TM2,OR(TH!L1200="1111",TH!M1200="1111")),TH!D1200,""),"")</f>
        <v/>
      </c>
      <c r="B1200" s="36" t="str">
        <f t="shared" si="30"/>
        <v/>
      </c>
      <c r="C1200" s="191"/>
      <c r="D1200" s="37"/>
      <c r="E1200" s="775"/>
      <c r="F1200" s="40"/>
      <c r="G1200" s="40"/>
      <c r="H1200" s="7"/>
      <c r="I1200" s="253"/>
      <c r="J1200" s="253"/>
      <c r="K1200" s="606"/>
      <c r="L1200" s="39"/>
      <c r="M1200" s="39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4"/>
    </row>
    <row r="1201" spans="1:27" ht="15.75" customHeight="1">
      <c r="A1201" s="886" t="str">
        <f>IF(B1201&lt;&gt;"",IF(AND(B1201&gt;=_TM1,B1201&lt;=_TM2,OR(TH!L1201="1111",TH!M1201="1111")),TH!D1201,""),"")</f>
        <v/>
      </c>
      <c r="B1201" s="36" t="str">
        <f t="shared" si="30"/>
        <v/>
      </c>
      <c r="C1201" s="191"/>
      <c r="D1201" s="37"/>
      <c r="E1201" s="775"/>
      <c r="F1201" s="192"/>
      <c r="G1201" s="491"/>
      <c r="H1201" s="193"/>
      <c r="I1201" s="253"/>
      <c r="J1201" s="253"/>
      <c r="K1201" s="606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4"/>
    </row>
    <row r="1202" spans="1:27" ht="15.75" customHeight="1">
      <c r="A1202" s="886" t="str">
        <f>IF(B1202&lt;&gt;"",IF(AND(B1202&gt;=_TM1,B1202&lt;=_TM2,OR(TH!L1202="1111",TH!M1202="1111")),TH!D1202,""),"")</f>
        <v/>
      </c>
      <c r="B1202" s="36" t="str">
        <f t="shared" si="30"/>
        <v/>
      </c>
      <c r="C1202" s="191"/>
      <c r="D1202" s="37"/>
      <c r="E1202" s="775"/>
      <c r="F1202" s="192"/>
      <c r="G1202" s="491"/>
      <c r="H1202" s="193"/>
      <c r="I1202" s="253"/>
      <c r="J1202" s="253"/>
      <c r="K1202" s="606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4"/>
    </row>
    <row r="1203" spans="1:27" ht="15.75" customHeight="1">
      <c r="A1203" s="886" t="str">
        <f>IF(B1203&lt;&gt;"",IF(AND(B1203&gt;=_TM1,B1203&lt;=_TM2,OR(TH!L1203="1111",TH!M1203="1111")),TH!D1203,""),"")</f>
        <v/>
      </c>
      <c r="B1203" s="36" t="str">
        <f t="shared" si="30"/>
        <v/>
      </c>
      <c r="C1203" s="191"/>
      <c r="D1203" s="37"/>
      <c r="E1203" s="775"/>
      <c r="F1203" s="192"/>
      <c r="G1203" s="491"/>
      <c r="H1203" s="193"/>
      <c r="I1203" s="253"/>
      <c r="J1203" s="253"/>
      <c r="K1203" s="606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4"/>
    </row>
    <row r="1204" spans="1:27" ht="15.75" customHeight="1">
      <c r="A1204" s="886" t="str">
        <f>IF(B1204&lt;&gt;"",IF(AND(B1204&gt;=_TM1,B1204&lt;=_TM2,OR(TH!L1204="1111",TH!M1204="1111")),TH!D1204,""),"")</f>
        <v/>
      </c>
      <c r="B1204" s="36" t="str">
        <f t="shared" si="30"/>
        <v/>
      </c>
      <c r="C1204" s="191"/>
      <c r="D1204" s="37"/>
      <c r="E1204" s="775"/>
      <c r="F1204" s="192"/>
      <c r="G1204" s="491"/>
      <c r="H1204" s="7"/>
      <c r="I1204" s="253"/>
      <c r="J1204" s="253"/>
      <c r="K1204" s="606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4"/>
    </row>
    <row r="1205" spans="1:27" ht="15.75" customHeight="1">
      <c r="A1205" s="886" t="str">
        <f>IF(B1205&lt;&gt;"",IF(AND(B1205&gt;=_TM1,B1205&lt;=_TM2,OR(TH!L1205="1111",TH!M1205="1111")),TH!D1205,""),"")</f>
        <v/>
      </c>
      <c r="B1205" s="36" t="str">
        <f t="shared" si="30"/>
        <v/>
      </c>
      <c r="C1205" s="191"/>
      <c r="D1205" s="37"/>
      <c r="E1205" s="775"/>
      <c r="F1205" s="192"/>
      <c r="G1205" s="491"/>
      <c r="H1205" s="7"/>
      <c r="I1205" s="253"/>
      <c r="J1205" s="253"/>
      <c r="K1205" s="606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4"/>
    </row>
    <row r="1206" spans="1:27" ht="15.75" customHeight="1">
      <c r="A1206" s="886" t="str">
        <f>IF(B1206&lt;&gt;"",IF(AND(B1206&gt;=_TM1,B1206&lt;=_TM2,OR(TH!L1206="1111",TH!M1206="1111")),TH!D1206,""),"")</f>
        <v/>
      </c>
      <c r="B1206" s="36" t="str">
        <f t="shared" si="30"/>
        <v/>
      </c>
      <c r="C1206" s="184"/>
      <c r="D1206" s="184"/>
      <c r="E1206" s="849"/>
      <c r="F1206" s="189"/>
      <c r="G1206" s="608"/>
      <c r="H1206" s="818"/>
      <c r="I1206" s="253"/>
      <c r="J1206" s="253"/>
      <c r="K1206" s="606"/>
      <c r="L1206" s="607"/>
      <c r="M1206" s="607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4"/>
    </row>
    <row r="1207" spans="1:27" ht="15.75" customHeight="1">
      <c r="A1207" s="886" t="str">
        <f>IF(B1207&lt;&gt;"",IF(AND(B1207&gt;=_TM1,B1207&lt;=_TM2,OR(TH!L1207="1111",TH!M1207="1111")),TH!D1207,""),"")</f>
        <v/>
      </c>
      <c r="B1207" s="36" t="str">
        <f t="shared" si="30"/>
        <v/>
      </c>
      <c r="C1207" s="191"/>
      <c r="D1207" s="191"/>
      <c r="E1207" s="842"/>
      <c r="F1207" s="189"/>
      <c r="G1207" s="40"/>
      <c r="H1207" s="7"/>
      <c r="I1207" s="253"/>
      <c r="J1207" s="253"/>
      <c r="K1207" s="606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4"/>
    </row>
    <row r="1208" spans="1:27" ht="15.75" customHeight="1">
      <c r="A1208" s="886" t="str">
        <f>IF(B1208&lt;&gt;"",IF(AND(B1208&gt;=_TM1,B1208&lt;=_TM2,OR(TH!L1208="1111",TH!M1208="1111")),TH!D1208,""),"")</f>
        <v/>
      </c>
      <c r="B1208" s="36" t="str">
        <f t="shared" si="30"/>
        <v/>
      </c>
      <c r="C1208" s="191"/>
      <c r="D1208" s="191"/>
      <c r="E1208" s="842"/>
      <c r="F1208" s="40"/>
      <c r="G1208" s="40"/>
      <c r="H1208" s="7"/>
      <c r="I1208" s="253"/>
      <c r="J1208" s="253"/>
      <c r="K1208" s="606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4"/>
    </row>
    <row r="1209" spans="1:27" ht="15.75" customHeight="1">
      <c r="A1209" s="886" t="str">
        <f>IF(B1209&lt;&gt;"",IF(AND(B1209&gt;=_TM1,B1209&lt;=_TM2,OR(TH!L1209="1111",TH!M1209="1111")),TH!D1209,""),"")</f>
        <v/>
      </c>
      <c r="B1209" s="36" t="str">
        <f t="shared" si="30"/>
        <v/>
      </c>
      <c r="C1209" s="191"/>
      <c r="D1209" s="191"/>
      <c r="E1209" s="842"/>
      <c r="F1209" s="189"/>
      <c r="G1209" s="40"/>
      <c r="H1209" s="7"/>
      <c r="I1209" s="253"/>
      <c r="J1209" s="253"/>
      <c r="K1209" s="606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4"/>
    </row>
    <row r="1210" spans="1:27" ht="15.75" customHeight="1">
      <c r="A1210" s="886" t="str">
        <f>IF(B1210&lt;&gt;"",IF(AND(B1210&gt;=_TM1,B1210&lt;=_TM2,OR(TH!L1210="1111",TH!M1210="1111")),TH!D1210,""),"")</f>
        <v/>
      </c>
      <c r="B1210" s="36" t="str">
        <f t="shared" si="30"/>
        <v/>
      </c>
      <c r="C1210" s="191"/>
      <c r="D1210" s="191"/>
      <c r="E1210" s="842"/>
      <c r="F1210" s="40"/>
      <c r="G1210" s="40"/>
      <c r="H1210" s="7"/>
      <c r="I1210" s="253"/>
      <c r="J1210" s="253"/>
      <c r="K1210" s="606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4"/>
    </row>
    <row r="1211" spans="1:27" ht="15.75" customHeight="1">
      <c r="A1211" s="886" t="str">
        <f>IF(B1211&lt;&gt;"",IF(AND(B1211&gt;=_TM1,B1211&lt;=_TM2,OR(TH!L1211="1111",TH!M1211="1111")),TH!D1211,""),"")</f>
        <v/>
      </c>
      <c r="B1211" s="36" t="str">
        <f t="shared" si="30"/>
        <v/>
      </c>
      <c r="C1211" s="191"/>
      <c r="D1211" s="191"/>
      <c r="E1211" s="842"/>
      <c r="F1211" s="40"/>
      <c r="G1211" s="40"/>
      <c r="H1211" s="7"/>
      <c r="I1211" s="253"/>
      <c r="J1211" s="253"/>
      <c r="K1211" s="606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4"/>
    </row>
    <row r="1212" spans="1:27" ht="15.75" customHeight="1">
      <c r="A1212" s="886" t="str">
        <f>IF(B1212&lt;&gt;"",IF(AND(B1212&gt;=_TM1,B1212&lt;=_TM2,OR(TH!L1212="1111",TH!M1212="1111")),TH!D1212,""),"")</f>
        <v/>
      </c>
      <c r="B1212" s="36" t="str">
        <f t="shared" si="30"/>
        <v/>
      </c>
      <c r="C1212" s="191"/>
      <c r="D1212" s="191"/>
      <c r="E1212" s="842"/>
      <c r="F1212" s="40"/>
      <c r="G1212" s="40"/>
      <c r="H1212" s="7"/>
      <c r="I1212" s="253"/>
      <c r="J1212" s="253"/>
      <c r="K1212" s="606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4"/>
    </row>
    <row r="1213" spans="1:27" ht="15.75" customHeight="1">
      <c r="A1213" s="886" t="str">
        <f>IF(B1213&lt;&gt;"",IF(AND(B1213&gt;=_TM1,B1213&lt;=_TM2,OR(TH!L1213="1111",TH!M1213="1111")),TH!D1213,""),"")</f>
        <v/>
      </c>
      <c r="B1213" s="36" t="str">
        <f t="shared" si="30"/>
        <v/>
      </c>
      <c r="C1213" s="191"/>
      <c r="D1213" s="191"/>
      <c r="E1213" s="842"/>
      <c r="F1213" s="40"/>
      <c r="G1213" s="40"/>
      <c r="H1213" s="7"/>
      <c r="I1213" s="253"/>
      <c r="J1213" s="253"/>
      <c r="K1213" s="606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4"/>
    </row>
    <row r="1214" spans="1:27" ht="15.75" customHeight="1">
      <c r="A1214" s="886" t="str">
        <f>IF(B1214&lt;&gt;"",IF(AND(B1214&gt;=_TM1,B1214&lt;=_TM2,OR(TH!L1214="1111",TH!M1214="1111")),TH!D1214,""),"")</f>
        <v/>
      </c>
      <c r="B1214" s="36" t="str">
        <f t="shared" si="30"/>
        <v/>
      </c>
      <c r="C1214" s="191"/>
      <c r="D1214" s="191"/>
      <c r="E1214" s="842"/>
      <c r="F1214" s="40"/>
      <c r="G1214" s="40"/>
      <c r="H1214" s="7"/>
      <c r="I1214" s="253"/>
      <c r="J1214" s="253"/>
      <c r="K1214" s="606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4"/>
    </row>
    <row r="1215" spans="1:27" ht="15.75" customHeight="1">
      <c r="A1215" s="886" t="str">
        <f>IF(B1215&lt;&gt;"",IF(AND(B1215&gt;=_TM1,B1215&lt;=_TM2,OR(TH!L1215="1111",TH!M1215="1111")),TH!D1215,""),"")</f>
        <v/>
      </c>
      <c r="B1215" s="36" t="str">
        <f t="shared" si="30"/>
        <v/>
      </c>
      <c r="C1215" s="184"/>
      <c r="D1215" s="184"/>
      <c r="E1215" s="849"/>
      <c r="F1215" s="189"/>
      <c r="G1215" s="608"/>
      <c r="H1215" s="193"/>
      <c r="I1215" s="253"/>
      <c r="J1215" s="253"/>
      <c r="K1215" s="606"/>
      <c r="L1215" s="607"/>
      <c r="M1215" s="607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4"/>
    </row>
    <row r="1216" spans="1:27" ht="15.75" customHeight="1">
      <c r="A1216" s="886" t="str">
        <f>IF(B1216&lt;&gt;"",IF(AND(B1216&gt;=_TM1,B1216&lt;=_TM2,OR(TH!L1216="1111",TH!M1216="1111")),TH!D1216,""),"")</f>
        <v/>
      </c>
      <c r="B1216" s="36" t="str">
        <f t="shared" si="30"/>
        <v/>
      </c>
      <c r="C1216" s="184"/>
      <c r="D1216" s="184"/>
      <c r="E1216" s="849"/>
      <c r="F1216" s="189"/>
      <c r="G1216" s="608"/>
      <c r="H1216" s="193"/>
      <c r="I1216" s="253"/>
      <c r="J1216" s="253"/>
      <c r="K1216" s="606"/>
      <c r="L1216" s="607"/>
      <c r="M1216" s="607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4"/>
    </row>
    <row r="1217" spans="1:27" ht="15.75" customHeight="1">
      <c r="A1217" s="886" t="str">
        <f>IF(B1217&lt;&gt;"",IF(AND(B1217&gt;=_TM1,B1217&lt;=_TM2,OR(TH!L1217="1111",TH!M1217="1111")),TH!D1217,""),"")</f>
        <v/>
      </c>
      <c r="B1217" s="36" t="str">
        <f t="shared" si="30"/>
        <v/>
      </c>
      <c r="C1217" s="191"/>
      <c r="D1217" s="191"/>
      <c r="E1217" s="842"/>
      <c r="F1217" s="192"/>
      <c r="G1217" s="491"/>
      <c r="H1217" s="7"/>
      <c r="I1217" s="253"/>
      <c r="J1217" s="253"/>
      <c r="K1217" s="606"/>
      <c r="L1217" s="194"/>
      <c r="M1217" s="194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4"/>
    </row>
    <row r="1218" spans="1:27" ht="15.75" customHeight="1">
      <c r="A1218" s="886" t="str">
        <f>IF(B1218&lt;&gt;"",IF(AND(B1218&gt;=_TM1,B1218&lt;=_TM2,OR(TH!L1218="1111",TH!M1218="1111")),TH!D1218,""),"")</f>
        <v/>
      </c>
      <c r="B1218" s="36" t="str">
        <f t="shared" si="30"/>
        <v/>
      </c>
      <c r="C1218" s="191"/>
      <c r="D1218" s="191"/>
      <c r="E1218" s="842"/>
      <c r="F1218" s="192"/>
      <c r="G1218" s="491"/>
      <c r="H1218" s="7"/>
      <c r="I1218" s="253"/>
      <c r="J1218" s="253"/>
      <c r="K1218" s="606"/>
      <c r="L1218" s="194"/>
      <c r="M1218" s="194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4"/>
    </row>
    <row r="1219" spans="1:27" ht="15.75" customHeight="1">
      <c r="A1219" s="886" t="str">
        <f>IF(B1219&lt;&gt;"",IF(AND(B1219&gt;=_TM1,B1219&lt;=_TM2,OR(TH!L1219="1111",TH!M1219="1111")),TH!D1219,""),"")</f>
        <v/>
      </c>
      <c r="B1219" s="36" t="str">
        <f t="shared" si="30"/>
        <v/>
      </c>
      <c r="C1219" s="191"/>
      <c r="D1219" s="37"/>
      <c r="E1219" s="842"/>
      <c r="F1219" s="451"/>
      <c r="G1219" s="40"/>
      <c r="H1219" s="7"/>
      <c r="I1219" s="253"/>
      <c r="J1219" s="253"/>
      <c r="K1219" s="606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4"/>
    </row>
    <row r="1220" spans="1:27" ht="15.75" customHeight="1">
      <c r="A1220" s="886" t="str">
        <f>IF(B1220&lt;&gt;"",IF(AND(B1220&gt;=_TM1,B1220&lt;=_TM2,OR(TH!L1220="1111",TH!M1220="1111")),TH!D1220,""),"")</f>
        <v/>
      </c>
      <c r="B1220" s="36" t="str">
        <f t="shared" si="30"/>
        <v/>
      </c>
      <c r="C1220" s="191"/>
      <c r="D1220" s="37"/>
      <c r="E1220" s="842"/>
      <c r="F1220" s="192"/>
      <c r="G1220" s="491"/>
      <c r="H1220" s="7"/>
      <c r="I1220" s="253"/>
      <c r="J1220" s="253"/>
      <c r="K1220" s="606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4"/>
    </row>
    <row r="1221" spans="1:27" ht="15.75" customHeight="1">
      <c r="A1221" s="886" t="str">
        <f>IF(B1221&lt;&gt;"",IF(AND(B1221&gt;=_TM1,B1221&lt;=_TM2,OR(TH!L1221="1111",TH!M1221="1111")),TH!D1221,""),"")</f>
        <v/>
      </c>
      <c r="B1221" s="36" t="str">
        <f t="shared" si="30"/>
        <v/>
      </c>
      <c r="C1221" s="184"/>
      <c r="D1221" s="184"/>
      <c r="E1221" s="849"/>
      <c r="F1221" s="189"/>
      <c r="G1221" s="608"/>
      <c r="H1221" s="193"/>
      <c r="I1221" s="253"/>
      <c r="J1221" s="253"/>
      <c r="K1221" s="606"/>
      <c r="L1221" s="607"/>
      <c r="M1221" s="607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4"/>
    </row>
    <row r="1222" spans="1:27" ht="15.75" customHeight="1">
      <c r="A1222" s="886" t="str">
        <f>IF(B1222&lt;&gt;"",IF(AND(B1222&gt;=_TM1,B1222&lt;=_TM2,OR(TH!L1222="1111",TH!M1222="1111")),TH!D1222,""),"")</f>
        <v/>
      </c>
      <c r="B1222" s="36" t="str">
        <f t="shared" si="30"/>
        <v/>
      </c>
      <c r="C1222" s="191"/>
      <c r="D1222" s="191"/>
      <c r="E1222" s="842"/>
      <c r="F1222" s="192"/>
      <c r="G1222" s="491"/>
      <c r="H1222" s="7"/>
      <c r="I1222" s="254"/>
      <c r="J1222" s="254"/>
      <c r="K1222" s="606"/>
      <c r="L1222" s="194"/>
      <c r="M1222" s="194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4"/>
    </row>
    <row r="1223" spans="1:27" ht="15.75" customHeight="1">
      <c r="A1223" s="886" t="str">
        <f>IF(B1223&lt;&gt;"",IF(AND(B1223&gt;=_TM1,B1223&lt;=_TM2,OR(TH!L1223="1111",TH!M1223="1111")),TH!D1223,""),"")</f>
        <v/>
      </c>
      <c r="B1223" s="36" t="str">
        <f t="shared" ref="B1223:B1286" si="31">IF(C1223&lt;&gt;"",MONTH(C1223),"")</f>
        <v/>
      </c>
      <c r="C1223" s="191"/>
      <c r="D1223" s="191"/>
      <c r="E1223" s="842"/>
      <c r="F1223" s="192"/>
      <c r="G1223" s="491"/>
      <c r="H1223" s="7"/>
      <c r="I1223" s="254"/>
      <c r="J1223" s="254"/>
      <c r="K1223" s="38"/>
      <c r="L1223" s="194"/>
      <c r="M1223" s="194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4"/>
    </row>
    <row r="1224" spans="1:27" ht="15.75" customHeight="1">
      <c r="A1224" s="886" t="str">
        <f>IF(B1224&lt;&gt;"",IF(AND(B1224&gt;=_TM1,B1224&lt;=_TM2,OR(TH!L1224="1111",TH!M1224="1111")),TH!D1224,""),"")</f>
        <v/>
      </c>
      <c r="B1224" s="36" t="str">
        <f t="shared" si="31"/>
        <v/>
      </c>
      <c r="C1224" s="191"/>
      <c r="D1224" s="191"/>
      <c r="E1224" s="842"/>
      <c r="F1224" s="40"/>
      <c r="G1224" s="40"/>
      <c r="H1224" s="7"/>
      <c r="I1224" s="253"/>
      <c r="J1224" s="253"/>
      <c r="K1224" s="606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4"/>
    </row>
    <row r="1225" spans="1:27" ht="15.75" customHeight="1">
      <c r="A1225" s="886" t="str">
        <f>IF(B1225&lt;&gt;"",IF(AND(B1225&gt;=_TM1,B1225&lt;=_TM2,OR(TH!L1225="1111",TH!M1225="1111")),TH!D1225,""),"")</f>
        <v/>
      </c>
      <c r="B1225" s="36" t="str">
        <f t="shared" si="31"/>
        <v/>
      </c>
      <c r="C1225" s="191"/>
      <c r="D1225" s="191"/>
      <c r="E1225" s="842"/>
      <c r="F1225" s="189"/>
      <c r="G1225" s="40"/>
      <c r="H1225" s="7"/>
      <c r="I1225" s="253"/>
      <c r="J1225" s="253"/>
      <c r="K1225" s="606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4"/>
    </row>
    <row r="1226" spans="1:27" ht="15.75" customHeight="1">
      <c r="A1226" s="886" t="str">
        <f>IF(B1226&lt;&gt;"",IF(AND(B1226&gt;=_TM1,B1226&lt;=_TM2,OR(TH!L1226="1111",TH!M1226="1111")),TH!D1226,""),"")</f>
        <v/>
      </c>
      <c r="B1226" s="36" t="str">
        <f t="shared" si="31"/>
        <v/>
      </c>
      <c r="C1226" s="191"/>
      <c r="D1226" s="191"/>
      <c r="E1226" s="842"/>
      <c r="F1226" s="189"/>
      <c r="G1226" s="40"/>
      <c r="H1226" s="7"/>
      <c r="I1226" s="253"/>
      <c r="J1226" s="253"/>
      <c r="K1226" s="606"/>
      <c r="L1226" s="39"/>
      <c r="M1226" s="39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4"/>
    </row>
    <row r="1227" spans="1:27" ht="15.75" customHeight="1">
      <c r="A1227" s="886" t="str">
        <f>IF(B1227&lt;&gt;"",IF(AND(B1227&gt;=_TM1,B1227&lt;=_TM2,OR(TH!L1227="1111",TH!M1227="1111")),TH!D1227,""),"")</f>
        <v/>
      </c>
      <c r="B1227" s="36" t="str">
        <f t="shared" si="31"/>
        <v/>
      </c>
      <c r="C1227" s="191"/>
      <c r="D1227" s="191"/>
      <c r="E1227" s="842"/>
      <c r="F1227" s="189"/>
      <c r="G1227" s="40"/>
      <c r="H1227" s="7"/>
      <c r="I1227" s="253"/>
      <c r="J1227" s="253"/>
      <c r="K1227" s="606"/>
      <c r="L1227" s="39"/>
      <c r="M1227" s="39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4"/>
    </row>
    <row r="1228" spans="1:27" ht="15.75" customHeight="1">
      <c r="A1228" s="886" t="str">
        <f>IF(B1228&lt;&gt;"",IF(AND(B1228&gt;=_TM1,B1228&lt;=_TM2,OR(TH!L1228="1111",TH!M1228="1111")),TH!D1228,""),"")</f>
        <v/>
      </c>
      <c r="B1228" s="36" t="str">
        <f t="shared" si="31"/>
        <v/>
      </c>
      <c r="C1228" s="191"/>
      <c r="D1228" s="191"/>
      <c r="E1228" s="842"/>
      <c r="F1228" s="40"/>
      <c r="G1228" s="40"/>
      <c r="H1228" s="7"/>
      <c r="I1228" s="253"/>
      <c r="J1228" s="253"/>
      <c r="K1228" s="606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4"/>
    </row>
    <row r="1229" spans="1:27" ht="15.75" customHeight="1">
      <c r="A1229" s="886" t="str">
        <f>IF(B1229&lt;&gt;"",IF(AND(B1229&gt;=_TM1,B1229&lt;=_TM2,OR(TH!L1229="1111",TH!M1229="1111")),TH!D1229,""),"")</f>
        <v/>
      </c>
      <c r="B1229" s="36" t="str">
        <f t="shared" si="31"/>
        <v/>
      </c>
      <c r="C1229" s="191"/>
      <c r="D1229" s="191"/>
      <c r="E1229" s="842"/>
      <c r="F1229" s="40"/>
      <c r="G1229" s="40"/>
      <c r="H1229" s="7"/>
      <c r="I1229" s="253"/>
      <c r="J1229" s="253"/>
      <c r="K1229" s="606"/>
      <c r="L1229" s="39"/>
      <c r="M1229" s="39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4"/>
    </row>
    <row r="1230" spans="1:27" ht="15.75" customHeight="1">
      <c r="A1230" s="886" t="str">
        <f>IF(B1230&lt;&gt;"",IF(AND(B1230&gt;=_TM1,B1230&lt;=_TM2,OR(TH!L1230="1111",TH!M1230="1111")),TH!D1230,""),"")</f>
        <v/>
      </c>
      <c r="B1230" s="36" t="str">
        <f t="shared" si="31"/>
        <v/>
      </c>
      <c r="C1230" s="191"/>
      <c r="D1230" s="191"/>
      <c r="E1230" s="842"/>
      <c r="F1230" s="40"/>
      <c r="G1230" s="40"/>
      <c r="H1230" s="7"/>
      <c r="I1230" s="253"/>
      <c r="J1230" s="253"/>
      <c r="K1230" s="606"/>
      <c r="L1230" s="39"/>
      <c r="M1230" s="39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4"/>
    </row>
    <row r="1231" spans="1:27" ht="15.75" customHeight="1">
      <c r="A1231" s="886" t="str">
        <f>IF(B1231&lt;&gt;"",IF(AND(B1231&gt;=_TM1,B1231&lt;=_TM2,OR(TH!L1231="1111",TH!M1231="1111")),TH!D1231,""),"")</f>
        <v/>
      </c>
      <c r="B1231" s="36" t="str">
        <f t="shared" si="31"/>
        <v/>
      </c>
      <c r="C1231" s="191"/>
      <c r="D1231" s="191"/>
      <c r="E1231" s="842"/>
      <c r="F1231" s="40"/>
      <c r="G1231" s="40"/>
      <c r="H1231" s="7"/>
      <c r="I1231" s="253"/>
      <c r="J1231" s="253"/>
      <c r="K1231" s="606"/>
      <c r="L1231" s="39"/>
      <c r="M1231" s="39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4"/>
    </row>
    <row r="1232" spans="1:27" ht="15.75" customHeight="1">
      <c r="A1232" s="886" t="str">
        <f>IF(B1232&lt;&gt;"",IF(AND(B1232&gt;=_TM1,B1232&lt;=_TM2,OR(TH!L1232="1111",TH!M1232="1111")),TH!D1232,""),"")</f>
        <v/>
      </c>
      <c r="B1232" s="36" t="str">
        <f t="shared" si="31"/>
        <v/>
      </c>
      <c r="C1232" s="191"/>
      <c r="D1232" s="191"/>
      <c r="E1232" s="842"/>
      <c r="F1232" s="40"/>
      <c r="G1232" s="40"/>
      <c r="H1232" s="7"/>
      <c r="I1232" s="253"/>
      <c r="J1232" s="253"/>
      <c r="K1232" s="606"/>
      <c r="L1232" s="39"/>
      <c r="M1232" s="39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4"/>
    </row>
    <row r="1233" spans="1:27" ht="15.75" customHeight="1">
      <c r="A1233" s="886" t="str">
        <f>IF(B1233&lt;&gt;"",IF(AND(B1233&gt;=_TM1,B1233&lt;=_TM2,OR(TH!L1233="1111",TH!M1233="1111")),TH!D1233,""),"")</f>
        <v/>
      </c>
      <c r="B1233" s="36" t="str">
        <f t="shared" si="31"/>
        <v/>
      </c>
      <c r="C1233" s="191"/>
      <c r="D1233" s="191"/>
      <c r="E1233" s="842"/>
      <c r="F1233" s="40"/>
      <c r="G1233" s="40"/>
      <c r="H1233" s="7"/>
      <c r="I1233" s="253"/>
      <c r="J1233" s="253"/>
      <c r="K1233" s="606"/>
      <c r="L1233" s="39"/>
      <c r="M1233" s="39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4"/>
    </row>
    <row r="1234" spans="1:27" ht="15.75" customHeight="1">
      <c r="A1234" s="886" t="str">
        <f>IF(B1234&lt;&gt;"",IF(AND(B1234&gt;=_TM1,B1234&lt;=_TM2,OR(TH!L1234="1111",TH!M1234="1111")),TH!D1234,""),"")</f>
        <v/>
      </c>
      <c r="B1234" s="36" t="str">
        <f t="shared" si="31"/>
        <v/>
      </c>
      <c r="C1234" s="191"/>
      <c r="D1234" s="191"/>
      <c r="E1234" s="842"/>
      <c r="F1234" s="40"/>
      <c r="G1234" s="40"/>
      <c r="H1234" s="7"/>
      <c r="I1234" s="253"/>
      <c r="J1234" s="253"/>
      <c r="K1234" s="606"/>
      <c r="L1234" s="39"/>
      <c r="M1234" s="39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4"/>
    </row>
    <row r="1235" spans="1:27" ht="15.75" customHeight="1">
      <c r="A1235" s="886" t="str">
        <f>IF(B1235&lt;&gt;"",IF(AND(B1235&gt;=_TM1,B1235&lt;=_TM2,OR(TH!L1235="1111",TH!M1235="1111")),TH!D1235,""),"")</f>
        <v/>
      </c>
      <c r="B1235" s="36" t="str">
        <f t="shared" si="31"/>
        <v/>
      </c>
      <c r="C1235" s="191"/>
      <c r="D1235" s="191"/>
      <c r="E1235" s="842"/>
      <c r="F1235" s="40"/>
      <c r="G1235" s="40"/>
      <c r="H1235" s="7"/>
      <c r="I1235" s="253"/>
      <c r="J1235" s="253"/>
      <c r="K1235" s="606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4"/>
    </row>
    <row r="1236" spans="1:27" ht="15.75" customHeight="1">
      <c r="A1236" s="886" t="str">
        <f>IF(B1236&lt;&gt;"",IF(AND(B1236&gt;=_TM1,B1236&lt;=_TM2,OR(TH!L1236="1111",TH!M1236="1111")),TH!D1236,""),"")</f>
        <v/>
      </c>
      <c r="B1236" s="36" t="str">
        <f t="shared" si="31"/>
        <v/>
      </c>
      <c r="C1236" s="191"/>
      <c r="D1236" s="191"/>
      <c r="E1236" s="842"/>
      <c r="F1236" s="40"/>
      <c r="G1236" s="40"/>
      <c r="H1236" s="7"/>
      <c r="I1236" s="253"/>
      <c r="J1236" s="253"/>
      <c r="K1236" s="606"/>
      <c r="L1236" s="39"/>
      <c r="M1236" s="39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4"/>
    </row>
    <row r="1237" spans="1:27" ht="15.75" customHeight="1">
      <c r="A1237" s="886" t="str">
        <f>IF(B1237&lt;&gt;"",IF(AND(B1237&gt;=_TM1,B1237&lt;=_TM2,OR(TH!L1237="1111",TH!M1237="1111")),TH!D1237,""),"")</f>
        <v/>
      </c>
      <c r="B1237" s="36" t="str">
        <f t="shared" si="31"/>
        <v/>
      </c>
      <c r="C1237" s="191"/>
      <c r="D1237" s="191"/>
      <c r="E1237" s="842"/>
      <c r="F1237" s="40"/>
      <c r="G1237" s="40"/>
      <c r="H1237" s="7"/>
      <c r="I1237" s="253"/>
      <c r="J1237" s="253"/>
      <c r="K1237" s="606"/>
      <c r="L1237" s="39"/>
      <c r="M1237" s="39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4"/>
    </row>
    <row r="1238" spans="1:27" ht="15.75" customHeight="1">
      <c r="A1238" s="886" t="str">
        <f>IF(B1238&lt;&gt;"",IF(AND(B1238&gt;=_TM1,B1238&lt;=_TM2,OR(TH!L1238="1111",TH!M1238="1111")),TH!D1238,""),"")</f>
        <v/>
      </c>
      <c r="B1238" s="36" t="str">
        <f t="shared" si="31"/>
        <v/>
      </c>
      <c r="C1238" s="191"/>
      <c r="D1238" s="191"/>
      <c r="E1238" s="842"/>
      <c r="F1238" s="40"/>
      <c r="G1238" s="40"/>
      <c r="H1238" s="7"/>
      <c r="I1238" s="253"/>
      <c r="J1238" s="253"/>
      <c r="K1238" s="606"/>
      <c r="L1238" s="39"/>
      <c r="M1238" s="39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4"/>
    </row>
    <row r="1239" spans="1:27" ht="15.75" customHeight="1">
      <c r="A1239" s="886" t="str">
        <f>IF(B1239&lt;&gt;"",IF(AND(B1239&gt;=_TM1,B1239&lt;=_TM2,OR(TH!L1239="1111",TH!M1239="1111")),TH!D1239,""),"")</f>
        <v/>
      </c>
      <c r="B1239" s="36" t="str">
        <f t="shared" si="31"/>
        <v/>
      </c>
      <c r="C1239" s="191"/>
      <c r="D1239" s="191"/>
      <c r="E1239" s="842"/>
      <c r="F1239" s="40"/>
      <c r="G1239" s="40"/>
      <c r="H1239" s="7"/>
      <c r="I1239" s="253"/>
      <c r="J1239" s="253"/>
      <c r="K1239" s="606"/>
      <c r="L1239" s="39"/>
      <c r="M1239" s="39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4"/>
    </row>
    <row r="1240" spans="1:27" ht="15.75" customHeight="1">
      <c r="A1240" s="886" t="str">
        <f>IF(B1240&lt;&gt;"",IF(AND(B1240&gt;=_TM1,B1240&lt;=_TM2,OR(TH!L1240="1111",TH!M1240="1111")),TH!D1240,""),"")</f>
        <v/>
      </c>
      <c r="B1240" s="36" t="str">
        <f t="shared" si="31"/>
        <v/>
      </c>
      <c r="C1240" s="191"/>
      <c r="D1240" s="191"/>
      <c r="E1240" s="842"/>
      <c r="F1240" s="40"/>
      <c r="G1240" s="40"/>
      <c r="H1240" s="7"/>
      <c r="I1240" s="253"/>
      <c r="J1240" s="253"/>
      <c r="K1240" s="606"/>
      <c r="L1240" s="39"/>
      <c r="M1240" s="39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4"/>
    </row>
    <row r="1241" spans="1:27" ht="15.75" customHeight="1">
      <c r="A1241" s="886" t="str">
        <f>IF(B1241&lt;&gt;"",IF(AND(B1241&gt;=_TM1,B1241&lt;=_TM2,OR(TH!L1241="1111",TH!M1241="1111")),TH!D1241,""),"")</f>
        <v/>
      </c>
      <c r="B1241" s="36" t="str">
        <f t="shared" si="31"/>
        <v/>
      </c>
      <c r="C1241" s="191"/>
      <c r="D1241" s="191"/>
      <c r="E1241" s="842"/>
      <c r="F1241" s="40"/>
      <c r="G1241" s="40"/>
      <c r="H1241" s="7"/>
      <c r="I1241" s="253"/>
      <c r="J1241" s="253"/>
      <c r="K1241" s="606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4"/>
    </row>
    <row r="1242" spans="1:27" ht="15.75" customHeight="1">
      <c r="A1242" s="886" t="str">
        <f>IF(B1242&lt;&gt;"",IF(AND(B1242&gt;=_TM1,B1242&lt;=_TM2,OR(TH!L1242="1111",TH!M1242="1111")),TH!D1242,""),"")</f>
        <v/>
      </c>
      <c r="B1242" s="36" t="str">
        <f t="shared" si="31"/>
        <v/>
      </c>
      <c r="C1242" s="191"/>
      <c r="D1242" s="191"/>
      <c r="E1242" s="842"/>
      <c r="F1242" s="40"/>
      <c r="G1242" s="40"/>
      <c r="H1242" s="7"/>
      <c r="I1242" s="253"/>
      <c r="J1242" s="253"/>
      <c r="K1242" s="606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4"/>
    </row>
    <row r="1243" spans="1:27" ht="15.75" customHeight="1">
      <c r="A1243" s="886" t="str">
        <f>IF(B1243&lt;&gt;"",IF(AND(B1243&gt;=_TM1,B1243&lt;=_TM2,OR(TH!L1243="1111",TH!M1243="1111")),TH!D1243,""),"")</f>
        <v/>
      </c>
      <c r="B1243" s="36" t="str">
        <f t="shared" si="31"/>
        <v/>
      </c>
      <c r="C1243" s="191"/>
      <c r="D1243" s="191"/>
      <c r="E1243" s="842"/>
      <c r="F1243" s="40"/>
      <c r="G1243" s="40"/>
      <c r="H1243" s="7"/>
      <c r="I1243" s="253"/>
      <c r="J1243" s="253"/>
      <c r="K1243" s="606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4"/>
    </row>
    <row r="1244" spans="1:27" ht="15.75" customHeight="1">
      <c r="A1244" s="886" t="str">
        <f>IF(B1244&lt;&gt;"",IF(AND(B1244&gt;=_TM1,B1244&lt;=_TM2,OR(TH!L1244="1111",TH!M1244="1111")),TH!D1244,""),"")</f>
        <v/>
      </c>
      <c r="B1244" s="36" t="str">
        <f t="shared" si="31"/>
        <v/>
      </c>
      <c r="C1244" s="191"/>
      <c r="D1244" s="191"/>
      <c r="E1244" s="842"/>
      <c r="F1244" s="40"/>
      <c r="G1244" s="40"/>
      <c r="H1244" s="7"/>
      <c r="I1244" s="253"/>
      <c r="J1244" s="253"/>
      <c r="K1244" s="606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4"/>
    </row>
    <row r="1245" spans="1:27" ht="15.75" customHeight="1">
      <c r="A1245" s="886" t="str">
        <f>IF(B1245&lt;&gt;"",IF(AND(B1245&gt;=_TM1,B1245&lt;=_TM2,OR(TH!L1245="1111",TH!M1245="1111")),TH!D1245,""),"")</f>
        <v/>
      </c>
      <c r="B1245" s="36" t="str">
        <f t="shared" si="31"/>
        <v/>
      </c>
      <c r="C1245" s="191"/>
      <c r="D1245" s="191"/>
      <c r="E1245" s="842"/>
      <c r="F1245" s="189"/>
      <c r="G1245" s="40"/>
      <c r="H1245" s="7"/>
      <c r="I1245" s="253"/>
      <c r="J1245" s="253"/>
      <c r="K1245" s="606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4"/>
    </row>
    <row r="1246" spans="1:27" ht="15.75" customHeight="1">
      <c r="A1246" s="886" t="str">
        <f>IF(B1246&lt;&gt;"",IF(AND(B1246&gt;=_TM1,B1246&lt;=_TM2,OR(TH!L1246="1111",TH!M1246="1111")),TH!D1246,""),"")</f>
        <v/>
      </c>
      <c r="B1246" s="36" t="str">
        <f t="shared" si="31"/>
        <v/>
      </c>
      <c r="C1246" s="191"/>
      <c r="D1246" s="191"/>
      <c r="E1246" s="842"/>
      <c r="F1246" s="40"/>
      <c r="G1246" s="40"/>
      <c r="H1246" s="7"/>
      <c r="I1246" s="253"/>
      <c r="J1246" s="253"/>
      <c r="K1246" s="606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4"/>
    </row>
    <row r="1247" spans="1:27" ht="15.75" customHeight="1">
      <c r="A1247" s="886" t="str">
        <f>IF(B1247&lt;&gt;"",IF(AND(B1247&gt;=_TM1,B1247&lt;=_TM2,OR(TH!L1247="1111",TH!M1247="1111")),TH!D1247,""),"")</f>
        <v/>
      </c>
      <c r="B1247" s="36" t="str">
        <f t="shared" si="31"/>
        <v/>
      </c>
      <c r="C1247" s="191"/>
      <c r="D1247" s="191"/>
      <c r="E1247" s="842"/>
      <c r="F1247" s="40"/>
      <c r="G1247" s="40"/>
      <c r="H1247" s="7"/>
      <c r="I1247" s="253"/>
      <c r="J1247" s="253"/>
      <c r="K1247" s="606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4"/>
    </row>
    <row r="1248" spans="1:27" ht="15.75" customHeight="1">
      <c r="A1248" s="886" t="str">
        <f>IF(B1248&lt;&gt;"",IF(AND(B1248&gt;=_TM1,B1248&lt;=_TM2,OR(TH!L1248="1111",TH!M1248="1111")),TH!D1248,""),"")</f>
        <v/>
      </c>
      <c r="B1248" s="36" t="str">
        <f t="shared" si="31"/>
        <v/>
      </c>
      <c r="C1248" s="191"/>
      <c r="D1248" s="191"/>
      <c r="E1248" s="842"/>
      <c r="F1248" s="40"/>
      <c r="G1248" s="40"/>
      <c r="H1248" s="7"/>
      <c r="I1248" s="253"/>
      <c r="J1248" s="253"/>
      <c r="K1248" s="606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4"/>
    </row>
    <row r="1249" spans="1:27" ht="15.75" customHeight="1">
      <c r="A1249" s="886" t="str">
        <f>IF(B1249&lt;&gt;"",IF(AND(B1249&gt;=_TM1,B1249&lt;=_TM2,OR(TH!L1249="1111",TH!M1249="1111")),TH!D1249,""),"")</f>
        <v/>
      </c>
      <c r="B1249" s="36" t="str">
        <f t="shared" si="31"/>
        <v/>
      </c>
      <c r="C1249" s="191"/>
      <c r="D1249" s="191"/>
      <c r="E1249" s="842"/>
      <c r="F1249" s="40"/>
      <c r="G1249" s="40"/>
      <c r="H1249" s="7"/>
      <c r="I1249" s="253"/>
      <c r="J1249" s="253"/>
      <c r="K1249" s="606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4"/>
    </row>
    <row r="1250" spans="1:27" ht="15.75" customHeight="1">
      <c r="A1250" s="886" t="str">
        <f>IF(B1250&lt;&gt;"",IF(AND(B1250&gt;=_TM1,B1250&lt;=_TM2,OR(TH!L1250="1111",TH!M1250="1111")),TH!D1250,""),"")</f>
        <v/>
      </c>
      <c r="B1250" s="36" t="str">
        <f t="shared" si="31"/>
        <v/>
      </c>
      <c r="C1250" s="191"/>
      <c r="D1250" s="191"/>
      <c r="E1250" s="842"/>
      <c r="F1250" s="189"/>
      <c r="G1250" s="40"/>
      <c r="H1250" s="7"/>
      <c r="I1250" s="253"/>
      <c r="J1250" s="253"/>
      <c r="K1250" s="606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4"/>
    </row>
    <row r="1251" spans="1:27" ht="15.75" customHeight="1">
      <c r="A1251" s="886" t="str">
        <f>IF(B1251&lt;&gt;"",IF(AND(B1251&gt;=_TM1,B1251&lt;=_TM2,OR(TH!L1251="1111",TH!M1251="1111")),TH!D1251,""),"")</f>
        <v/>
      </c>
      <c r="B1251" s="36" t="str">
        <f t="shared" si="31"/>
        <v/>
      </c>
      <c r="C1251" s="184"/>
      <c r="D1251" s="184"/>
      <c r="E1251" s="849"/>
      <c r="F1251" s="189"/>
      <c r="G1251" s="608"/>
      <c r="H1251" s="7"/>
      <c r="I1251" s="253"/>
      <c r="J1251" s="253"/>
      <c r="K1251" s="606"/>
      <c r="L1251" s="607"/>
      <c r="M1251" s="607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4"/>
    </row>
    <row r="1252" spans="1:27" ht="15.75" customHeight="1">
      <c r="A1252" s="886" t="str">
        <f>IF(B1252&lt;&gt;"",IF(AND(B1252&gt;=_TM1,B1252&lt;=_TM2,OR(TH!L1252="1111",TH!M1252="1111")),TH!D1252,""),"")</f>
        <v/>
      </c>
      <c r="B1252" s="36" t="str">
        <f t="shared" si="31"/>
        <v/>
      </c>
      <c r="C1252" s="191"/>
      <c r="D1252" s="191"/>
      <c r="E1252" s="842"/>
      <c r="F1252" s="192"/>
      <c r="G1252" s="491"/>
      <c r="H1252" s="45"/>
      <c r="I1252" s="253"/>
      <c r="J1252" s="253"/>
      <c r="K1252" s="38"/>
      <c r="L1252" s="194"/>
      <c r="M1252" s="194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4"/>
    </row>
    <row r="1253" spans="1:27" ht="15.75" customHeight="1">
      <c r="A1253" s="886" t="str">
        <f>IF(B1253&lt;&gt;"",IF(AND(B1253&gt;=_TM1,B1253&lt;=_TM2,OR(TH!L1253="1111",TH!M1253="1111")),TH!D1253,""),"")</f>
        <v/>
      </c>
      <c r="B1253" s="36" t="str">
        <f t="shared" si="31"/>
        <v/>
      </c>
      <c r="C1253" s="191"/>
      <c r="D1253" s="191"/>
      <c r="E1253" s="842"/>
      <c r="F1253" s="192"/>
      <c r="G1253" s="491"/>
      <c r="H1253" s="45"/>
      <c r="I1253" s="253"/>
      <c r="J1253" s="253"/>
      <c r="K1253" s="38"/>
      <c r="L1253" s="194"/>
      <c r="M1253" s="194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4"/>
    </row>
    <row r="1254" spans="1:27" ht="15.75" customHeight="1">
      <c r="A1254" s="886" t="str">
        <f>IF(B1254&lt;&gt;"",IF(AND(B1254&gt;=_TM1,B1254&lt;=_TM2,OR(TH!L1254="1111",TH!M1254="1111")),TH!D1254,""),"")</f>
        <v/>
      </c>
      <c r="B1254" s="36" t="str">
        <f t="shared" si="31"/>
        <v/>
      </c>
      <c r="C1254" s="191"/>
      <c r="D1254" s="191"/>
      <c r="E1254" s="842"/>
      <c r="F1254" s="192"/>
      <c r="G1254" s="491"/>
      <c r="H1254" s="7"/>
      <c r="I1254" s="253"/>
      <c r="J1254" s="253"/>
      <c r="K1254" s="606"/>
      <c r="L1254" s="194"/>
      <c r="M1254" s="194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4"/>
    </row>
    <row r="1255" spans="1:27" ht="15.75" customHeight="1">
      <c r="A1255" s="886" t="str">
        <f>IF(B1255&lt;&gt;"",IF(AND(B1255&gt;=_TM1,B1255&lt;=_TM2,OR(TH!L1255="1111",TH!M1255="1111")),TH!D1255,""),"")</f>
        <v/>
      </c>
      <c r="B1255" s="36" t="str">
        <f t="shared" si="31"/>
        <v/>
      </c>
      <c r="C1255" s="191"/>
      <c r="D1255" s="191"/>
      <c r="E1255" s="842"/>
      <c r="F1255" s="192"/>
      <c r="G1255" s="491"/>
      <c r="H1255" s="7"/>
      <c r="I1255" s="253"/>
      <c r="J1255" s="253"/>
      <c r="K1255" s="606"/>
      <c r="L1255" s="194"/>
      <c r="M1255" s="194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4"/>
    </row>
    <row r="1256" spans="1:27" ht="15.75" customHeight="1">
      <c r="A1256" s="886" t="str">
        <f>IF(B1256&lt;&gt;"",IF(AND(B1256&gt;=_TM1,B1256&lt;=_TM2,OR(TH!L1256="1111",TH!M1256="1111")),TH!D1256,""),"")</f>
        <v/>
      </c>
      <c r="B1256" s="36" t="str">
        <f t="shared" si="31"/>
        <v/>
      </c>
      <c r="C1256" s="191"/>
      <c r="D1256" s="191"/>
      <c r="E1256" s="842"/>
      <c r="F1256" s="40"/>
      <c r="G1256" s="40"/>
      <c r="H1256" s="7"/>
      <c r="I1256" s="253"/>
      <c r="J1256" s="253"/>
      <c r="K1256" s="606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4"/>
    </row>
    <row r="1257" spans="1:27" ht="15.75" customHeight="1">
      <c r="A1257" s="886" t="str">
        <f>IF(B1257&lt;&gt;"",IF(AND(B1257&gt;=_TM1,B1257&lt;=_TM2,OR(TH!L1257="1111",TH!M1257="1111")),TH!D1257,""),"")</f>
        <v/>
      </c>
      <c r="B1257" s="36" t="str">
        <f t="shared" si="31"/>
        <v/>
      </c>
      <c r="C1257" s="191"/>
      <c r="D1257" s="191"/>
      <c r="E1257" s="842"/>
      <c r="F1257" s="40"/>
      <c r="G1257" s="40"/>
      <c r="H1257" s="7"/>
      <c r="I1257" s="253"/>
      <c r="J1257" s="253"/>
      <c r="K1257" s="606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4"/>
    </row>
    <row r="1258" spans="1:27" ht="15.75" customHeight="1">
      <c r="A1258" s="886" t="str">
        <f>IF(B1258&lt;&gt;"",IF(AND(B1258&gt;=_TM1,B1258&lt;=_TM2,OR(TH!L1258="1111",TH!M1258="1111")),TH!D1258,""),"")</f>
        <v/>
      </c>
      <c r="B1258" s="36" t="str">
        <f t="shared" si="31"/>
        <v/>
      </c>
      <c r="C1258" s="191"/>
      <c r="D1258" s="191"/>
      <c r="E1258" s="842"/>
      <c r="F1258" s="40"/>
      <c r="G1258" s="40"/>
      <c r="H1258" s="7"/>
      <c r="I1258" s="253"/>
      <c r="J1258" s="253"/>
      <c r="K1258" s="606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4"/>
    </row>
    <row r="1259" spans="1:27" ht="15.75" customHeight="1">
      <c r="A1259" s="886" t="str">
        <f>IF(B1259&lt;&gt;"",IF(AND(B1259&gt;=_TM1,B1259&lt;=_TM2,OR(TH!L1259="1111",TH!M1259="1111")),TH!D1259,""),"")</f>
        <v/>
      </c>
      <c r="B1259" s="36" t="str">
        <f t="shared" si="31"/>
        <v/>
      </c>
      <c r="C1259" s="191"/>
      <c r="D1259" s="191"/>
      <c r="E1259" s="842"/>
      <c r="F1259" s="40"/>
      <c r="G1259" s="40"/>
      <c r="H1259" s="7"/>
      <c r="I1259" s="253"/>
      <c r="J1259" s="253"/>
      <c r="K1259" s="606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4"/>
    </row>
    <row r="1260" spans="1:27" ht="15.75" customHeight="1">
      <c r="A1260" s="886" t="str">
        <f>IF(B1260&lt;&gt;"",IF(AND(B1260&gt;=_TM1,B1260&lt;=_TM2,OR(TH!L1260="1111",TH!M1260="1111")),TH!D1260,""),"")</f>
        <v/>
      </c>
      <c r="B1260" s="36" t="str">
        <f t="shared" si="31"/>
        <v/>
      </c>
      <c r="C1260" s="191"/>
      <c r="D1260" s="37"/>
      <c r="E1260" s="842"/>
      <c r="F1260" s="451"/>
      <c r="G1260" s="40"/>
      <c r="H1260" s="7"/>
      <c r="I1260" s="253"/>
      <c r="J1260" s="253"/>
      <c r="K1260" s="606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4"/>
    </row>
    <row r="1261" spans="1:27" ht="15.75" customHeight="1">
      <c r="A1261" s="886" t="str">
        <f>IF(B1261&lt;&gt;"",IF(AND(B1261&gt;=_TM1,B1261&lt;=_TM2,OR(TH!L1261="1111",TH!M1261="1111")),TH!D1261,""),"")</f>
        <v/>
      </c>
      <c r="B1261" s="36" t="str">
        <f t="shared" si="31"/>
        <v/>
      </c>
      <c r="C1261" s="191"/>
      <c r="D1261" s="37"/>
      <c r="E1261" s="842"/>
      <c r="F1261" s="192"/>
      <c r="G1261" s="491"/>
      <c r="H1261" s="7"/>
      <c r="I1261" s="253"/>
      <c r="J1261" s="253"/>
      <c r="K1261" s="606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4"/>
    </row>
    <row r="1262" spans="1:27" ht="15.75" customHeight="1">
      <c r="A1262" s="886" t="str">
        <f>IF(B1262&lt;&gt;"",IF(AND(B1262&gt;=_TM1,B1262&lt;=_TM2,OR(TH!L1262="1111",TH!M1262="1111")),TH!D1262,""),"")</f>
        <v/>
      </c>
      <c r="B1262" s="36" t="str">
        <f t="shared" si="31"/>
        <v/>
      </c>
      <c r="C1262" s="191"/>
      <c r="D1262" s="191"/>
      <c r="E1262" s="842"/>
      <c r="F1262" s="192"/>
      <c r="G1262" s="491"/>
      <c r="H1262" s="193"/>
      <c r="I1262" s="253"/>
      <c r="J1262" s="253"/>
      <c r="K1262" s="606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4"/>
    </row>
    <row r="1263" spans="1:27" ht="15.75" customHeight="1">
      <c r="A1263" s="886" t="str">
        <f>IF(B1263&lt;&gt;"",IF(AND(B1263&gt;=_TM1,B1263&lt;=_TM2,OR(TH!L1263="1111",TH!M1263="1111")),TH!D1263,""),"")</f>
        <v/>
      </c>
      <c r="B1263" s="36" t="str">
        <f t="shared" si="31"/>
        <v/>
      </c>
      <c r="C1263" s="191"/>
      <c r="D1263" s="191"/>
      <c r="E1263" s="842"/>
      <c r="F1263" s="192"/>
      <c r="G1263" s="491"/>
      <c r="H1263" s="193"/>
      <c r="I1263" s="253"/>
      <c r="J1263" s="253"/>
      <c r="K1263" s="606"/>
      <c r="L1263" s="194"/>
      <c r="M1263" s="194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4"/>
    </row>
    <row r="1264" spans="1:27" ht="15.75" customHeight="1">
      <c r="A1264" s="886" t="str">
        <f>IF(B1264&lt;&gt;"",IF(AND(B1264&gt;=_TM1,B1264&lt;=_TM2,OR(TH!L1264="1111",TH!M1264="1111")),TH!D1264,""),"")</f>
        <v/>
      </c>
      <c r="B1264" s="36" t="str">
        <f t="shared" si="31"/>
        <v/>
      </c>
      <c r="C1264" s="191"/>
      <c r="D1264" s="191"/>
      <c r="E1264" s="842"/>
      <c r="F1264" s="192"/>
      <c r="G1264" s="491"/>
      <c r="H1264" s="193"/>
      <c r="I1264" s="253"/>
      <c r="J1264" s="253"/>
      <c r="K1264" s="606"/>
      <c r="L1264" s="194"/>
      <c r="M1264" s="194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4"/>
    </row>
    <row r="1265" spans="1:27" ht="15.75" customHeight="1">
      <c r="A1265" s="886" t="str">
        <f>IF(B1265&lt;&gt;"",IF(AND(B1265&gt;=_TM1,B1265&lt;=_TM2,OR(TH!L1265="1111",TH!M1265="1111")),TH!D1265,""),"")</f>
        <v/>
      </c>
      <c r="B1265" s="36" t="str">
        <f t="shared" si="31"/>
        <v/>
      </c>
      <c r="C1265" s="191"/>
      <c r="D1265" s="191"/>
      <c r="E1265" s="842"/>
      <c r="F1265" s="192"/>
      <c r="G1265" s="491"/>
      <c r="H1265" s="193"/>
      <c r="I1265" s="253"/>
      <c r="J1265" s="253"/>
      <c r="K1265" s="606"/>
      <c r="L1265" s="194"/>
      <c r="M1265" s="194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4"/>
    </row>
    <row r="1266" spans="1:27" ht="15.75" customHeight="1">
      <c r="A1266" s="886" t="str">
        <f>IF(B1266&lt;&gt;"",IF(AND(B1266&gt;=_TM1,B1266&lt;=_TM2,OR(TH!L1266="1111",TH!M1266="1111")),TH!D1266,""),"")</f>
        <v/>
      </c>
      <c r="B1266" s="36" t="str">
        <f t="shared" si="31"/>
        <v/>
      </c>
      <c r="C1266" s="191"/>
      <c r="D1266" s="191"/>
      <c r="E1266" s="842"/>
      <c r="F1266" s="192"/>
      <c r="G1266" s="491"/>
      <c r="H1266" s="193"/>
      <c r="I1266" s="253"/>
      <c r="J1266" s="253"/>
      <c r="K1266" s="606"/>
      <c r="L1266" s="194"/>
      <c r="M1266" s="194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4"/>
    </row>
    <row r="1267" spans="1:27" ht="15.75" customHeight="1">
      <c r="A1267" s="886" t="str">
        <f>IF(B1267&lt;&gt;"",IF(AND(B1267&gt;=_TM1,B1267&lt;=_TM2,OR(TH!L1267="1111",TH!M1267="1111")),TH!D1267,""),"")</f>
        <v/>
      </c>
      <c r="B1267" s="36" t="str">
        <f t="shared" si="31"/>
        <v/>
      </c>
      <c r="C1267" s="191"/>
      <c r="D1267" s="191"/>
      <c r="E1267" s="842"/>
      <c r="F1267" s="192"/>
      <c r="G1267" s="491"/>
      <c r="H1267" s="193"/>
      <c r="I1267" s="253"/>
      <c r="J1267" s="253"/>
      <c r="K1267" s="606"/>
      <c r="L1267" s="194"/>
      <c r="M1267" s="194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4"/>
    </row>
    <row r="1268" spans="1:27" ht="15.75" customHeight="1">
      <c r="A1268" s="886" t="str">
        <f>IF(B1268&lt;&gt;"",IF(AND(B1268&gt;=_TM1,B1268&lt;=_TM2,OR(TH!L1268="1111",TH!M1268="1111")),TH!D1268,""),"")</f>
        <v/>
      </c>
      <c r="B1268" s="36" t="str">
        <f t="shared" si="31"/>
        <v/>
      </c>
      <c r="C1268" s="191"/>
      <c r="D1268" s="191"/>
      <c r="E1268" s="842"/>
      <c r="F1268" s="192"/>
      <c r="G1268" s="491"/>
      <c r="H1268" s="193"/>
      <c r="I1268" s="253"/>
      <c r="J1268" s="253"/>
      <c r="K1268" s="606"/>
      <c r="L1268" s="194"/>
      <c r="M1268" s="194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4"/>
    </row>
    <row r="1269" spans="1:27" ht="15.75" customHeight="1">
      <c r="A1269" s="886" t="str">
        <f>IF(B1269&lt;&gt;"",IF(AND(B1269&gt;=_TM1,B1269&lt;=_TM2,OR(TH!L1269="1111",TH!M1269="1111")),TH!D1269,""),"")</f>
        <v/>
      </c>
      <c r="B1269" s="36" t="str">
        <f t="shared" si="31"/>
        <v/>
      </c>
      <c r="C1269" s="191"/>
      <c r="D1269" s="191"/>
      <c r="E1269" s="842"/>
      <c r="F1269" s="192"/>
      <c r="G1269" s="491"/>
      <c r="H1269" s="193"/>
      <c r="I1269" s="253"/>
      <c r="J1269" s="253"/>
      <c r="K1269" s="606"/>
      <c r="L1269" s="194"/>
      <c r="M1269" s="194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4"/>
    </row>
    <row r="1270" spans="1:27" ht="15.75" customHeight="1">
      <c r="A1270" s="886" t="str">
        <f>IF(B1270&lt;&gt;"",IF(AND(B1270&gt;=_TM1,B1270&lt;=_TM2,OR(TH!L1270="1111",TH!M1270="1111")),TH!D1270,""),"")</f>
        <v/>
      </c>
      <c r="B1270" s="36" t="str">
        <f t="shared" si="31"/>
        <v/>
      </c>
      <c r="C1270" s="191"/>
      <c r="D1270" s="191"/>
      <c r="E1270" s="842"/>
      <c r="F1270" s="192"/>
      <c r="G1270" s="491"/>
      <c r="H1270" s="193"/>
      <c r="I1270" s="253"/>
      <c r="J1270" s="253"/>
      <c r="K1270" s="606"/>
      <c r="L1270" s="194"/>
      <c r="M1270" s="194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4"/>
    </row>
    <row r="1271" spans="1:27" ht="15.75" customHeight="1">
      <c r="A1271" s="886" t="str">
        <f>IF(B1271&lt;&gt;"",IF(AND(B1271&gt;=_TM1,B1271&lt;=_TM2,OR(TH!L1271="1111",TH!M1271="1111")),TH!D1271,""),"")</f>
        <v/>
      </c>
      <c r="B1271" s="36" t="str">
        <f t="shared" si="31"/>
        <v/>
      </c>
      <c r="C1271" s="191"/>
      <c r="D1271" s="191"/>
      <c r="E1271" s="842"/>
      <c r="F1271" s="192"/>
      <c r="G1271" s="491"/>
      <c r="H1271" s="193"/>
      <c r="I1271" s="253"/>
      <c r="J1271" s="253"/>
      <c r="K1271" s="606"/>
      <c r="L1271" s="194"/>
      <c r="M1271" s="194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4"/>
    </row>
    <row r="1272" spans="1:27" ht="15.75" customHeight="1">
      <c r="A1272" s="886" t="str">
        <f>IF(B1272&lt;&gt;"",IF(AND(B1272&gt;=_TM1,B1272&lt;=_TM2,OR(TH!L1272="1111",TH!M1272="1111")),TH!D1272,""),"")</f>
        <v/>
      </c>
      <c r="B1272" s="36" t="str">
        <f t="shared" si="31"/>
        <v/>
      </c>
      <c r="C1272" s="191"/>
      <c r="D1272" s="191"/>
      <c r="E1272" s="842"/>
      <c r="F1272" s="192"/>
      <c r="G1272" s="491"/>
      <c r="H1272" s="193"/>
      <c r="I1272" s="253"/>
      <c r="J1272" s="253"/>
      <c r="K1272" s="606"/>
      <c r="L1272" s="194"/>
      <c r="M1272" s="194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4"/>
    </row>
    <row r="1273" spans="1:27" ht="15.75" customHeight="1">
      <c r="A1273" s="886" t="str">
        <f>IF(B1273&lt;&gt;"",IF(AND(B1273&gt;=_TM1,B1273&lt;=_TM2,OR(TH!L1273="1111",TH!M1273="1111")),TH!D1273,""),"")</f>
        <v/>
      </c>
      <c r="B1273" s="36" t="str">
        <f t="shared" si="31"/>
        <v/>
      </c>
      <c r="C1273" s="191"/>
      <c r="D1273" s="191"/>
      <c r="E1273" s="842"/>
      <c r="F1273" s="192"/>
      <c r="G1273" s="491"/>
      <c r="H1273" s="193"/>
      <c r="I1273" s="253"/>
      <c r="J1273" s="253"/>
      <c r="K1273" s="606"/>
      <c r="L1273" s="194"/>
      <c r="M1273" s="194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4"/>
    </row>
    <row r="1274" spans="1:27" ht="15.75" customHeight="1">
      <c r="A1274" s="886" t="str">
        <f>IF(B1274&lt;&gt;"",IF(AND(B1274&gt;=_TM1,B1274&lt;=_TM2,OR(TH!L1274="1111",TH!M1274="1111")),TH!D1274,""),"")</f>
        <v/>
      </c>
      <c r="B1274" s="36" t="str">
        <f t="shared" si="31"/>
        <v/>
      </c>
      <c r="C1274" s="191"/>
      <c r="D1274" s="191"/>
      <c r="E1274" s="842"/>
      <c r="F1274" s="192"/>
      <c r="G1274" s="491"/>
      <c r="H1274" s="193"/>
      <c r="I1274" s="253"/>
      <c r="J1274" s="253"/>
      <c r="K1274" s="606"/>
      <c r="L1274" s="194"/>
      <c r="M1274" s="194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4"/>
    </row>
    <row r="1275" spans="1:27" ht="15.75" customHeight="1">
      <c r="A1275" s="886" t="str">
        <f>IF(B1275&lt;&gt;"",IF(AND(B1275&gt;=_TM1,B1275&lt;=_TM2,OR(TH!L1275="1111",TH!M1275="1111")),TH!D1275,""),"")</f>
        <v/>
      </c>
      <c r="B1275" s="36" t="str">
        <f t="shared" si="31"/>
        <v/>
      </c>
      <c r="C1275" s="191"/>
      <c r="D1275" s="191"/>
      <c r="E1275" s="842"/>
      <c r="F1275" s="192"/>
      <c r="G1275" s="491"/>
      <c r="H1275" s="193"/>
      <c r="I1275" s="253"/>
      <c r="J1275" s="253"/>
      <c r="K1275" s="606"/>
      <c r="L1275" s="194"/>
      <c r="M1275" s="194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4"/>
    </row>
    <row r="1276" spans="1:27" ht="15.75" customHeight="1">
      <c r="A1276" s="886" t="str">
        <f>IF(B1276&lt;&gt;"",IF(AND(B1276&gt;=_TM1,B1276&lt;=_TM2,OR(TH!L1276="1111",TH!M1276="1111")),TH!D1276,""),"")</f>
        <v/>
      </c>
      <c r="B1276" s="36" t="str">
        <f t="shared" si="31"/>
        <v/>
      </c>
      <c r="C1276" s="191"/>
      <c r="D1276" s="191"/>
      <c r="E1276" s="842"/>
      <c r="F1276" s="192"/>
      <c r="G1276" s="491"/>
      <c r="H1276" s="193"/>
      <c r="I1276" s="253"/>
      <c r="J1276" s="253"/>
      <c r="K1276" s="606"/>
      <c r="L1276" s="194"/>
      <c r="M1276" s="194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4"/>
    </row>
    <row r="1277" spans="1:27" ht="15.75" customHeight="1">
      <c r="A1277" s="886" t="str">
        <f>IF(B1277&lt;&gt;"",IF(AND(B1277&gt;=_TM1,B1277&lt;=_TM2,OR(TH!L1277="1111",TH!M1277="1111")),TH!D1277,""),"")</f>
        <v/>
      </c>
      <c r="B1277" s="36" t="str">
        <f t="shared" si="31"/>
        <v/>
      </c>
      <c r="C1277" s="191"/>
      <c r="D1277" s="191"/>
      <c r="E1277" s="842"/>
      <c r="F1277" s="192"/>
      <c r="G1277" s="491"/>
      <c r="H1277" s="193"/>
      <c r="I1277" s="253"/>
      <c r="J1277" s="253"/>
      <c r="K1277" s="606"/>
      <c r="L1277" s="194"/>
      <c r="M1277" s="194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4"/>
    </row>
    <row r="1278" spans="1:27" ht="15.75" customHeight="1">
      <c r="A1278" s="886" t="str">
        <f>IF(B1278&lt;&gt;"",IF(AND(B1278&gt;=_TM1,B1278&lt;=_TM2,OR(TH!L1278="1111",TH!M1278="1111")),TH!D1278,""),"")</f>
        <v/>
      </c>
      <c r="B1278" s="36" t="str">
        <f t="shared" si="31"/>
        <v/>
      </c>
      <c r="C1278" s="191"/>
      <c r="D1278" s="191"/>
      <c r="E1278" s="842"/>
      <c r="F1278" s="192"/>
      <c r="G1278" s="491"/>
      <c r="H1278" s="193"/>
      <c r="I1278" s="253"/>
      <c r="J1278" s="253"/>
      <c r="K1278" s="606"/>
      <c r="L1278" s="194"/>
      <c r="M1278" s="194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4"/>
    </row>
    <row r="1279" spans="1:27" ht="15.75" customHeight="1">
      <c r="A1279" s="886" t="str">
        <f>IF(B1279&lt;&gt;"",IF(AND(B1279&gt;=_TM1,B1279&lt;=_TM2,OR(TH!L1279="1111",TH!M1279="1111")),TH!D1279,""),"")</f>
        <v/>
      </c>
      <c r="B1279" s="36" t="str">
        <f t="shared" si="31"/>
        <v/>
      </c>
      <c r="C1279" s="191"/>
      <c r="D1279" s="191"/>
      <c r="E1279" s="842"/>
      <c r="F1279" s="192"/>
      <c r="G1279" s="491"/>
      <c r="H1279" s="193"/>
      <c r="I1279" s="253"/>
      <c r="J1279" s="253"/>
      <c r="K1279" s="606"/>
      <c r="L1279" s="194"/>
      <c r="M1279" s="194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4"/>
    </row>
    <row r="1280" spans="1:27" ht="15.75" customHeight="1">
      <c r="A1280" s="886" t="str">
        <f>IF(B1280&lt;&gt;"",IF(AND(B1280&gt;=_TM1,B1280&lt;=_TM2,OR(TH!L1280="1111",TH!M1280="1111")),TH!D1280,""),"")</f>
        <v/>
      </c>
      <c r="B1280" s="36" t="str">
        <f t="shared" si="31"/>
        <v/>
      </c>
      <c r="C1280" s="191"/>
      <c r="D1280" s="191"/>
      <c r="E1280" s="842"/>
      <c r="F1280" s="192"/>
      <c r="G1280" s="491"/>
      <c r="H1280" s="193"/>
      <c r="I1280" s="253"/>
      <c r="J1280" s="253"/>
      <c r="K1280" s="606"/>
      <c r="L1280" s="194"/>
      <c r="M1280" s="194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4"/>
    </row>
    <row r="1281" spans="1:27" ht="15.75" customHeight="1">
      <c r="A1281" s="886" t="str">
        <f>IF(B1281&lt;&gt;"",IF(AND(B1281&gt;=_TM1,B1281&lt;=_TM2,OR(TH!L1281="1111",TH!M1281="1111")),TH!D1281,""),"")</f>
        <v/>
      </c>
      <c r="B1281" s="36" t="str">
        <f t="shared" si="31"/>
        <v/>
      </c>
      <c r="C1281" s="191"/>
      <c r="D1281" s="191"/>
      <c r="E1281" s="842"/>
      <c r="F1281" s="192"/>
      <c r="G1281" s="491"/>
      <c r="H1281" s="193"/>
      <c r="I1281" s="253"/>
      <c r="J1281" s="253"/>
      <c r="K1281" s="606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4"/>
    </row>
    <row r="1282" spans="1:27" ht="15.75" customHeight="1">
      <c r="A1282" s="886" t="str">
        <f>IF(B1282&lt;&gt;"",IF(AND(B1282&gt;=_TM1,B1282&lt;=_TM2,OR(TH!L1282="1111",TH!M1282="1111")),TH!D1282,""),"")</f>
        <v/>
      </c>
      <c r="B1282" s="36" t="str">
        <f t="shared" si="31"/>
        <v/>
      </c>
      <c r="C1282" s="191"/>
      <c r="D1282" s="191"/>
      <c r="E1282" s="842"/>
      <c r="F1282" s="192"/>
      <c r="G1282" s="491"/>
      <c r="H1282" s="193"/>
      <c r="I1282" s="253"/>
      <c r="J1282" s="253"/>
      <c r="K1282" s="606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4"/>
    </row>
    <row r="1283" spans="1:27" ht="15.75" customHeight="1">
      <c r="A1283" s="886" t="str">
        <f>IF(B1283&lt;&gt;"",IF(AND(B1283&gt;=_TM1,B1283&lt;=_TM2,OR(TH!L1283="1111",TH!M1283="1111")),TH!D1283,""),"")</f>
        <v/>
      </c>
      <c r="B1283" s="36" t="str">
        <f t="shared" si="31"/>
        <v/>
      </c>
      <c r="C1283" s="191"/>
      <c r="D1283" s="191"/>
      <c r="E1283" s="842"/>
      <c r="F1283" s="192"/>
      <c r="G1283" s="491"/>
      <c r="H1283" s="193"/>
      <c r="I1283" s="253"/>
      <c r="J1283" s="253"/>
      <c r="K1283" s="606"/>
      <c r="L1283" s="194"/>
      <c r="M1283" s="194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4"/>
    </row>
    <row r="1284" spans="1:27" ht="15.75" customHeight="1">
      <c r="A1284" s="886" t="str">
        <f>IF(B1284&lt;&gt;"",IF(AND(B1284&gt;=_TM1,B1284&lt;=_TM2,OR(TH!L1284="1111",TH!M1284="1111")),TH!D1284,""),"")</f>
        <v/>
      </c>
      <c r="B1284" s="36" t="str">
        <f t="shared" si="31"/>
        <v/>
      </c>
      <c r="C1284" s="191"/>
      <c r="D1284" s="191"/>
      <c r="E1284" s="842"/>
      <c r="F1284" s="192"/>
      <c r="G1284" s="491"/>
      <c r="H1284" s="193"/>
      <c r="I1284" s="253"/>
      <c r="J1284" s="253"/>
      <c r="K1284" s="606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4"/>
    </row>
    <row r="1285" spans="1:27" ht="15.75" customHeight="1">
      <c r="A1285" s="886" t="str">
        <f>IF(B1285&lt;&gt;"",IF(AND(B1285&gt;=_TM1,B1285&lt;=_TM2,OR(TH!L1285="1111",TH!M1285="1111")),TH!D1285,""),"")</f>
        <v/>
      </c>
      <c r="B1285" s="36" t="str">
        <f t="shared" si="31"/>
        <v/>
      </c>
      <c r="C1285" s="191"/>
      <c r="D1285" s="191"/>
      <c r="E1285" s="842"/>
      <c r="F1285" s="192"/>
      <c r="G1285" s="491"/>
      <c r="H1285" s="193"/>
      <c r="I1285" s="253"/>
      <c r="J1285" s="253"/>
      <c r="K1285" s="606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4"/>
    </row>
    <row r="1286" spans="1:27" ht="15.75" customHeight="1">
      <c r="A1286" s="886" t="str">
        <f>IF(B1286&lt;&gt;"",IF(AND(B1286&gt;=_TM1,B1286&lt;=_TM2,OR(TH!L1286="1111",TH!M1286="1111")),TH!D1286,""),"")</f>
        <v/>
      </c>
      <c r="B1286" s="36" t="str">
        <f t="shared" si="31"/>
        <v/>
      </c>
      <c r="C1286" s="191"/>
      <c r="D1286" s="191"/>
      <c r="E1286" s="842"/>
      <c r="F1286" s="192"/>
      <c r="G1286" s="491"/>
      <c r="H1286" s="193"/>
      <c r="I1286" s="253"/>
      <c r="J1286" s="253"/>
      <c r="K1286" s="606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4"/>
    </row>
    <row r="1287" spans="1:27" ht="15.75" customHeight="1">
      <c r="A1287" s="886" t="str">
        <f>IF(B1287&lt;&gt;"",IF(AND(B1287&gt;=_TM1,B1287&lt;=_TM2,OR(TH!L1287="1111",TH!M1287="1111")),TH!D1287,""),"")</f>
        <v/>
      </c>
      <c r="B1287" s="36" t="str">
        <f t="shared" ref="B1287:B1350" si="32">IF(C1287&lt;&gt;"",MONTH(C1287),"")</f>
        <v/>
      </c>
      <c r="C1287" s="191"/>
      <c r="D1287" s="191"/>
      <c r="E1287" s="842"/>
      <c r="F1287" s="192"/>
      <c r="G1287" s="491"/>
      <c r="H1287" s="193"/>
      <c r="I1287" s="253"/>
      <c r="J1287" s="253"/>
      <c r="K1287" s="606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4"/>
    </row>
    <row r="1288" spans="1:27" ht="15.75" customHeight="1">
      <c r="A1288" s="886" t="str">
        <f>IF(B1288&lt;&gt;"",IF(AND(B1288&gt;=_TM1,B1288&lt;=_TM2,OR(TH!L1288="1111",TH!M1288="1111")),TH!D1288,""),"")</f>
        <v/>
      </c>
      <c r="B1288" s="36" t="str">
        <f t="shared" si="32"/>
        <v/>
      </c>
      <c r="C1288" s="191"/>
      <c r="D1288" s="191"/>
      <c r="E1288" s="842"/>
      <c r="F1288" s="192"/>
      <c r="G1288" s="491"/>
      <c r="H1288" s="193"/>
      <c r="I1288" s="253"/>
      <c r="J1288" s="253"/>
      <c r="K1288" s="606"/>
      <c r="L1288" s="194"/>
      <c r="M1288" s="194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4"/>
    </row>
    <row r="1289" spans="1:27" ht="15.75" customHeight="1">
      <c r="A1289" s="886" t="str">
        <f>IF(B1289&lt;&gt;"",IF(AND(B1289&gt;=_TM1,B1289&lt;=_TM2,OR(TH!L1289="1111",TH!M1289="1111")),TH!D1289,""),"")</f>
        <v/>
      </c>
      <c r="B1289" s="36" t="str">
        <f t="shared" si="32"/>
        <v/>
      </c>
      <c r="C1289" s="191"/>
      <c r="D1289" s="191"/>
      <c r="E1289" s="842"/>
      <c r="F1289" s="192"/>
      <c r="G1289" s="491"/>
      <c r="H1289" s="193"/>
      <c r="I1289" s="253"/>
      <c r="J1289" s="253"/>
      <c r="K1289" s="606"/>
      <c r="L1289" s="194"/>
      <c r="M1289" s="194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4"/>
    </row>
    <row r="1290" spans="1:27" ht="15.75" customHeight="1">
      <c r="A1290" s="886" t="str">
        <f>IF(B1290&lt;&gt;"",IF(AND(B1290&gt;=_TM1,B1290&lt;=_TM2,OR(TH!L1290="1111",TH!M1290="1111")),TH!D1290,""),"")</f>
        <v/>
      </c>
      <c r="B1290" s="36" t="str">
        <f t="shared" si="32"/>
        <v/>
      </c>
      <c r="C1290" s="191"/>
      <c r="D1290" s="191"/>
      <c r="E1290" s="842"/>
      <c r="F1290" s="192"/>
      <c r="G1290" s="491"/>
      <c r="H1290" s="193"/>
      <c r="I1290" s="253"/>
      <c r="J1290" s="253"/>
      <c r="K1290" s="606"/>
      <c r="L1290" s="194"/>
      <c r="M1290" s="194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4"/>
    </row>
    <row r="1291" spans="1:27" ht="15.75" customHeight="1">
      <c r="A1291" s="886" t="str">
        <f>IF(B1291&lt;&gt;"",IF(AND(B1291&gt;=_TM1,B1291&lt;=_TM2,OR(TH!L1291="1111",TH!M1291="1111")),TH!D1291,""),"")</f>
        <v/>
      </c>
      <c r="B1291" s="36" t="str">
        <f t="shared" si="32"/>
        <v/>
      </c>
      <c r="C1291" s="191"/>
      <c r="D1291" s="191"/>
      <c r="E1291" s="842"/>
      <c r="F1291" s="192"/>
      <c r="G1291" s="491"/>
      <c r="H1291" s="193"/>
      <c r="I1291" s="253"/>
      <c r="J1291" s="253"/>
      <c r="K1291" s="606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4"/>
    </row>
    <row r="1292" spans="1:27" ht="15.75" customHeight="1">
      <c r="A1292" s="886" t="str">
        <f>IF(B1292&lt;&gt;"",IF(AND(B1292&gt;=_TM1,B1292&lt;=_TM2,OR(TH!L1292="1111",TH!M1292="1111")),TH!D1292,""),"")</f>
        <v/>
      </c>
      <c r="B1292" s="36" t="str">
        <f t="shared" si="32"/>
        <v/>
      </c>
      <c r="C1292" s="191"/>
      <c r="D1292" s="191"/>
      <c r="E1292" s="842"/>
      <c r="F1292" s="192"/>
      <c r="G1292" s="491"/>
      <c r="H1292" s="193"/>
      <c r="I1292" s="253"/>
      <c r="J1292" s="253"/>
      <c r="K1292" s="606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4"/>
    </row>
    <row r="1293" spans="1:27" ht="15.75" customHeight="1">
      <c r="A1293" s="886" t="str">
        <f>IF(B1293&lt;&gt;"",IF(AND(B1293&gt;=_TM1,B1293&lt;=_TM2,OR(TH!L1293="1111",TH!M1293="1111")),TH!D1293,""),"")</f>
        <v/>
      </c>
      <c r="B1293" s="36" t="str">
        <f t="shared" si="32"/>
        <v/>
      </c>
      <c r="C1293" s="191"/>
      <c r="D1293" s="191"/>
      <c r="E1293" s="842"/>
      <c r="F1293" s="192"/>
      <c r="G1293" s="491"/>
      <c r="H1293" s="193"/>
      <c r="I1293" s="253"/>
      <c r="J1293" s="253"/>
      <c r="K1293" s="606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4"/>
    </row>
    <row r="1294" spans="1:27" ht="15.75" customHeight="1">
      <c r="A1294" s="886" t="str">
        <f>IF(B1294&lt;&gt;"",IF(AND(B1294&gt;=_TM1,B1294&lt;=_TM2,OR(TH!L1294="1111",TH!M1294="1111")),TH!D1294,""),"")</f>
        <v/>
      </c>
      <c r="B1294" s="36" t="str">
        <f t="shared" si="32"/>
        <v/>
      </c>
      <c r="C1294" s="191"/>
      <c r="D1294" s="191"/>
      <c r="E1294" s="842"/>
      <c r="F1294" s="192"/>
      <c r="G1294" s="491"/>
      <c r="H1294" s="193"/>
      <c r="I1294" s="253"/>
      <c r="J1294" s="253"/>
      <c r="K1294" s="606"/>
      <c r="L1294" s="194"/>
      <c r="M1294" s="194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4"/>
    </row>
    <row r="1295" spans="1:27" ht="15.75" customHeight="1">
      <c r="A1295" s="886" t="str">
        <f>IF(B1295&lt;&gt;"",IF(AND(B1295&gt;=_TM1,B1295&lt;=_TM2,OR(TH!L1295="1111",TH!M1295="1111")),TH!D1295,""),"")</f>
        <v/>
      </c>
      <c r="B1295" s="36" t="str">
        <f t="shared" si="32"/>
        <v/>
      </c>
      <c r="C1295" s="191"/>
      <c r="D1295" s="191"/>
      <c r="E1295" s="842"/>
      <c r="F1295" s="192"/>
      <c r="G1295" s="491"/>
      <c r="H1295" s="193"/>
      <c r="I1295" s="253"/>
      <c r="J1295" s="253"/>
      <c r="K1295" s="606"/>
      <c r="L1295" s="194"/>
      <c r="M1295" s="194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4"/>
    </row>
    <row r="1296" spans="1:27" ht="15.75" customHeight="1">
      <c r="A1296" s="886" t="str">
        <f>IF(B1296&lt;&gt;"",IF(AND(B1296&gt;=_TM1,B1296&lt;=_TM2,OR(TH!L1296="1111",TH!M1296="1111")),TH!D1296,""),"")</f>
        <v/>
      </c>
      <c r="B1296" s="36" t="str">
        <f t="shared" si="32"/>
        <v/>
      </c>
      <c r="C1296" s="191"/>
      <c r="D1296" s="191"/>
      <c r="E1296" s="842"/>
      <c r="F1296" s="192"/>
      <c r="G1296" s="491"/>
      <c r="H1296" s="193"/>
      <c r="I1296" s="253"/>
      <c r="J1296" s="253"/>
      <c r="K1296" s="606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4"/>
    </row>
    <row r="1297" spans="1:27" ht="15.75" customHeight="1">
      <c r="A1297" s="886" t="str">
        <f>IF(B1297&lt;&gt;"",IF(AND(B1297&gt;=_TM1,B1297&lt;=_TM2,OR(TH!L1297="1111",TH!M1297="1111")),TH!D1297,""),"")</f>
        <v/>
      </c>
      <c r="B1297" s="36" t="str">
        <f t="shared" si="32"/>
        <v/>
      </c>
      <c r="C1297" s="191"/>
      <c r="D1297" s="191"/>
      <c r="E1297" s="842"/>
      <c r="F1297" s="40"/>
      <c r="G1297" s="40"/>
      <c r="H1297" s="7"/>
      <c r="I1297" s="253"/>
      <c r="J1297" s="253"/>
      <c r="K1297" s="606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4"/>
    </row>
    <row r="1298" spans="1:27" ht="15.75" customHeight="1">
      <c r="A1298" s="886" t="str">
        <f>IF(B1298&lt;&gt;"",IF(AND(B1298&gt;=_TM1,B1298&lt;=_TM2,OR(TH!L1298="1111",TH!M1298="1111")),TH!D1298,""),"")</f>
        <v/>
      </c>
      <c r="B1298" s="36" t="str">
        <f t="shared" si="32"/>
        <v/>
      </c>
      <c r="C1298" s="191"/>
      <c r="D1298" s="191"/>
      <c r="E1298" s="842"/>
      <c r="F1298" s="189"/>
      <c r="G1298" s="40"/>
      <c r="H1298" s="7"/>
      <c r="I1298" s="253"/>
      <c r="J1298" s="253"/>
      <c r="K1298" s="606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4"/>
    </row>
    <row r="1299" spans="1:27" ht="15.75" customHeight="1">
      <c r="A1299" s="886" t="str">
        <f>IF(B1299&lt;&gt;"",IF(AND(B1299&gt;=_TM1,B1299&lt;=_TM2,OR(TH!L1299="1111",TH!M1299="1111")),TH!D1299,""),"")</f>
        <v/>
      </c>
      <c r="B1299" s="36" t="str">
        <f t="shared" si="32"/>
        <v/>
      </c>
      <c r="C1299" s="191"/>
      <c r="D1299" s="191"/>
      <c r="E1299" s="842"/>
      <c r="F1299" s="40"/>
      <c r="G1299" s="40"/>
      <c r="H1299" s="7"/>
      <c r="I1299" s="253"/>
      <c r="J1299" s="253"/>
      <c r="K1299" s="606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4"/>
    </row>
    <row r="1300" spans="1:27" ht="15.75" customHeight="1">
      <c r="A1300" s="886" t="str">
        <f>IF(B1300&lt;&gt;"",IF(AND(B1300&gt;=_TM1,B1300&lt;=_TM2,OR(TH!L1300="1111",TH!M1300="1111")),TH!D1300,""),"")</f>
        <v/>
      </c>
      <c r="B1300" s="36" t="str">
        <f t="shared" si="32"/>
        <v/>
      </c>
      <c r="C1300" s="191"/>
      <c r="D1300" s="191"/>
      <c r="E1300" s="842"/>
      <c r="F1300" s="40"/>
      <c r="G1300" s="40"/>
      <c r="H1300" s="7"/>
      <c r="I1300" s="253"/>
      <c r="J1300" s="253"/>
      <c r="K1300" s="606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4"/>
    </row>
    <row r="1301" spans="1:27" ht="15.75" customHeight="1">
      <c r="A1301" s="886" t="str">
        <f>IF(B1301&lt;&gt;"",IF(AND(B1301&gt;=_TM1,B1301&lt;=_TM2,OR(TH!L1301="1111",TH!M1301="1111")),TH!D1301,""),"")</f>
        <v/>
      </c>
      <c r="B1301" s="36" t="str">
        <f t="shared" si="32"/>
        <v/>
      </c>
      <c r="C1301" s="191"/>
      <c r="D1301" s="191"/>
      <c r="E1301" s="842"/>
      <c r="F1301" s="40"/>
      <c r="G1301" s="40"/>
      <c r="H1301" s="7"/>
      <c r="I1301" s="253"/>
      <c r="J1301" s="253"/>
      <c r="K1301" s="606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4"/>
    </row>
    <row r="1302" spans="1:27" ht="15.75" customHeight="1">
      <c r="A1302" s="886" t="str">
        <f>IF(B1302&lt;&gt;"",IF(AND(B1302&gt;=_TM1,B1302&lt;=_TM2,OR(TH!L1302="1111",TH!M1302="1111")),TH!D1302,""),"")</f>
        <v/>
      </c>
      <c r="B1302" s="36" t="str">
        <f t="shared" si="32"/>
        <v/>
      </c>
      <c r="C1302" s="191"/>
      <c r="D1302" s="191"/>
      <c r="E1302" s="842"/>
      <c r="F1302" s="40"/>
      <c r="G1302" s="40"/>
      <c r="H1302" s="7"/>
      <c r="I1302" s="253"/>
      <c r="J1302" s="253"/>
      <c r="K1302" s="606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4"/>
    </row>
    <row r="1303" spans="1:27" ht="15.75" customHeight="1">
      <c r="A1303" s="886" t="str">
        <f>IF(B1303&lt;&gt;"",IF(AND(B1303&gt;=_TM1,B1303&lt;=_TM2,OR(TH!L1303="1111",TH!M1303="1111")),TH!D1303,""),"")</f>
        <v/>
      </c>
      <c r="B1303" s="36" t="str">
        <f t="shared" si="32"/>
        <v/>
      </c>
      <c r="C1303" s="191"/>
      <c r="D1303" s="191"/>
      <c r="E1303" s="842"/>
      <c r="F1303" s="40"/>
      <c r="G1303" s="40"/>
      <c r="H1303" s="7"/>
      <c r="I1303" s="253"/>
      <c r="J1303" s="253"/>
      <c r="K1303" s="606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4"/>
    </row>
    <row r="1304" spans="1:27" ht="15.75" customHeight="1">
      <c r="A1304" s="886" t="str">
        <f>IF(B1304&lt;&gt;"",IF(AND(B1304&gt;=_TM1,B1304&lt;=_TM2,OR(TH!L1304="1111",TH!M1304="1111")),TH!D1304,""),"")</f>
        <v/>
      </c>
      <c r="B1304" s="36" t="str">
        <f t="shared" si="32"/>
        <v/>
      </c>
      <c r="C1304" s="191"/>
      <c r="D1304" s="191"/>
      <c r="E1304" s="842"/>
      <c r="F1304" s="40"/>
      <c r="G1304" s="40"/>
      <c r="H1304" s="7"/>
      <c r="I1304" s="253"/>
      <c r="J1304" s="253"/>
      <c r="K1304" s="606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4"/>
    </row>
    <row r="1305" spans="1:27" ht="15.75" customHeight="1">
      <c r="A1305" s="886" t="str">
        <f>IF(B1305&lt;&gt;"",IF(AND(B1305&gt;=_TM1,B1305&lt;=_TM2,OR(TH!L1305="1111",TH!M1305="1111")),TH!D1305,""),"")</f>
        <v/>
      </c>
      <c r="B1305" s="36" t="str">
        <f t="shared" si="32"/>
        <v/>
      </c>
      <c r="C1305" s="191"/>
      <c r="D1305" s="191"/>
      <c r="E1305" s="842"/>
      <c r="F1305" s="40"/>
      <c r="G1305" s="40"/>
      <c r="H1305" s="7"/>
      <c r="I1305" s="253"/>
      <c r="J1305" s="253"/>
      <c r="K1305" s="606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4"/>
    </row>
    <row r="1306" spans="1:27" ht="15.75" customHeight="1">
      <c r="A1306" s="886" t="str">
        <f>IF(B1306&lt;&gt;"",IF(AND(B1306&gt;=_TM1,B1306&lt;=_TM2,OR(TH!L1306="1111",TH!M1306="1111")),TH!D1306,""),"")</f>
        <v/>
      </c>
      <c r="B1306" s="36" t="str">
        <f t="shared" si="32"/>
        <v/>
      </c>
      <c r="C1306" s="191"/>
      <c r="D1306" s="191"/>
      <c r="E1306" s="842"/>
      <c r="F1306" s="40"/>
      <c r="G1306" s="40"/>
      <c r="H1306" s="7"/>
      <c r="I1306" s="253"/>
      <c r="J1306" s="253"/>
      <c r="K1306" s="606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4"/>
    </row>
    <row r="1307" spans="1:27" ht="15.75" customHeight="1">
      <c r="A1307" s="886" t="str">
        <f>IF(B1307&lt;&gt;"",IF(AND(B1307&gt;=_TM1,B1307&lt;=_TM2,OR(TH!L1307="1111",TH!M1307="1111")),TH!D1307,""),"")</f>
        <v/>
      </c>
      <c r="B1307" s="36" t="str">
        <f t="shared" si="32"/>
        <v/>
      </c>
      <c r="C1307" s="191"/>
      <c r="D1307" s="191"/>
      <c r="E1307" s="842"/>
      <c r="F1307" s="189"/>
      <c r="G1307" s="40"/>
      <c r="H1307" s="7"/>
      <c r="I1307" s="253"/>
      <c r="J1307" s="253"/>
      <c r="K1307" s="606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4"/>
    </row>
    <row r="1308" spans="1:27" ht="15.75" customHeight="1">
      <c r="A1308" s="886" t="str">
        <f>IF(B1308&lt;&gt;"",IF(AND(B1308&gt;=_TM1,B1308&lt;=_TM2,OR(TH!L1308="1111",TH!M1308="1111")),TH!D1308,""),"")</f>
        <v/>
      </c>
      <c r="B1308" s="36" t="str">
        <f t="shared" si="32"/>
        <v/>
      </c>
      <c r="C1308" s="191"/>
      <c r="D1308" s="191"/>
      <c r="E1308" s="842"/>
      <c r="F1308" s="40"/>
      <c r="G1308" s="40"/>
      <c r="H1308" s="7"/>
      <c r="I1308" s="253"/>
      <c r="J1308" s="253"/>
      <c r="K1308" s="606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4"/>
    </row>
    <row r="1309" spans="1:27" ht="15.75" customHeight="1">
      <c r="A1309" s="886" t="str">
        <f>IF(B1309&lt;&gt;"",IF(AND(B1309&gt;=_TM1,B1309&lt;=_TM2,OR(TH!L1309="1111",TH!M1309="1111")),TH!D1309,""),"")</f>
        <v/>
      </c>
      <c r="B1309" s="36" t="str">
        <f t="shared" si="32"/>
        <v/>
      </c>
      <c r="C1309" s="191"/>
      <c r="D1309" s="37"/>
      <c r="E1309" s="842"/>
      <c r="F1309" s="40"/>
      <c r="G1309" s="40"/>
      <c r="H1309" s="7"/>
      <c r="I1309" s="253"/>
      <c r="J1309" s="253"/>
      <c r="K1309" s="606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4"/>
    </row>
    <row r="1310" spans="1:27" ht="15.75" customHeight="1">
      <c r="A1310" s="886" t="str">
        <f>IF(B1310&lt;&gt;"",IF(AND(B1310&gt;=_TM1,B1310&lt;=_TM2,OR(TH!L1310="1111",TH!M1310="1111")),TH!D1310,""),"")</f>
        <v/>
      </c>
      <c r="B1310" s="36" t="str">
        <f t="shared" si="32"/>
        <v/>
      </c>
      <c r="C1310" s="191"/>
      <c r="D1310" s="37"/>
      <c r="E1310" s="842"/>
      <c r="F1310" s="40"/>
      <c r="G1310" s="40"/>
      <c r="H1310" s="7"/>
      <c r="I1310" s="253"/>
      <c r="J1310" s="253"/>
      <c r="K1310" s="606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4"/>
    </row>
    <row r="1311" spans="1:27" ht="15.75" customHeight="1">
      <c r="A1311" s="886" t="str">
        <f>IF(B1311&lt;&gt;"",IF(AND(B1311&gt;=_TM1,B1311&lt;=_TM2,OR(TH!L1311="1111",TH!M1311="1111")),TH!D1311,""),"")</f>
        <v/>
      </c>
      <c r="B1311" s="36" t="str">
        <f t="shared" si="32"/>
        <v/>
      </c>
      <c r="C1311" s="191"/>
      <c r="D1311" s="37"/>
      <c r="E1311" s="842"/>
      <c r="F1311" s="40"/>
      <c r="G1311" s="40"/>
      <c r="H1311" s="7"/>
      <c r="I1311" s="253"/>
      <c r="J1311" s="253"/>
      <c r="K1311" s="606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4"/>
    </row>
    <row r="1312" spans="1:27" ht="15.75" customHeight="1">
      <c r="A1312" s="886" t="str">
        <f>IF(B1312&lt;&gt;"",IF(AND(B1312&gt;=_TM1,B1312&lt;=_TM2,OR(TH!L1312="1111",TH!M1312="1111")),TH!D1312,""),"")</f>
        <v/>
      </c>
      <c r="B1312" s="36" t="str">
        <f t="shared" si="32"/>
        <v/>
      </c>
      <c r="C1312" s="191"/>
      <c r="D1312" s="37"/>
      <c r="E1312" s="842"/>
      <c r="F1312" s="40"/>
      <c r="G1312" s="40"/>
      <c r="H1312" s="7"/>
      <c r="I1312" s="253"/>
      <c r="J1312" s="253"/>
      <c r="K1312" s="606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4"/>
    </row>
    <row r="1313" spans="1:27" ht="15.75" customHeight="1">
      <c r="A1313" s="886" t="str">
        <f>IF(B1313&lt;&gt;"",IF(AND(B1313&gt;=_TM1,B1313&lt;=_TM2,OR(TH!L1313="1111",TH!M1313="1111")),TH!D1313,""),"")</f>
        <v/>
      </c>
      <c r="B1313" s="36" t="str">
        <f t="shared" si="32"/>
        <v/>
      </c>
      <c r="C1313" s="191"/>
      <c r="D1313" s="37"/>
      <c r="E1313" s="842"/>
      <c r="F1313" s="40"/>
      <c r="G1313" s="40"/>
      <c r="H1313" s="7"/>
      <c r="I1313" s="253"/>
      <c r="J1313" s="253"/>
      <c r="K1313" s="606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4"/>
    </row>
    <row r="1314" spans="1:27" ht="15.75" customHeight="1">
      <c r="A1314" s="886" t="str">
        <f>IF(B1314&lt;&gt;"",IF(AND(B1314&gt;=_TM1,B1314&lt;=_TM2,OR(TH!L1314="1111",TH!M1314="1111")),TH!D1314,""),"")</f>
        <v/>
      </c>
      <c r="B1314" s="36" t="str">
        <f t="shared" si="32"/>
        <v/>
      </c>
      <c r="C1314" s="191"/>
      <c r="D1314" s="37"/>
      <c r="E1314" s="842"/>
      <c r="F1314" s="40"/>
      <c r="G1314" s="40"/>
      <c r="H1314" s="7"/>
      <c r="I1314" s="253"/>
      <c r="J1314" s="253"/>
      <c r="K1314" s="606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4"/>
    </row>
    <row r="1315" spans="1:27" ht="15.75" customHeight="1">
      <c r="A1315" s="886" t="str">
        <f>IF(B1315&lt;&gt;"",IF(AND(B1315&gt;=_TM1,B1315&lt;=_TM2,OR(TH!L1315="1111",TH!M1315="1111")),TH!D1315,""),"")</f>
        <v/>
      </c>
      <c r="B1315" s="36" t="str">
        <f t="shared" si="32"/>
        <v/>
      </c>
      <c r="C1315" s="191"/>
      <c r="D1315" s="37"/>
      <c r="E1315" s="842"/>
      <c r="F1315" s="40"/>
      <c r="G1315" s="40"/>
      <c r="H1315" s="7"/>
      <c r="I1315" s="253"/>
      <c r="J1315" s="253"/>
      <c r="K1315" s="606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4"/>
    </row>
    <row r="1316" spans="1:27" ht="15.75" customHeight="1">
      <c r="A1316" s="886" t="str">
        <f>IF(B1316&lt;&gt;"",IF(AND(B1316&gt;=_TM1,B1316&lt;=_TM2,OR(TH!L1316="1111",TH!M1316="1111")),TH!D1316,""),"")</f>
        <v/>
      </c>
      <c r="B1316" s="36" t="str">
        <f t="shared" si="32"/>
        <v/>
      </c>
      <c r="C1316" s="191"/>
      <c r="D1316" s="37"/>
      <c r="E1316" s="842"/>
      <c r="F1316" s="40"/>
      <c r="G1316" s="40"/>
      <c r="H1316" s="7"/>
      <c r="I1316" s="253"/>
      <c r="J1316" s="253"/>
      <c r="K1316" s="606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4"/>
    </row>
    <row r="1317" spans="1:27" ht="15.75" customHeight="1">
      <c r="A1317" s="886" t="str">
        <f>IF(B1317&lt;&gt;"",IF(AND(B1317&gt;=_TM1,B1317&lt;=_TM2,OR(TH!L1317="1111",TH!M1317="1111")),TH!D1317,""),"")</f>
        <v/>
      </c>
      <c r="B1317" s="36" t="str">
        <f t="shared" si="32"/>
        <v/>
      </c>
      <c r="C1317" s="191"/>
      <c r="D1317" s="37"/>
      <c r="E1317" s="842"/>
      <c r="F1317" s="40"/>
      <c r="G1317" s="40"/>
      <c r="H1317" s="7"/>
      <c r="I1317" s="253"/>
      <c r="J1317" s="253"/>
      <c r="K1317" s="606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4"/>
    </row>
    <row r="1318" spans="1:27" ht="15.75" customHeight="1">
      <c r="A1318" s="886" t="str">
        <f>IF(B1318&lt;&gt;"",IF(AND(B1318&gt;=_TM1,B1318&lt;=_TM2,OR(TH!L1318="1111",TH!M1318="1111")),TH!D1318,""),"")</f>
        <v/>
      </c>
      <c r="B1318" s="36" t="str">
        <f t="shared" si="32"/>
        <v/>
      </c>
      <c r="C1318" s="191"/>
      <c r="D1318" s="37"/>
      <c r="E1318" s="842"/>
      <c r="F1318" s="40"/>
      <c r="G1318" s="40"/>
      <c r="H1318" s="7"/>
      <c r="I1318" s="253"/>
      <c r="J1318" s="253"/>
      <c r="K1318" s="606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4"/>
    </row>
    <row r="1319" spans="1:27" ht="15.75" customHeight="1">
      <c r="A1319" s="886" t="str">
        <f>IF(B1319&lt;&gt;"",IF(AND(B1319&gt;=_TM1,B1319&lt;=_TM2,OR(TH!L1319="1111",TH!M1319="1111")),TH!D1319,""),"")</f>
        <v/>
      </c>
      <c r="B1319" s="36" t="str">
        <f t="shared" si="32"/>
        <v/>
      </c>
      <c r="C1319" s="191"/>
      <c r="D1319" s="37"/>
      <c r="E1319" s="842"/>
      <c r="F1319" s="40"/>
      <c r="G1319" s="40"/>
      <c r="H1319" s="7"/>
      <c r="I1319" s="253"/>
      <c r="J1319" s="253"/>
      <c r="K1319" s="606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4"/>
    </row>
    <row r="1320" spans="1:27" ht="15.75" customHeight="1">
      <c r="A1320" s="886" t="str">
        <f>IF(B1320&lt;&gt;"",IF(AND(B1320&gt;=_TM1,B1320&lt;=_TM2,OR(TH!L1320="1111",TH!M1320="1111")),TH!D1320,""),"")</f>
        <v/>
      </c>
      <c r="B1320" s="36" t="str">
        <f t="shared" si="32"/>
        <v/>
      </c>
      <c r="C1320" s="191"/>
      <c r="D1320" s="37"/>
      <c r="E1320" s="842"/>
      <c r="F1320" s="40"/>
      <c r="G1320" s="40"/>
      <c r="H1320" s="7"/>
      <c r="I1320" s="253"/>
      <c r="J1320" s="253"/>
      <c r="K1320" s="606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4"/>
    </row>
    <row r="1321" spans="1:27" ht="15.75" customHeight="1">
      <c r="A1321" s="886" t="str">
        <f>IF(B1321&lt;&gt;"",IF(AND(B1321&gt;=_TM1,B1321&lt;=_TM2,OR(TH!L1321="1111",TH!M1321="1111")),TH!D1321,""),"")</f>
        <v/>
      </c>
      <c r="B1321" s="36" t="str">
        <f t="shared" si="32"/>
        <v/>
      </c>
      <c r="C1321" s="191"/>
      <c r="D1321" s="37"/>
      <c r="E1321" s="842"/>
      <c r="F1321" s="40"/>
      <c r="G1321" s="40"/>
      <c r="H1321" s="7"/>
      <c r="I1321" s="253"/>
      <c r="J1321" s="253"/>
      <c r="K1321" s="606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4"/>
    </row>
    <row r="1322" spans="1:27" ht="15.75" customHeight="1">
      <c r="A1322" s="886" t="str">
        <f>IF(B1322&lt;&gt;"",IF(AND(B1322&gt;=_TM1,B1322&lt;=_TM2,OR(TH!L1322="1111",TH!M1322="1111")),TH!D1322,""),"")</f>
        <v/>
      </c>
      <c r="B1322" s="36" t="str">
        <f t="shared" si="32"/>
        <v/>
      </c>
      <c r="C1322" s="191"/>
      <c r="D1322" s="37"/>
      <c r="E1322" s="842"/>
      <c r="F1322" s="40"/>
      <c r="G1322" s="40"/>
      <c r="H1322" s="7"/>
      <c r="I1322" s="253"/>
      <c r="J1322" s="253"/>
      <c r="K1322" s="606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4"/>
    </row>
    <row r="1323" spans="1:27" ht="15.75" customHeight="1">
      <c r="A1323" s="886" t="str">
        <f>IF(B1323&lt;&gt;"",IF(AND(B1323&gt;=_TM1,B1323&lt;=_TM2,OR(TH!L1323="1111",TH!M1323="1111")),TH!D1323,""),"")</f>
        <v/>
      </c>
      <c r="B1323" s="36" t="str">
        <f t="shared" si="32"/>
        <v/>
      </c>
      <c r="C1323" s="191"/>
      <c r="D1323" s="37"/>
      <c r="E1323" s="842"/>
      <c r="F1323" s="40"/>
      <c r="G1323" s="40"/>
      <c r="H1323" s="7"/>
      <c r="I1323" s="253"/>
      <c r="J1323" s="253"/>
      <c r="K1323" s="606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4"/>
    </row>
    <row r="1324" spans="1:27" ht="15.75" customHeight="1">
      <c r="A1324" s="886" t="str">
        <f>IF(B1324&lt;&gt;"",IF(AND(B1324&gt;=_TM1,B1324&lt;=_TM2,OR(TH!L1324="1111",TH!M1324="1111")),TH!D1324,""),"")</f>
        <v/>
      </c>
      <c r="B1324" s="36" t="str">
        <f t="shared" si="32"/>
        <v/>
      </c>
      <c r="C1324" s="191"/>
      <c r="D1324" s="37"/>
      <c r="E1324" s="191"/>
      <c r="F1324" s="40"/>
      <c r="G1324" s="40"/>
      <c r="H1324" s="7"/>
      <c r="I1324" s="253"/>
      <c r="J1324" s="253"/>
      <c r="K1324" s="606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4"/>
    </row>
    <row r="1325" spans="1:27" ht="15.75" customHeight="1">
      <c r="A1325" s="886" t="str">
        <f>IF(B1325&lt;&gt;"",IF(AND(B1325&gt;=_TM1,B1325&lt;=_TM2,OR(TH!L1325="1111",TH!M1325="1111")),TH!D1325,""),"")</f>
        <v/>
      </c>
      <c r="B1325" s="36" t="str">
        <f t="shared" si="32"/>
        <v/>
      </c>
      <c r="C1325" s="191"/>
      <c r="D1325" s="37"/>
      <c r="E1325" s="191"/>
      <c r="F1325" s="40"/>
      <c r="G1325" s="40"/>
      <c r="H1325" s="7"/>
      <c r="I1325" s="253"/>
      <c r="J1325" s="253"/>
      <c r="K1325" s="606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4"/>
    </row>
    <row r="1326" spans="1:27" ht="15.75" customHeight="1">
      <c r="A1326" s="886" t="str">
        <f>IF(B1326&lt;&gt;"",IF(AND(B1326&gt;=_TM1,B1326&lt;=_TM2,OR(TH!L1326="1111",TH!M1326="1111")),TH!D1326,""),"")</f>
        <v/>
      </c>
      <c r="B1326" s="36" t="str">
        <f t="shared" si="32"/>
        <v/>
      </c>
      <c r="C1326" s="191"/>
      <c r="D1326" s="37"/>
      <c r="E1326" s="191"/>
      <c r="F1326" s="40"/>
      <c r="G1326" s="40"/>
      <c r="H1326" s="7"/>
      <c r="I1326" s="253"/>
      <c r="J1326" s="253"/>
      <c r="K1326" s="606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4"/>
    </row>
    <row r="1327" spans="1:27" ht="15.75" customHeight="1">
      <c r="A1327" s="886" t="str">
        <f>IF(B1327&lt;&gt;"",IF(AND(B1327&gt;=_TM1,B1327&lt;=_TM2,OR(TH!L1327="1111",TH!M1327="1111")),TH!D1327,""),"")</f>
        <v/>
      </c>
      <c r="B1327" s="36" t="str">
        <f t="shared" si="32"/>
        <v/>
      </c>
      <c r="C1327" s="191"/>
      <c r="D1327" s="37"/>
      <c r="E1327" s="191"/>
      <c r="F1327" s="40"/>
      <c r="G1327" s="40"/>
      <c r="H1327" s="7"/>
      <c r="I1327" s="253"/>
      <c r="J1327" s="253"/>
      <c r="K1327" s="606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4"/>
    </row>
    <row r="1328" spans="1:27" ht="15.75" customHeight="1">
      <c r="A1328" s="886" t="str">
        <f>IF(B1328&lt;&gt;"",IF(AND(B1328&gt;=_TM1,B1328&lt;=_TM2,OR(TH!L1328="1111",TH!M1328="1111")),TH!D1328,""),"")</f>
        <v/>
      </c>
      <c r="B1328" s="36" t="str">
        <f t="shared" si="32"/>
        <v/>
      </c>
      <c r="C1328" s="191"/>
      <c r="D1328" s="37"/>
      <c r="E1328" s="191"/>
      <c r="F1328" s="40"/>
      <c r="G1328" s="40"/>
      <c r="H1328" s="7"/>
      <c r="I1328" s="253"/>
      <c r="J1328" s="253"/>
      <c r="K1328" s="606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4"/>
    </row>
    <row r="1329" spans="1:27" ht="15.75" customHeight="1">
      <c r="A1329" s="886" t="str">
        <f>IF(B1329&lt;&gt;"",IF(AND(B1329&gt;=_TM1,B1329&lt;=_TM2,OR(TH!L1329="1111",TH!M1329="1111")),TH!D1329,""),"")</f>
        <v/>
      </c>
      <c r="B1329" s="36" t="str">
        <f t="shared" si="32"/>
        <v/>
      </c>
      <c r="C1329" s="191"/>
      <c r="D1329" s="37"/>
      <c r="E1329" s="191"/>
      <c r="F1329" s="40"/>
      <c r="G1329" s="40"/>
      <c r="H1329" s="7"/>
      <c r="I1329" s="253"/>
      <c r="J1329" s="253"/>
      <c r="K1329" s="606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4"/>
    </row>
    <row r="1330" spans="1:27" ht="15.75" customHeight="1">
      <c r="A1330" s="886" t="str">
        <f>IF(B1330&lt;&gt;"",IF(AND(B1330&gt;=_TM1,B1330&lt;=_TM2,OR(TH!L1330="1111",TH!M1330="1111")),TH!D1330,""),"")</f>
        <v/>
      </c>
      <c r="B1330" s="36" t="str">
        <f t="shared" si="32"/>
        <v/>
      </c>
      <c r="C1330" s="191"/>
      <c r="D1330" s="37"/>
      <c r="E1330" s="191"/>
      <c r="F1330" s="40"/>
      <c r="G1330" s="40"/>
      <c r="H1330" s="7"/>
      <c r="I1330" s="253"/>
      <c r="J1330" s="253"/>
      <c r="K1330" s="606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4"/>
    </row>
    <row r="1331" spans="1:27" ht="15.75" customHeight="1">
      <c r="A1331" s="886" t="str">
        <f>IF(B1331&lt;&gt;"",IF(AND(B1331&gt;=_TM1,B1331&lt;=_TM2,OR(TH!L1331="1111",TH!M1331="1111")),TH!D1331,""),"")</f>
        <v/>
      </c>
      <c r="B1331" s="36" t="str">
        <f t="shared" si="32"/>
        <v/>
      </c>
      <c r="C1331" s="191"/>
      <c r="D1331" s="37"/>
      <c r="E1331" s="191"/>
      <c r="F1331" s="40"/>
      <c r="G1331" s="40"/>
      <c r="H1331" s="7"/>
      <c r="I1331" s="253"/>
      <c r="J1331" s="253"/>
      <c r="K1331" s="606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4"/>
    </row>
    <row r="1332" spans="1:27" ht="15.75" customHeight="1">
      <c r="A1332" s="886" t="str">
        <f>IF(B1332&lt;&gt;"",IF(AND(B1332&gt;=_TM1,B1332&lt;=_TM2,OR(TH!L1332="1111",TH!M1332="1111")),TH!D1332,""),"")</f>
        <v/>
      </c>
      <c r="B1332" s="36" t="str">
        <f t="shared" si="32"/>
        <v/>
      </c>
      <c r="C1332" s="191"/>
      <c r="D1332" s="37"/>
      <c r="E1332" s="191"/>
      <c r="F1332" s="40"/>
      <c r="G1332" s="40"/>
      <c r="H1332" s="7"/>
      <c r="I1332" s="253"/>
      <c r="J1332" s="253"/>
      <c r="K1332" s="606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4"/>
    </row>
    <row r="1333" spans="1:27" ht="15.75" customHeight="1">
      <c r="A1333" s="886" t="str">
        <f>IF(B1333&lt;&gt;"",IF(AND(B1333&gt;=_TM1,B1333&lt;=_TM2,OR(TH!L1333="1111",TH!M1333="1111")),TH!D1333,""),"")</f>
        <v/>
      </c>
      <c r="B1333" s="36" t="str">
        <f t="shared" si="32"/>
        <v/>
      </c>
      <c r="C1333" s="191"/>
      <c r="D1333" s="37"/>
      <c r="E1333" s="191"/>
      <c r="F1333" s="40"/>
      <c r="G1333" s="40"/>
      <c r="H1333" s="7"/>
      <c r="I1333" s="253"/>
      <c r="J1333" s="253"/>
      <c r="K1333" s="606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4"/>
    </row>
    <row r="1334" spans="1:27" ht="15.75" customHeight="1">
      <c r="A1334" s="886" t="str">
        <f>IF(B1334&lt;&gt;"",IF(AND(B1334&gt;=_TM1,B1334&lt;=_TM2,OR(TH!L1334="1111",TH!M1334="1111")),TH!D1334,""),"")</f>
        <v/>
      </c>
      <c r="B1334" s="36" t="str">
        <f t="shared" si="32"/>
        <v/>
      </c>
      <c r="C1334" s="191"/>
      <c r="D1334" s="37"/>
      <c r="E1334" s="191"/>
      <c r="F1334" s="40"/>
      <c r="G1334" s="40"/>
      <c r="H1334" s="7"/>
      <c r="I1334" s="253"/>
      <c r="J1334" s="253"/>
      <c r="K1334" s="606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4"/>
    </row>
    <row r="1335" spans="1:27" ht="15.75" customHeight="1">
      <c r="A1335" s="886" t="str">
        <f>IF(B1335&lt;&gt;"",IF(AND(B1335&gt;=_TM1,B1335&lt;=_TM2,OR(TH!L1335="1111",TH!M1335="1111")),TH!D1335,""),"")</f>
        <v/>
      </c>
      <c r="B1335" s="36" t="str">
        <f t="shared" si="32"/>
        <v/>
      </c>
      <c r="C1335" s="191"/>
      <c r="D1335" s="37"/>
      <c r="E1335" s="191"/>
      <c r="F1335" s="40"/>
      <c r="G1335" s="40"/>
      <c r="H1335" s="7"/>
      <c r="I1335" s="253"/>
      <c r="J1335" s="253"/>
      <c r="K1335" s="606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4"/>
    </row>
    <row r="1336" spans="1:27" ht="15.75" customHeight="1">
      <c r="A1336" s="886" t="str">
        <f>IF(B1336&lt;&gt;"",IF(AND(B1336&gt;=_TM1,B1336&lt;=_TM2,OR(TH!L1336="1111",TH!M1336="1111")),TH!D1336,""),"")</f>
        <v/>
      </c>
      <c r="B1336" s="36" t="str">
        <f t="shared" si="32"/>
        <v/>
      </c>
      <c r="C1336" s="191"/>
      <c r="D1336" s="37"/>
      <c r="E1336" s="191"/>
      <c r="F1336" s="40"/>
      <c r="G1336" s="40"/>
      <c r="H1336" s="7"/>
      <c r="I1336" s="253"/>
      <c r="J1336" s="253"/>
      <c r="K1336" s="606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4"/>
    </row>
    <row r="1337" spans="1:27" ht="15.75" customHeight="1">
      <c r="A1337" s="886" t="str">
        <f>IF(B1337&lt;&gt;"",IF(AND(B1337&gt;=_TM1,B1337&lt;=_TM2,OR(TH!L1337="1111",TH!M1337="1111")),TH!D1337,""),"")</f>
        <v/>
      </c>
      <c r="B1337" s="36" t="str">
        <f t="shared" si="32"/>
        <v/>
      </c>
      <c r="C1337" s="191"/>
      <c r="D1337" s="37"/>
      <c r="E1337" s="191"/>
      <c r="F1337" s="40"/>
      <c r="G1337" s="40"/>
      <c r="H1337" s="7"/>
      <c r="I1337" s="253"/>
      <c r="J1337" s="253"/>
      <c r="K1337" s="606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4"/>
    </row>
    <row r="1338" spans="1:27" ht="15.75" customHeight="1">
      <c r="A1338" s="886" t="str">
        <f>IF(B1338&lt;&gt;"",IF(AND(B1338&gt;=_TM1,B1338&lt;=_TM2,OR(TH!L1338="1111",TH!M1338="1111")),TH!D1338,""),"")</f>
        <v/>
      </c>
      <c r="B1338" s="36" t="str">
        <f t="shared" si="32"/>
        <v/>
      </c>
      <c r="C1338" s="191"/>
      <c r="D1338" s="37"/>
      <c r="E1338" s="191"/>
      <c r="F1338" s="40"/>
      <c r="G1338" s="40"/>
      <c r="H1338" s="7"/>
      <c r="I1338" s="253"/>
      <c r="J1338" s="253"/>
      <c r="K1338" s="606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4"/>
    </row>
    <row r="1339" spans="1:27" ht="15.75" customHeight="1">
      <c r="A1339" s="886" t="str">
        <f>IF(B1339&lt;&gt;"",IF(AND(B1339&gt;=_TM1,B1339&lt;=_TM2,OR(TH!L1339="1111",TH!M1339="1111")),TH!D1339,""),"")</f>
        <v/>
      </c>
      <c r="B1339" s="36" t="str">
        <f t="shared" si="32"/>
        <v/>
      </c>
      <c r="C1339" s="191"/>
      <c r="D1339" s="37"/>
      <c r="E1339" s="191"/>
      <c r="F1339" s="40"/>
      <c r="G1339" s="40"/>
      <c r="H1339" s="7"/>
      <c r="I1339" s="253"/>
      <c r="J1339" s="253"/>
      <c r="K1339" s="606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4"/>
    </row>
    <row r="1340" spans="1:27" ht="15.75" customHeight="1">
      <c r="A1340" s="886" t="str">
        <f>IF(B1340&lt;&gt;"",IF(AND(B1340&gt;=_TM1,B1340&lt;=_TM2,OR(TH!L1340="1111",TH!M1340="1111")),TH!D1340,""),"")</f>
        <v/>
      </c>
      <c r="B1340" s="36" t="str">
        <f t="shared" si="32"/>
        <v/>
      </c>
      <c r="C1340" s="191"/>
      <c r="D1340" s="37"/>
      <c r="E1340" s="191"/>
      <c r="F1340" s="40"/>
      <c r="G1340" s="40"/>
      <c r="H1340" s="7"/>
      <c r="I1340" s="253"/>
      <c r="J1340" s="253"/>
      <c r="K1340" s="606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4"/>
    </row>
    <row r="1341" spans="1:27" ht="15.75" customHeight="1">
      <c r="A1341" s="886" t="str">
        <f>IF(B1341&lt;&gt;"",IF(AND(B1341&gt;=_TM1,B1341&lt;=_TM2,OR(TH!L1341="1111",TH!M1341="1111")),TH!D1341,""),"")</f>
        <v/>
      </c>
      <c r="B1341" s="36" t="str">
        <f t="shared" si="32"/>
        <v/>
      </c>
      <c r="C1341" s="191"/>
      <c r="D1341" s="37"/>
      <c r="E1341" s="191"/>
      <c r="F1341" s="40"/>
      <c r="G1341" s="40"/>
      <c r="H1341" s="7"/>
      <c r="I1341" s="253"/>
      <c r="J1341" s="253"/>
      <c r="K1341" s="606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4"/>
    </row>
    <row r="1342" spans="1:27" ht="15.75" customHeight="1">
      <c r="A1342" s="886" t="str">
        <f>IF(B1342&lt;&gt;"",IF(AND(B1342&gt;=_TM1,B1342&lt;=_TM2,OR(TH!L1342="1111",TH!M1342="1111")),TH!D1342,""),"")</f>
        <v/>
      </c>
      <c r="B1342" s="36" t="str">
        <f t="shared" si="32"/>
        <v/>
      </c>
      <c r="C1342" s="191"/>
      <c r="D1342" s="37"/>
      <c r="E1342" s="191"/>
      <c r="F1342" s="40"/>
      <c r="G1342" s="40"/>
      <c r="H1342" s="7"/>
      <c r="I1342" s="253"/>
      <c r="J1342" s="253"/>
      <c r="K1342" s="606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4"/>
    </row>
    <row r="1343" spans="1:27" ht="15.75" customHeight="1">
      <c r="A1343" s="886" t="str">
        <f>IF(B1343&lt;&gt;"",IF(AND(B1343&gt;=_TM1,B1343&lt;=_TM2,OR(TH!L1343="1111",TH!M1343="1111")),TH!D1343,""),"")</f>
        <v/>
      </c>
      <c r="B1343" s="36" t="str">
        <f t="shared" si="32"/>
        <v/>
      </c>
      <c r="C1343" s="191"/>
      <c r="D1343" s="37"/>
      <c r="E1343" s="191"/>
      <c r="F1343" s="192"/>
      <c r="G1343" s="491"/>
      <c r="H1343" s="193"/>
      <c r="I1343" s="253"/>
      <c r="J1343" s="253"/>
      <c r="K1343" s="606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4"/>
    </row>
    <row r="1344" spans="1:27" ht="15.75" customHeight="1">
      <c r="A1344" s="886" t="str">
        <f>IF(B1344&lt;&gt;"",IF(AND(B1344&gt;=_TM1,B1344&lt;=_TM2,OR(TH!L1344="1111",TH!M1344="1111")),TH!D1344,""),"")</f>
        <v/>
      </c>
      <c r="B1344" s="36" t="str">
        <f t="shared" si="32"/>
        <v/>
      </c>
      <c r="C1344" s="191"/>
      <c r="D1344" s="37"/>
      <c r="E1344" s="191"/>
      <c r="F1344" s="192"/>
      <c r="G1344" s="491"/>
      <c r="H1344" s="193"/>
      <c r="I1344" s="253"/>
      <c r="J1344" s="253"/>
      <c r="K1344" s="606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4"/>
    </row>
    <row r="1345" spans="1:27" ht="15.75" customHeight="1">
      <c r="A1345" s="886" t="str">
        <f>IF(B1345&lt;&gt;"",IF(AND(B1345&gt;=_TM1,B1345&lt;=_TM2,OR(TH!L1345="1111",TH!M1345="1111")),TH!D1345,""),"")</f>
        <v/>
      </c>
      <c r="B1345" s="36" t="str">
        <f t="shared" si="32"/>
        <v/>
      </c>
      <c r="C1345" s="191"/>
      <c r="D1345" s="37"/>
      <c r="E1345" s="191"/>
      <c r="F1345" s="192"/>
      <c r="G1345" s="491"/>
      <c r="H1345" s="193"/>
      <c r="I1345" s="253"/>
      <c r="J1345" s="253"/>
      <c r="K1345" s="606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4"/>
    </row>
    <row r="1346" spans="1:27" ht="15.75" customHeight="1">
      <c r="A1346" s="886" t="str">
        <f>IF(B1346&lt;&gt;"",IF(AND(B1346&gt;=_TM1,B1346&lt;=_TM2,OR(TH!L1346="1111",TH!M1346="1111")),TH!D1346,""),"")</f>
        <v/>
      </c>
      <c r="B1346" s="36" t="str">
        <f t="shared" si="32"/>
        <v/>
      </c>
      <c r="C1346" s="191"/>
      <c r="D1346" s="37"/>
      <c r="E1346" s="191"/>
      <c r="F1346" s="192"/>
      <c r="G1346" s="491"/>
      <c r="H1346" s="193"/>
      <c r="I1346" s="253"/>
      <c r="J1346" s="253"/>
      <c r="K1346" s="606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4"/>
    </row>
    <row r="1347" spans="1:27" ht="15.75" customHeight="1">
      <c r="A1347" s="886" t="str">
        <f>IF(B1347&lt;&gt;"",IF(AND(B1347&gt;=_TM1,B1347&lt;=_TM2,OR(TH!L1347="1111",TH!M1347="1111")),TH!D1347,""),"")</f>
        <v/>
      </c>
      <c r="B1347" s="36" t="str">
        <f t="shared" si="32"/>
        <v/>
      </c>
      <c r="C1347" s="191"/>
      <c r="D1347" s="37"/>
      <c r="E1347" s="191"/>
      <c r="F1347" s="192"/>
      <c r="G1347" s="491"/>
      <c r="H1347" s="193"/>
      <c r="I1347" s="253"/>
      <c r="J1347" s="253"/>
      <c r="K1347" s="606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4"/>
    </row>
    <row r="1348" spans="1:27" ht="15.75" customHeight="1">
      <c r="A1348" s="886" t="str">
        <f>IF(B1348&lt;&gt;"",IF(AND(B1348&gt;=_TM1,B1348&lt;=_TM2,OR(TH!L1348="1111",TH!M1348="1111")),TH!D1348,""),"")</f>
        <v/>
      </c>
      <c r="B1348" s="36" t="str">
        <f t="shared" si="32"/>
        <v/>
      </c>
      <c r="C1348" s="191"/>
      <c r="D1348" s="37"/>
      <c r="E1348" s="191"/>
      <c r="F1348" s="192"/>
      <c r="G1348" s="491"/>
      <c r="H1348" s="193"/>
      <c r="I1348" s="253"/>
      <c r="J1348" s="253"/>
      <c r="K1348" s="606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4"/>
    </row>
    <row r="1349" spans="1:27" ht="15.75" customHeight="1">
      <c r="A1349" s="886" t="str">
        <f>IF(B1349&lt;&gt;"",IF(AND(B1349&gt;=_TM1,B1349&lt;=_TM2,OR(TH!L1349="1111",TH!M1349="1111")),TH!D1349,""),"")</f>
        <v/>
      </c>
      <c r="B1349" s="36" t="str">
        <f t="shared" si="32"/>
        <v/>
      </c>
      <c r="C1349" s="191"/>
      <c r="D1349" s="37"/>
      <c r="E1349" s="191"/>
      <c r="F1349" s="192"/>
      <c r="G1349" s="491"/>
      <c r="H1349" s="193"/>
      <c r="I1349" s="253"/>
      <c r="J1349" s="253"/>
      <c r="K1349" s="606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4"/>
    </row>
    <row r="1350" spans="1:27" ht="15.75" customHeight="1">
      <c r="A1350" s="886" t="str">
        <f>IF(B1350&lt;&gt;"",IF(AND(B1350&gt;=_TM1,B1350&lt;=_TM2,OR(TH!L1350="1111",TH!M1350="1111")),TH!D1350,""),"")</f>
        <v/>
      </c>
      <c r="B1350" s="36" t="str">
        <f t="shared" si="32"/>
        <v/>
      </c>
      <c r="C1350" s="191"/>
      <c r="D1350" s="37"/>
      <c r="E1350" s="191"/>
      <c r="F1350" s="192"/>
      <c r="G1350" s="491"/>
      <c r="H1350" s="193"/>
      <c r="I1350" s="253"/>
      <c r="J1350" s="253"/>
      <c r="K1350" s="606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4"/>
    </row>
    <row r="1351" spans="1:27" ht="15.75" customHeight="1">
      <c r="A1351" s="886" t="str">
        <f>IF(B1351&lt;&gt;"",IF(AND(B1351&gt;=_TM1,B1351&lt;=_TM2,OR(TH!L1351="1111",TH!M1351="1111")),TH!D1351,""),"")</f>
        <v/>
      </c>
      <c r="B1351" s="36" t="str">
        <f t="shared" ref="B1351:B1414" si="33">IF(C1351&lt;&gt;"",MONTH(C1351),"")</f>
        <v/>
      </c>
      <c r="C1351" s="191"/>
      <c r="D1351" s="37"/>
      <c r="E1351" s="191"/>
      <c r="F1351" s="192"/>
      <c r="G1351" s="491"/>
      <c r="H1351" s="193"/>
      <c r="I1351" s="253"/>
      <c r="J1351" s="253"/>
      <c r="K1351" s="606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4"/>
    </row>
    <row r="1352" spans="1:27" ht="15.75" customHeight="1">
      <c r="A1352" s="886" t="str">
        <f>IF(B1352&lt;&gt;"",IF(AND(B1352&gt;=_TM1,B1352&lt;=_TM2,OR(TH!L1352="1111",TH!M1352="1111")),TH!D1352,""),"")</f>
        <v/>
      </c>
      <c r="B1352" s="36" t="str">
        <f t="shared" si="33"/>
        <v/>
      </c>
      <c r="C1352" s="191"/>
      <c r="D1352" s="37"/>
      <c r="E1352" s="191"/>
      <c r="F1352" s="192"/>
      <c r="G1352" s="491"/>
      <c r="H1352" s="193"/>
      <c r="I1352" s="253"/>
      <c r="J1352" s="253"/>
      <c r="K1352" s="606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4"/>
    </row>
    <row r="1353" spans="1:27" ht="15.75" customHeight="1">
      <c r="A1353" s="886" t="str">
        <f>IF(B1353&lt;&gt;"",IF(AND(B1353&gt;=_TM1,B1353&lt;=_TM2,OR(TH!L1353="1111",TH!M1353="1111")),TH!D1353,""),"")</f>
        <v/>
      </c>
      <c r="B1353" s="36" t="str">
        <f t="shared" si="33"/>
        <v/>
      </c>
      <c r="C1353" s="191"/>
      <c r="D1353" s="37"/>
      <c r="E1353" s="191"/>
      <c r="F1353" s="192"/>
      <c r="G1353" s="491"/>
      <c r="H1353" s="193"/>
      <c r="I1353" s="253"/>
      <c r="J1353" s="253"/>
      <c r="K1353" s="606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4"/>
    </row>
    <row r="1354" spans="1:27" ht="15.75" customHeight="1">
      <c r="A1354" s="886" t="str">
        <f>IF(B1354&lt;&gt;"",IF(AND(B1354&gt;=_TM1,B1354&lt;=_TM2,OR(TH!L1354="1111",TH!M1354="1111")),TH!D1354,""),"")</f>
        <v/>
      </c>
      <c r="B1354" s="36" t="str">
        <f t="shared" si="33"/>
        <v/>
      </c>
      <c r="C1354" s="191"/>
      <c r="D1354" s="37"/>
      <c r="E1354" s="191"/>
      <c r="F1354" s="192"/>
      <c r="G1354" s="491"/>
      <c r="H1354" s="193"/>
      <c r="I1354" s="253"/>
      <c r="J1354" s="253"/>
      <c r="K1354" s="606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4"/>
    </row>
    <row r="1355" spans="1:27" ht="15.75" customHeight="1">
      <c r="A1355" s="886" t="str">
        <f>IF(B1355&lt;&gt;"",IF(AND(B1355&gt;=_TM1,B1355&lt;=_TM2,OR(TH!L1355="1111",TH!M1355="1111")),TH!D1355,""),"")</f>
        <v/>
      </c>
      <c r="B1355" s="36" t="str">
        <f t="shared" si="33"/>
        <v/>
      </c>
      <c r="C1355" s="191"/>
      <c r="D1355" s="37"/>
      <c r="E1355" s="191"/>
      <c r="F1355" s="192"/>
      <c r="G1355" s="491"/>
      <c r="H1355" s="193"/>
      <c r="I1355" s="253"/>
      <c r="J1355" s="253"/>
      <c r="K1355" s="606"/>
      <c r="L1355" s="39"/>
      <c r="M1355" s="39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4"/>
    </row>
    <row r="1356" spans="1:27" ht="15.75" customHeight="1">
      <c r="A1356" s="886" t="str">
        <f>IF(B1356&lt;&gt;"",IF(AND(B1356&gt;=_TM1,B1356&lt;=_TM2,OR(TH!L1356="1111",TH!M1356="1111")),TH!D1356,""),"")</f>
        <v/>
      </c>
      <c r="B1356" s="36" t="str">
        <f t="shared" si="33"/>
        <v/>
      </c>
      <c r="C1356" s="191"/>
      <c r="D1356" s="37"/>
      <c r="E1356" s="191"/>
      <c r="F1356" s="192"/>
      <c r="G1356" s="491"/>
      <c r="H1356" s="193"/>
      <c r="I1356" s="253"/>
      <c r="J1356" s="253"/>
      <c r="K1356" s="606"/>
      <c r="L1356" s="39"/>
      <c r="M1356" s="39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4"/>
    </row>
    <row r="1357" spans="1:27" ht="15.75" customHeight="1">
      <c r="A1357" s="886" t="str">
        <f>IF(B1357&lt;&gt;"",IF(AND(B1357&gt;=_TM1,B1357&lt;=_TM2,OR(TH!L1357="1111",TH!M1357="1111")),TH!D1357,""),"")</f>
        <v/>
      </c>
      <c r="B1357" s="36" t="str">
        <f t="shared" si="33"/>
        <v/>
      </c>
      <c r="C1357" s="191"/>
      <c r="D1357" s="37"/>
      <c r="E1357" s="191"/>
      <c r="F1357" s="192"/>
      <c r="G1357" s="491"/>
      <c r="H1357" s="193"/>
      <c r="I1357" s="253"/>
      <c r="J1357" s="253"/>
      <c r="K1357" s="606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4"/>
    </row>
    <row r="1358" spans="1:27" ht="15.75" customHeight="1">
      <c r="A1358" s="886" t="str">
        <f>IF(B1358&lt;&gt;"",IF(AND(B1358&gt;=_TM1,B1358&lt;=_TM2,OR(TH!L1358="1111",TH!M1358="1111")),TH!D1358,""),"")</f>
        <v/>
      </c>
      <c r="B1358" s="36" t="str">
        <f t="shared" si="33"/>
        <v/>
      </c>
      <c r="C1358" s="191"/>
      <c r="D1358" s="37"/>
      <c r="E1358" s="191"/>
      <c r="F1358" s="192"/>
      <c r="G1358" s="491"/>
      <c r="H1358" s="193"/>
      <c r="I1358" s="253"/>
      <c r="J1358" s="253"/>
      <c r="K1358" s="606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4"/>
    </row>
    <row r="1359" spans="1:27" ht="15.75" customHeight="1">
      <c r="A1359" s="886" t="str">
        <f>IF(B1359&lt;&gt;"",IF(AND(B1359&gt;=_TM1,B1359&lt;=_TM2,OR(TH!L1359="1111",TH!M1359="1111")),TH!D1359,""),"")</f>
        <v/>
      </c>
      <c r="B1359" s="36" t="str">
        <f t="shared" si="33"/>
        <v/>
      </c>
      <c r="C1359" s="191"/>
      <c r="D1359" s="37"/>
      <c r="E1359" s="191"/>
      <c r="F1359" s="192"/>
      <c r="G1359" s="491"/>
      <c r="H1359" s="193"/>
      <c r="I1359" s="253"/>
      <c r="J1359" s="253"/>
      <c r="K1359" s="606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4"/>
    </row>
    <row r="1360" spans="1:27" ht="15.75" customHeight="1">
      <c r="A1360" s="886" t="str">
        <f>IF(B1360&lt;&gt;"",IF(AND(B1360&gt;=_TM1,B1360&lt;=_TM2,OR(TH!L1360="1111",TH!M1360="1111")),TH!D1360,""),"")</f>
        <v/>
      </c>
      <c r="B1360" s="36" t="str">
        <f t="shared" si="33"/>
        <v/>
      </c>
      <c r="C1360" s="191"/>
      <c r="D1360" s="37"/>
      <c r="E1360" s="191"/>
      <c r="F1360" s="192"/>
      <c r="G1360" s="491"/>
      <c r="H1360" s="193"/>
      <c r="I1360" s="253"/>
      <c r="J1360" s="253"/>
      <c r="K1360" s="606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4"/>
    </row>
    <row r="1361" spans="1:27" ht="15.75" customHeight="1">
      <c r="A1361" s="886" t="str">
        <f>IF(B1361&lt;&gt;"",IF(AND(B1361&gt;=_TM1,B1361&lt;=_TM2,OR(TH!L1361="1111",TH!M1361="1111")),TH!D1361,""),"")</f>
        <v/>
      </c>
      <c r="B1361" s="36" t="str">
        <f t="shared" si="33"/>
        <v/>
      </c>
      <c r="C1361" s="191"/>
      <c r="D1361" s="37"/>
      <c r="E1361" s="191"/>
      <c r="F1361" s="192"/>
      <c r="G1361" s="491"/>
      <c r="H1361" s="193"/>
      <c r="I1361" s="253"/>
      <c r="J1361" s="253"/>
      <c r="K1361" s="606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4"/>
    </row>
    <row r="1362" spans="1:27" ht="15.75" customHeight="1">
      <c r="A1362" s="886" t="str">
        <f>IF(B1362&lt;&gt;"",IF(AND(B1362&gt;=_TM1,B1362&lt;=_TM2,OR(TH!L1362="1111",TH!M1362="1111")),TH!D1362,""),"")</f>
        <v/>
      </c>
      <c r="B1362" s="36" t="str">
        <f t="shared" si="33"/>
        <v/>
      </c>
      <c r="C1362" s="191"/>
      <c r="D1362" s="37"/>
      <c r="E1362" s="191"/>
      <c r="F1362" s="192"/>
      <c r="G1362" s="491"/>
      <c r="H1362" s="193"/>
      <c r="I1362" s="253"/>
      <c r="J1362" s="253"/>
      <c r="K1362" s="606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4"/>
    </row>
    <row r="1363" spans="1:27" ht="15.75" customHeight="1">
      <c r="A1363" s="886" t="str">
        <f>IF(B1363&lt;&gt;"",IF(AND(B1363&gt;=_TM1,B1363&lt;=_TM2,OR(TH!L1363="1111",TH!M1363="1111")),TH!D1363,""),"")</f>
        <v/>
      </c>
      <c r="B1363" s="36" t="str">
        <f t="shared" si="33"/>
        <v/>
      </c>
      <c r="C1363" s="191"/>
      <c r="D1363" s="37"/>
      <c r="E1363" s="191"/>
      <c r="F1363" s="192"/>
      <c r="G1363" s="491"/>
      <c r="H1363" s="193"/>
      <c r="I1363" s="253"/>
      <c r="J1363" s="253"/>
      <c r="K1363" s="606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4"/>
    </row>
    <row r="1364" spans="1:27" ht="15.75" customHeight="1">
      <c r="A1364" s="886" t="str">
        <f>IF(B1364&lt;&gt;"",IF(AND(B1364&gt;=_TM1,B1364&lt;=_TM2,OR(TH!L1364="1111",TH!M1364="1111")),TH!D1364,""),"")</f>
        <v/>
      </c>
      <c r="B1364" s="36" t="str">
        <f t="shared" si="33"/>
        <v/>
      </c>
      <c r="C1364" s="191"/>
      <c r="D1364" s="37"/>
      <c r="E1364" s="191"/>
      <c r="F1364" s="192"/>
      <c r="G1364" s="491"/>
      <c r="H1364" s="193"/>
      <c r="I1364" s="253"/>
      <c r="J1364" s="253"/>
      <c r="K1364" s="606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4"/>
    </row>
    <row r="1365" spans="1:27" ht="15.75" customHeight="1">
      <c r="A1365" s="886" t="str">
        <f>IF(B1365&lt;&gt;"",IF(AND(B1365&gt;=_TM1,B1365&lt;=_TM2,OR(TH!L1365="1111",TH!M1365="1111")),TH!D1365,""),"")</f>
        <v/>
      </c>
      <c r="B1365" s="36" t="str">
        <f t="shared" si="33"/>
        <v/>
      </c>
      <c r="C1365" s="191"/>
      <c r="D1365" s="37"/>
      <c r="E1365" s="191"/>
      <c r="F1365" s="192"/>
      <c r="G1365" s="491"/>
      <c r="H1365" s="193"/>
      <c r="I1365" s="253"/>
      <c r="J1365" s="253"/>
      <c r="K1365" s="606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4"/>
    </row>
    <row r="1366" spans="1:27" ht="15.75" customHeight="1">
      <c r="A1366" s="886" t="str">
        <f>IF(B1366&lt;&gt;"",IF(AND(B1366&gt;=_TM1,B1366&lt;=_TM2,OR(TH!L1366="1111",TH!M1366="1111")),TH!D1366,""),"")</f>
        <v/>
      </c>
      <c r="B1366" s="36" t="str">
        <f t="shared" si="33"/>
        <v/>
      </c>
      <c r="C1366" s="191"/>
      <c r="D1366" s="37"/>
      <c r="E1366" s="191"/>
      <c r="F1366" s="192"/>
      <c r="G1366" s="491"/>
      <c r="H1366" s="193"/>
      <c r="I1366" s="253"/>
      <c r="J1366" s="253"/>
      <c r="K1366" s="606"/>
      <c r="L1366" s="39"/>
      <c r="M1366" s="39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4"/>
    </row>
    <row r="1367" spans="1:27" ht="15.75" customHeight="1">
      <c r="A1367" s="886" t="str">
        <f>IF(B1367&lt;&gt;"",IF(AND(B1367&gt;=_TM1,B1367&lt;=_TM2,OR(TH!L1367="1111",TH!M1367="1111")),TH!D1367,""),"")</f>
        <v/>
      </c>
      <c r="B1367" s="36" t="str">
        <f t="shared" si="33"/>
        <v/>
      </c>
      <c r="C1367" s="191"/>
      <c r="D1367" s="37"/>
      <c r="E1367" s="191"/>
      <c r="F1367" s="192"/>
      <c r="G1367" s="491"/>
      <c r="H1367" s="193"/>
      <c r="I1367" s="253"/>
      <c r="J1367" s="253"/>
      <c r="K1367" s="606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4"/>
    </row>
    <row r="1368" spans="1:27" ht="15.75" customHeight="1">
      <c r="A1368" s="886" t="str">
        <f>IF(B1368&lt;&gt;"",IF(AND(B1368&gt;=_TM1,B1368&lt;=_TM2,OR(TH!L1368="1111",TH!M1368="1111")),TH!D1368,""),"")</f>
        <v/>
      </c>
      <c r="B1368" s="36" t="str">
        <f t="shared" si="33"/>
        <v/>
      </c>
      <c r="C1368" s="191"/>
      <c r="D1368" s="37"/>
      <c r="E1368" s="191"/>
      <c r="F1368" s="192"/>
      <c r="G1368" s="491"/>
      <c r="H1368" s="193"/>
      <c r="I1368" s="253"/>
      <c r="J1368" s="253"/>
      <c r="K1368" s="606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4"/>
    </row>
    <row r="1369" spans="1:27" ht="15.75" customHeight="1">
      <c r="A1369" s="886" t="str">
        <f>IF(B1369&lt;&gt;"",IF(AND(B1369&gt;=_TM1,B1369&lt;=_TM2,OR(TH!L1369="1111",TH!M1369="1111")),TH!D1369,""),"")</f>
        <v/>
      </c>
      <c r="B1369" s="36" t="str">
        <f t="shared" si="33"/>
        <v/>
      </c>
      <c r="C1369" s="191"/>
      <c r="D1369" s="37"/>
      <c r="E1369" s="191"/>
      <c r="F1369" s="192"/>
      <c r="G1369" s="491"/>
      <c r="H1369" s="193"/>
      <c r="I1369" s="253"/>
      <c r="J1369" s="253"/>
      <c r="K1369" s="606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4"/>
    </row>
    <row r="1370" spans="1:27" ht="15.75" customHeight="1">
      <c r="A1370" s="886" t="str">
        <f>IF(B1370&lt;&gt;"",IF(AND(B1370&gt;=_TM1,B1370&lt;=_TM2,OR(TH!L1370="1111",TH!M1370="1111")),TH!D1370,""),"")</f>
        <v/>
      </c>
      <c r="B1370" s="36" t="str">
        <f t="shared" si="33"/>
        <v/>
      </c>
      <c r="C1370" s="191"/>
      <c r="D1370" s="37"/>
      <c r="E1370" s="191"/>
      <c r="F1370" s="192"/>
      <c r="G1370" s="491"/>
      <c r="H1370" s="193"/>
      <c r="I1370" s="253"/>
      <c r="J1370" s="253"/>
      <c r="K1370" s="606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4"/>
    </row>
    <row r="1371" spans="1:27" ht="15.75" customHeight="1">
      <c r="A1371" s="886" t="str">
        <f>IF(B1371&lt;&gt;"",IF(AND(B1371&gt;=_TM1,B1371&lt;=_TM2,OR(TH!L1371="1111",TH!M1371="1111")),TH!D1371,""),"")</f>
        <v/>
      </c>
      <c r="B1371" s="36" t="str">
        <f t="shared" si="33"/>
        <v/>
      </c>
      <c r="C1371" s="191"/>
      <c r="D1371" s="37"/>
      <c r="E1371" s="191"/>
      <c r="F1371" s="192"/>
      <c r="G1371" s="491"/>
      <c r="H1371" s="193"/>
      <c r="I1371" s="253"/>
      <c r="J1371" s="253"/>
      <c r="K1371" s="606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4"/>
    </row>
    <row r="1372" spans="1:27" ht="15.75" customHeight="1">
      <c r="A1372" s="886" t="str">
        <f>IF(B1372&lt;&gt;"",IF(AND(B1372&gt;=_TM1,B1372&lt;=_TM2,OR(TH!L1372="1111",TH!M1372="1111")),TH!D1372,""),"")</f>
        <v/>
      </c>
      <c r="B1372" s="36" t="str">
        <f t="shared" si="33"/>
        <v/>
      </c>
      <c r="C1372" s="191"/>
      <c r="D1372" s="37"/>
      <c r="E1372" s="191"/>
      <c r="F1372" s="192"/>
      <c r="G1372" s="491"/>
      <c r="H1372" s="193"/>
      <c r="I1372" s="253"/>
      <c r="J1372" s="253"/>
      <c r="K1372" s="606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4"/>
    </row>
    <row r="1373" spans="1:27" ht="15.75" customHeight="1">
      <c r="A1373" s="886" t="str">
        <f>IF(B1373&lt;&gt;"",IF(AND(B1373&gt;=_TM1,B1373&lt;=_TM2,OR(TH!L1373="1111",TH!M1373="1111")),TH!D1373,""),"")</f>
        <v/>
      </c>
      <c r="B1373" s="36" t="str">
        <f t="shared" si="33"/>
        <v/>
      </c>
      <c r="C1373" s="191"/>
      <c r="D1373" s="37"/>
      <c r="E1373" s="191"/>
      <c r="F1373" s="192"/>
      <c r="G1373" s="491"/>
      <c r="H1373" s="193"/>
      <c r="I1373" s="253"/>
      <c r="J1373" s="253"/>
      <c r="K1373" s="606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4"/>
    </row>
    <row r="1374" spans="1:27" ht="15.75" customHeight="1">
      <c r="A1374" s="886" t="str">
        <f>IF(B1374&lt;&gt;"",IF(AND(B1374&gt;=_TM1,B1374&lt;=_TM2,OR(TH!L1374="1111",TH!M1374="1111")),TH!D1374,""),"")</f>
        <v/>
      </c>
      <c r="B1374" s="36" t="str">
        <f t="shared" si="33"/>
        <v/>
      </c>
      <c r="C1374" s="191"/>
      <c r="D1374" s="37"/>
      <c r="E1374" s="191"/>
      <c r="F1374" s="192"/>
      <c r="G1374" s="491"/>
      <c r="H1374" s="193"/>
      <c r="I1374" s="253"/>
      <c r="J1374" s="253"/>
      <c r="K1374" s="606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4"/>
    </row>
    <row r="1375" spans="1:27" ht="15.75" customHeight="1">
      <c r="A1375" s="886" t="str">
        <f>IF(B1375&lt;&gt;"",IF(AND(B1375&gt;=_TM1,B1375&lt;=_TM2,OR(TH!L1375="1111",TH!M1375="1111")),TH!D1375,""),"")</f>
        <v/>
      </c>
      <c r="B1375" s="36" t="str">
        <f t="shared" si="33"/>
        <v/>
      </c>
      <c r="C1375" s="191"/>
      <c r="D1375" s="37"/>
      <c r="E1375" s="191"/>
      <c r="F1375" s="192"/>
      <c r="G1375" s="491"/>
      <c r="H1375" s="193"/>
      <c r="I1375" s="253"/>
      <c r="J1375" s="253"/>
      <c r="K1375" s="606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4"/>
    </row>
    <row r="1376" spans="1:27" ht="15.75" customHeight="1">
      <c r="A1376" s="886" t="str">
        <f>IF(B1376&lt;&gt;"",IF(AND(B1376&gt;=_TM1,B1376&lt;=_TM2,OR(TH!L1376="1111",TH!M1376="1111")),TH!D1376,""),"")</f>
        <v/>
      </c>
      <c r="B1376" s="36" t="str">
        <f t="shared" si="33"/>
        <v/>
      </c>
      <c r="C1376" s="191"/>
      <c r="D1376" s="37"/>
      <c r="E1376" s="191"/>
      <c r="F1376" s="192"/>
      <c r="G1376" s="491"/>
      <c r="H1376" s="193"/>
      <c r="I1376" s="253"/>
      <c r="J1376" s="253"/>
      <c r="K1376" s="606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4"/>
    </row>
    <row r="1377" spans="1:27" ht="15.75" customHeight="1">
      <c r="A1377" s="886" t="str">
        <f>IF(B1377&lt;&gt;"",IF(AND(B1377&gt;=_TM1,B1377&lt;=_TM2,OR(TH!L1377="1111",TH!M1377="1111")),TH!D1377,""),"")</f>
        <v/>
      </c>
      <c r="B1377" s="36" t="str">
        <f t="shared" si="33"/>
        <v/>
      </c>
      <c r="C1377" s="191"/>
      <c r="D1377" s="191"/>
      <c r="E1377" s="191"/>
      <c r="F1377" s="192"/>
      <c r="G1377" s="491"/>
      <c r="H1377" s="193"/>
      <c r="I1377" s="253"/>
      <c r="J1377" s="253"/>
      <c r="K1377" s="606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4"/>
    </row>
    <row r="1378" spans="1:27" ht="15.75" customHeight="1">
      <c r="A1378" s="886" t="str">
        <f>IF(B1378&lt;&gt;"",IF(AND(B1378&gt;=_TM1,B1378&lt;=_TM2,OR(TH!L1378="1111",TH!M1378="1111")),TH!D1378,""),"")</f>
        <v/>
      </c>
      <c r="B1378" s="36" t="str">
        <f t="shared" si="33"/>
        <v/>
      </c>
      <c r="C1378" s="191"/>
      <c r="D1378" s="191"/>
      <c r="E1378" s="191"/>
      <c r="F1378" s="192"/>
      <c r="G1378" s="491"/>
      <c r="H1378" s="193"/>
      <c r="I1378" s="253"/>
      <c r="J1378" s="253"/>
      <c r="K1378" s="606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4"/>
    </row>
    <row r="1379" spans="1:27" ht="15.75" customHeight="1">
      <c r="A1379" s="886" t="str">
        <f>IF(B1379&lt;&gt;"",IF(AND(B1379&gt;=_TM1,B1379&lt;=_TM2,OR(TH!L1379="1111",TH!M1379="1111")),TH!D1379,""),"")</f>
        <v/>
      </c>
      <c r="B1379" s="36" t="str">
        <f t="shared" si="33"/>
        <v/>
      </c>
      <c r="C1379" s="191"/>
      <c r="D1379" s="191"/>
      <c r="E1379" s="191"/>
      <c r="F1379" s="192"/>
      <c r="G1379" s="491"/>
      <c r="H1379" s="193"/>
      <c r="I1379" s="253"/>
      <c r="J1379" s="253"/>
      <c r="K1379" s="606"/>
      <c r="L1379" s="194"/>
      <c r="M1379" s="194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4"/>
    </row>
    <row r="1380" spans="1:27" ht="15.75" customHeight="1">
      <c r="A1380" s="886" t="str">
        <f>IF(B1380&lt;&gt;"",IF(AND(B1380&gt;=_TM1,B1380&lt;=_TM2,OR(TH!L1380="1111",TH!M1380="1111")),TH!D1380,""),"")</f>
        <v/>
      </c>
      <c r="B1380" s="36" t="str">
        <f t="shared" si="33"/>
        <v/>
      </c>
      <c r="C1380" s="191"/>
      <c r="D1380" s="191"/>
      <c r="E1380" s="191"/>
      <c r="F1380" s="192"/>
      <c r="G1380" s="491"/>
      <c r="H1380" s="193"/>
      <c r="I1380" s="253"/>
      <c r="J1380" s="253"/>
      <c r="K1380" s="606"/>
      <c r="L1380" s="194"/>
      <c r="M1380" s="194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4"/>
    </row>
    <row r="1381" spans="1:27" ht="15.75" customHeight="1">
      <c r="A1381" s="886" t="str">
        <f>IF(B1381&lt;&gt;"",IF(AND(B1381&gt;=_TM1,B1381&lt;=_TM2,OR(TH!L1381="1111",TH!M1381="1111")),TH!D1381,""),"")</f>
        <v/>
      </c>
      <c r="B1381" s="36" t="str">
        <f t="shared" si="33"/>
        <v/>
      </c>
      <c r="C1381" s="191"/>
      <c r="D1381" s="37"/>
      <c r="E1381" s="191"/>
      <c r="F1381" s="40"/>
      <c r="G1381" s="40"/>
      <c r="H1381" s="7"/>
      <c r="I1381" s="253"/>
      <c r="J1381" s="253"/>
      <c r="K1381" s="606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4"/>
    </row>
    <row r="1382" spans="1:27" ht="15.75" customHeight="1">
      <c r="A1382" s="886" t="str">
        <f>IF(B1382&lt;&gt;"",IF(AND(B1382&gt;=_TM1,B1382&lt;=_TM2,OR(TH!L1382="1111",TH!M1382="1111")),TH!D1382,""),"")</f>
        <v/>
      </c>
      <c r="B1382" s="36" t="str">
        <f t="shared" si="33"/>
        <v/>
      </c>
      <c r="C1382" s="191"/>
      <c r="D1382" s="37"/>
      <c r="E1382" s="191"/>
      <c r="F1382" s="40"/>
      <c r="G1382" s="40"/>
      <c r="H1382" s="7"/>
      <c r="I1382" s="253"/>
      <c r="J1382" s="253"/>
      <c r="K1382" s="606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4"/>
    </row>
    <row r="1383" spans="1:27" ht="15.75" customHeight="1">
      <c r="A1383" s="886" t="str">
        <f>IF(B1383&lt;&gt;"",IF(AND(B1383&gt;=_TM1,B1383&lt;=_TM2,OR(TH!L1383="1111",TH!M1383="1111")),TH!D1383,""),"")</f>
        <v/>
      </c>
      <c r="B1383" s="36" t="str">
        <f t="shared" si="33"/>
        <v/>
      </c>
      <c r="C1383" s="191"/>
      <c r="D1383" s="37"/>
      <c r="E1383" s="191"/>
      <c r="F1383" s="40"/>
      <c r="G1383" s="40"/>
      <c r="H1383" s="7"/>
      <c r="I1383" s="253"/>
      <c r="J1383" s="253"/>
      <c r="K1383" s="606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4"/>
    </row>
    <row r="1384" spans="1:27" ht="15.75" customHeight="1">
      <c r="A1384" s="886" t="str">
        <f>IF(B1384&lt;&gt;"",IF(AND(B1384&gt;=_TM1,B1384&lt;=_TM2,OR(TH!L1384="1111",TH!M1384="1111")),TH!D1384,""),"")</f>
        <v/>
      </c>
      <c r="B1384" s="36" t="str">
        <f t="shared" si="33"/>
        <v/>
      </c>
      <c r="C1384" s="191"/>
      <c r="D1384" s="37"/>
      <c r="E1384" s="191"/>
      <c r="F1384" s="192"/>
      <c r="G1384" s="491"/>
      <c r="H1384" s="193"/>
      <c r="I1384" s="253"/>
      <c r="J1384" s="253"/>
      <c r="K1384" s="606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4"/>
    </row>
    <row r="1385" spans="1:27" ht="15.75" customHeight="1">
      <c r="A1385" s="886" t="str">
        <f>IF(B1385&lt;&gt;"",IF(AND(B1385&gt;=_TM1,B1385&lt;=_TM2,OR(TH!L1385="1111",TH!M1385="1111")),TH!D1385,""),"")</f>
        <v/>
      </c>
      <c r="B1385" s="36" t="str">
        <f t="shared" si="33"/>
        <v/>
      </c>
      <c r="C1385" s="191"/>
      <c r="D1385" s="37"/>
      <c r="E1385" s="191"/>
      <c r="F1385" s="192"/>
      <c r="G1385" s="491"/>
      <c r="H1385" s="193"/>
      <c r="I1385" s="253"/>
      <c r="J1385" s="253"/>
      <c r="K1385" s="606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4"/>
    </row>
    <row r="1386" spans="1:27" ht="15.75" customHeight="1">
      <c r="A1386" s="886" t="str">
        <f>IF(B1386&lt;&gt;"",IF(AND(B1386&gt;=_TM1,B1386&lt;=_TM2,OR(TH!L1386="1111",TH!M1386="1111")),TH!D1386,""),"")</f>
        <v/>
      </c>
      <c r="B1386" s="36" t="str">
        <f t="shared" si="33"/>
        <v/>
      </c>
      <c r="C1386" s="191"/>
      <c r="D1386" s="37"/>
      <c r="E1386" s="191"/>
      <c r="F1386" s="192"/>
      <c r="G1386" s="491"/>
      <c r="H1386" s="193"/>
      <c r="I1386" s="253"/>
      <c r="J1386" s="253"/>
      <c r="K1386" s="606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4"/>
    </row>
    <row r="1387" spans="1:27" ht="15.75" customHeight="1">
      <c r="A1387" s="886" t="str">
        <f>IF(B1387&lt;&gt;"",IF(AND(B1387&gt;=_TM1,B1387&lt;=_TM2,OR(TH!L1387="1111",TH!M1387="1111")),TH!D1387,""),"")</f>
        <v/>
      </c>
      <c r="B1387" s="36" t="str">
        <f t="shared" si="33"/>
        <v/>
      </c>
      <c r="C1387" s="191"/>
      <c r="D1387" s="191"/>
      <c r="E1387" s="191"/>
      <c r="F1387" s="192"/>
      <c r="G1387" s="491"/>
      <c r="H1387" s="193"/>
      <c r="I1387" s="253"/>
      <c r="J1387" s="253"/>
      <c r="K1387" s="606"/>
      <c r="L1387" s="194"/>
      <c r="M1387" s="194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4"/>
    </row>
    <row r="1388" spans="1:27" ht="15.75" customHeight="1">
      <c r="A1388" s="886" t="str">
        <f>IF(B1388&lt;&gt;"",IF(AND(B1388&gt;=_TM1,B1388&lt;=_TM2,OR(TH!L1388="1111",TH!M1388="1111")),TH!D1388,""),"")</f>
        <v/>
      </c>
      <c r="B1388" s="36" t="str">
        <f t="shared" si="33"/>
        <v/>
      </c>
      <c r="C1388" s="191"/>
      <c r="D1388" s="191"/>
      <c r="E1388" s="191"/>
      <c r="F1388" s="192"/>
      <c r="G1388" s="491"/>
      <c r="H1388" s="193"/>
      <c r="I1388" s="253"/>
      <c r="J1388" s="253"/>
      <c r="K1388" s="606"/>
      <c r="L1388" s="194"/>
      <c r="M1388" s="194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4"/>
    </row>
    <row r="1389" spans="1:27" ht="15.75" customHeight="1">
      <c r="A1389" s="886" t="str">
        <f>IF(B1389&lt;&gt;"",IF(AND(B1389&gt;=_TM1,B1389&lt;=_TM2,OR(TH!L1389="1111",TH!M1389="1111")),TH!D1389,""),"")</f>
        <v/>
      </c>
      <c r="B1389" s="36" t="str">
        <f t="shared" si="33"/>
        <v/>
      </c>
      <c r="C1389" s="191"/>
      <c r="D1389" s="191"/>
      <c r="E1389" s="191"/>
      <c r="F1389" s="192"/>
      <c r="G1389" s="491"/>
      <c r="H1389" s="193"/>
      <c r="I1389" s="253"/>
      <c r="J1389" s="253"/>
      <c r="K1389" s="606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4"/>
    </row>
    <row r="1390" spans="1:27" ht="15.75" customHeight="1">
      <c r="A1390" s="886" t="str">
        <f>IF(B1390&lt;&gt;"",IF(AND(B1390&gt;=_TM1,B1390&lt;=_TM2,OR(TH!L1390="1111",TH!M1390="1111")),TH!D1390,""),"")</f>
        <v/>
      </c>
      <c r="B1390" s="36" t="str">
        <f t="shared" si="33"/>
        <v/>
      </c>
      <c r="C1390" s="191"/>
      <c r="D1390" s="191"/>
      <c r="E1390" s="191"/>
      <c r="F1390" s="192"/>
      <c r="G1390" s="491"/>
      <c r="H1390" s="193"/>
      <c r="I1390" s="253"/>
      <c r="J1390" s="253"/>
      <c r="K1390" s="606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4"/>
    </row>
    <row r="1391" spans="1:27" ht="15.75" customHeight="1">
      <c r="A1391" s="886" t="str">
        <f>IF(B1391&lt;&gt;"",IF(AND(B1391&gt;=_TM1,B1391&lt;=_TM2,OR(TH!L1391="1111",TH!M1391="1111")),TH!D1391,""),"")</f>
        <v/>
      </c>
      <c r="B1391" s="36" t="str">
        <f t="shared" si="33"/>
        <v/>
      </c>
      <c r="C1391" s="191"/>
      <c r="D1391" s="191"/>
      <c r="E1391" s="191"/>
      <c r="F1391" s="192"/>
      <c r="G1391" s="491"/>
      <c r="H1391" s="193"/>
      <c r="I1391" s="253"/>
      <c r="J1391" s="253"/>
      <c r="K1391" s="606"/>
      <c r="L1391" s="194"/>
      <c r="M1391" s="194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4"/>
    </row>
    <row r="1392" spans="1:27" ht="15.75" customHeight="1">
      <c r="A1392" s="886" t="str">
        <f>IF(B1392&lt;&gt;"",IF(AND(B1392&gt;=_TM1,B1392&lt;=_TM2,OR(TH!L1392="1111",TH!M1392="1111")),TH!D1392,""),"")</f>
        <v/>
      </c>
      <c r="B1392" s="36" t="str">
        <f t="shared" si="33"/>
        <v/>
      </c>
      <c r="C1392" s="191"/>
      <c r="D1392" s="191"/>
      <c r="E1392" s="191"/>
      <c r="F1392" s="192"/>
      <c r="G1392" s="491"/>
      <c r="H1392" s="193"/>
      <c r="I1392" s="253"/>
      <c r="J1392" s="253"/>
      <c r="K1392" s="606"/>
      <c r="L1392" s="194"/>
      <c r="M1392" s="194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4"/>
    </row>
    <row r="1393" spans="1:27" ht="15.75" customHeight="1">
      <c r="A1393" s="886" t="str">
        <f>IF(B1393&lt;&gt;"",IF(AND(B1393&gt;=_TM1,B1393&lt;=_TM2,OR(TH!L1393="1111",TH!M1393="1111")),TH!D1393,""),"")</f>
        <v/>
      </c>
      <c r="B1393" s="36" t="str">
        <f t="shared" si="33"/>
        <v/>
      </c>
      <c r="C1393" s="191"/>
      <c r="D1393" s="191"/>
      <c r="E1393" s="191"/>
      <c r="F1393" s="192"/>
      <c r="G1393" s="491"/>
      <c r="H1393" s="193"/>
      <c r="I1393" s="253"/>
      <c r="J1393" s="253"/>
      <c r="K1393" s="606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4"/>
    </row>
    <row r="1394" spans="1:27" ht="15.75" customHeight="1">
      <c r="A1394" s="886" t="str">
        <f>IF(B1394&lt;&gt;"",IF(AND(B1394&gt;=_TM1,B1394&lt;=_TM2,OR(TH!L1394="1111",TH!M1394="1111")),TH!D1394,""),"")</f>
        <v/>
      </c>
      <c r="B1394" s="36" t="str">
        <f t="shared" si="33"/>
        <v/>
      </c>
      <c r="C1394" s="191"/>
      <c r="D1394" s="191"/>
      <c r="E1394" s="191"/>
      <c r="F1394" s="192"/>
      <c r="G1394" s="491"/>
      <c r="H1394" s="193"/>
      <c r="I1394" s="253"/>
      <c r="J1394" s="253"/>
      <c r="K1394" s="606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4"/>
    </row>
    <row r="1395" spans="1:27" ht="15.75" customHeight="1">
      <c r="A1395" s="886" t="str">
        <f>IF(B1395&lt;&gt;"",IF(AND(B1395&gt;=_TM1,B1395&lt;=_TM2,OR(TH!L1395="1111",TH!M1395="1111")),TH!D1395,""),"")</f>
        <v/>
      </c>
      <c r="B1395" s="36" t="str">
        <f t="shared" si="33"/>
        <v/>
      </c>
      <c r="C1395" s="191"/>
      <c r="D1395" s="191"/>
      <c r="E1395" s="191"/>
      <c r="F1395" s="192"/>
      <c r="G1395" s="491"/>
      <c r="H1395" s="193"/>
      <c r="I1395" s="253"/>
      <c r="J1395" s="253"/>
      <c r="K1395" s="606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4"/>
    </row>
    <row r="1396" spans="1:27" ht="15.75" customHeight="1">
      <c r="A1396" s="886" t="str">
        <f>IF(B1396&lt;&gt;"",IF(AND(B1396&gt;=_TM1,B1396&lt;=_TM2,OR(TH!L1396="1111",TH!M1396="1111")),TH!D1396,""),"")</f>
        <v/>
      </c>
      <c r="B1396" s="36" t="str">
        <f t="shared" si="33"/>
        <v/>
      </c>
      <c r="C1396" s="191"/>
      <c r="D1396" s="191"/>
      <c r="E1396" s="191"/>
      <c r="F1396" s="192"/>
      <c r="G1396" s="491"/>
      <c r="H1396" s="193"/>
      <c r="I1396" s="253"/>
      <c r="J1396" s="253"/>
      <c r="K1396" s="606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4"/>
    </row>
    <row r="1397" spans="1:27" ht="15.75" customHeight="1">
      <c r="A1397" s="886" t="str">
        <f>IF(B1397&lt;&gt;"",IF(AND(B1397&gt;=_TM1,B1397&lt;=_TM2,OR(TH!L1397="1111",TH!M1397="1111")),TH!D1397,""),"")</f>
        <v/>
      </c>
      <c r="B1397" s="36" t="str">
        <f t="shared" si="33"/>
        <v/>
      </c>
      <c r="C1397" s="191"/>
      <c r="D1397" s="191"/>
      <c r="E1397" s="191"/>
      <c r="F1397" s="192"/>
      <c r="G1397" s="491"/>
      <c r="H1397" s="193"/>
      <c r="I1397" s="253"/>
      <c r="J1397" s="253"/>
      <c r="K1397" s="606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4"/>
    </row>
    <row r="1398" spans="1:27" ht="15.75" customHeight="1">
      <c r="A1398" s="886" t="str">
        <f>IF(B1398&lt;&gt;"",IF(AND(B1398&gt;=_TM1,B1398&lt;=_TM2,OR(TH!L1398="1111",TH!M1398="1111")),TH!D1398,""),"")</f>
        <v/>
      </c>
      <c r="B1398" s="36" t="str">
        <f t="shared" si="33"/>
        <v/>
      </c>
      <c r="C1398" s="191"/>
      <c r="D1398" s="191"/>
      <c r="E1398" s="191"/>
      <c r="F1398" s="192"/>
      <c r="G1398" s="491"/>
      <c r="H1398" s="193"/>
      <c r="I1398" s="253"/>
      <c r="J1398" s="253"/>
      <c r="K1398" s="606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4"/>
    </row>
    <row r="1399" spans="1:27" ht="15.75" customHeight="1">
      <c r="A1399" s="886" t="str">
        <f>IF(B1399&lt;&gt;"",IF(AND(B1399&gt;=_TM1,B1399&lt;=_TM2,OR(TH!L1399="1111",TH!M1399="1111")),TH!D1399,""),"")</f>
        <v/>
      </c>
      <c r="B1399" s="36" t="str">
        <f t="shared" si="33"/>
        <v/>
      </c>
      <c r="C1399" s="191"/>
      <c r="D1399" s="191"/>
      <c r="E1399" s="191"/>
      <c r="F1399" s="192"/>
      <c r="G1399" s="491"/>
      <c r="H1399" s="193"/>
      <c r="I1399" s="253"/>
      <c r="J1399" s="253"/>
      <c r="K1399" s="606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4"/>
    </row>
    <row r="1400" spans="1:27" ht="15.75" customHeight="1">
      <c r="A1400" s="886" t="str">
        <f>IF(B1400&lt;&gt;"",IF(AND(B1400&gt;=_TM1,B1400&lt;=_TM2,OR(TH!L1400="1111",TH!M1400="1111")),TH!D1400,""),"")</f>
        <v/>
      </c>
      <c r="B1400" s="36" t="str">
        <f t="shared" si="33"/>
        <v/>
      </c>
      <c r="C1400" s="191"/>
      <c r="D1400" s="191"/>
      <c r="E1400" s="191"/>
      <c r="F1400" s="40"/>
      <c r="G1400" s="40"/>
      <c r="H1400" s="7"/>
      <c r="I1400" s="253"/>
      <c r="J1400" s="253"/>
      <c r="K1400" s="606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4"/>
    </row>
    <row r="1401" spans="1:27" ht="15.75" customHeight="1">
      <c r="A1401" s="886" t="str">
        <f>IF(B1401&lt;&gt;"",IF(AND(B1401&gt;=_TM1,B1401&lt;=_TM2,OR(TH!L1401="1111",TH!M1401="1111")),TH!D1401,""),"")</f>
        <v/>
      </c>
      <c r="B1401" s="36" t="str">
        <f t="shared" si="33"/>
        <v/>
      </c>
      <c r="C1401" s="191"/>
      <c r="D1401" s="191"/>
      <c r="E1401" s="191"/>
      <c r="F1401" s="40"/>
      <c r="G1401" s="40"/>
      <c r="H1401" s="7"/>
      <c r="I1401" s="253"/>
      <c r="J1401" s="253"/>
      <c r="K1401" s="606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4"/>
    </row>
    <row r="1402" spans="1:27" ht="15.75" customHeight="1">
      <c r="A1402" s="886" t="str">
        <f>IF(B1402&lt;&gt;"",IF(AND(B1402&gt;=_TM1,B1402&lt;=_TM2,OR(TH!L1402="1111",TH!M1402="1111")),TH!D1402,""),"")</f>
        <v/>
      </c>
      <c r="B1402" s="36" t="str">
        <f t="shared" si="33"/>
        <v/>
      </c>
      <c r="C1402" s="191"/>
      <c r="D1402" s="191"/>
      <c r="E1402" s="191"/>
      <c r="F1402" s="189"/>
      <c r="G1402" s="40"/>
      <c r="H1402" s="7"/>
      <c r="I1402" s="253"/>
      <c r="J1402" s="253"/>
      <c r="K1402" s="606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4"/>
    </row>
    <row r="1403" spans="1:27" ht="15.75" customHeight="1">
      <c r="A1403" s="886" t="str">
        <f>IF(B1403&lt;&gt;"",IF(AND(B1403&gt;=_TM1,B1403&lt;=_TM2,OR(TH!L1403="1111",TH!M1403="1111")),TH!D1403,""),"")</f>
        <v/>
      </c>
      <c r="B1403" s="36" t="str">
        <f t="shared" si="33"/>
        <v/>
      </c>
      <c r="C1403" s="191"/>
      <c r="D1403" s="191"/>
      <c r="E1403" s="191"/>
      <c r="F1403" s="40"/>
      <c r="G1403" s="40"/>
      <c r="H1403" s="7"/>
      <c r="I1403" s="253"/>
      <c r="J1403" s="253"/>
      <c r="K1403" s="606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4"/>
    </row>
    <row r="1404" spans="1:27" ht="15.75" customHeight="1">
      <c r="A1404" s="886" t="str">
        <f>IF(B1404&lt;&gt;"",IF(AND(B1404&gt;=_TM1,B1404&lt;=_TM2,OR(TH!L1404="1111",TH!M1404="1111")),TH!D1404,""),"")</f>
        <v/>
      </c>
      <c r="B1404" s="36" t="str">
        <f t="shared" si="33"/>
        <v/>
      </c>
      <c r="C1404" s="191"/>
      <c r="D1404" s="191"/>
      <c r="E1404" s="191"/>
      <c r="F1404" s="40"/>
      <c r="G1404" s="40"/>
      <c r="H1404" s="7"/>
      <c r="I1404" s="253"/>
      <c r="J1404" s="253"/>
      <c r="K1404" s="606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4"/>
    </row>
    <row r="1405" spans="1:27" ht="15.75" customHeight="1">
      <c r="A1405" s="886" t="str">
        <f>IF(B1405&lt;&gt;"",IF(AND(B1405&gt;=_TM1,B1405&lt;=_TM2,OR(TH!L1405="1111",TH!M1405="1111")),TH!D1405,""),"")</f>
        <v/>
      </c>
      <c r="B1405" s="36" t="str">
        <f t="shared" si="33"/>
        <v/>
      </c>
      <c r="C1405" s="191"/>
      <c r="D1405" s="191"/>
      <c r="E1405" s="191"/>
      <c r="F1405" s="40"/>
      <c r="G1405" s="40"/>
      <c r="H1405" s="7"/>
      <c r="I1405" s="253"/>
      <c r="J1405" s="253"/>
      <c r="K1405" s="606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4"/>
    </row>
    <row r="1406" spans="1:27" ht="15.75" customHeight="1">
      <c r="A1406" s="886" t="str">
        <f>IF(B1406&lt;&gt;"",IF(AND(B1406&gt;=_TM1,B1406&lt;=_TM2,OR(TH!L1406="1111",TH!M1406="1111")),TH!D1406,""),"")</f>
        <v/>
      </c>
      <c r="B1406" s="36" t="str">
        <f t="shared" si="33"/>
        <v/>
      </c>
      <c r="C1406" s="191"/>
      <c r="D1406" s="191"/>
      <c r="E1406" s="191"/>
      <c r="F1406" s="189"/>
      <c r="G1406" s="40"/>
      <c r="H1406" s="7"/>
      <c r="I1406" s="253"/>
      <c r="J1406" s="253"/>
      <c r="K1406" s="606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4"/>
    </row>
    <row r="1407" spans="1:27" ht="15.75" customHeight="1">
      <c r="A1407" s="886" t="str">
        <f>IF(B1407&lt;&gt;"",IF(AND(B1407&gt;=_TM1,B1407&lt;=_TM2,OR(TH!L1407="1111",TH!M1407="1111")),TH!D1407,""),"")</f>
        <v/>
      </c>
      <c r="B1407" s="36" t="str">
        <f t="shared" si="33"/>
        <v/>
      </c>
      <c r="C1407" s="191"/>
      <c r="D1407" s="191"/>
      <c r="E1407" s="191"/>
      <c r="F1407" s="40"/>
      <c r="G1407" s="40"/>
      <c r="H1407" s="7"/>
      <c r="I1407" s="253"/>
      <c r="J1407" s="253"/>
      <c r="K1407" s="606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4"/>
    </row>
    <row r="1408" spans="1:27" ht="15.75" customHeight="1">
      <c r="A1408" s="886" t="str">
        <f>IF(B1408&lt;&gt;"",IF(AND(B1408&gt;=_TM1,B1408&lt;=_TM2,OR(TH!L1408="1111",TH!M1408="1111")),TH!D1408,""),"")</f>
        <v/>
      </c>
      <c r="B1408" s="36" t="str">
        <f t="shared" si="33"/>
        <v/>
      </c>
      <c r="C1408" s="191"/>
      <c r="D1408" s="191"/>
      <c r="E1408" s="191"/>
      <c r="F1408" s="189"/>
      <c r="G1408" s="40"/>
      <c r="H1408" s="7"/>
      <c r="I1408" s="253"/>
      <c r="J1408" s="253"/>
      <c r="K1408" s="606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4"/>
    </row>
    <row r="1409" spans="1:27" ht="15.75" customHeight="1">
      <c r="A1409" s="886" t="str">
        <f>IF(B1409&lt;&gt;"",IF(AND(B1409&gt;=_TM1,B1409&lt;=_TM2,OR(TH!L1409="1111",TH!M1409="1111")),TH!D1409,""),"")</f>
        <v/>
      </c>
      <c r="B1409" s="36" t="str">
        <f t="shared" si="33"/>
        <v/>
      </c>
      <c r="C1409" s="191"/>
      <c r="D1409" s="37"/>
      <c r="E1409" s="191"/>
      <c r="F1409" s="40"/>
      <c r="G1409" s="40"/>
      <c r="H1409" s="7"/>
      <c r="I1409" s="253"/>
      <c r="J1409" s="253"/>
      <c r="K1409" s="606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4"/>
    </row>
    <row r="1410" spans="1:27" ht="15.75" customHeight="1">
      <c r="A1410" s="886" t="str">
        <f>IF(B1410&lt;&gt;"",IF(AND(B1410&gt;=_TM1,B1410&lt;=_TM2,OR(TH!L1410="1111",TH!M1410="1111")),TH!D1410,""),"")</f>
        <v/>
      </c>
      <c r="B1410" s="36" t="str">
        <f t="shared" si="33"/>
        <v/>
      </c>
      <c r="C1410" s="191"/>
      <c r="D1410" s="37"/>
      <c r="E1410" s="191"/>
      <c r="F1410" s="40"/>
      <c r="G1410" s="40"/>
      <c r="H1410" s="7"/>
      <c r="I1410" s="253"/>
      <c r="J1410" s="253"/>
      <c r="K1410" s="606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4"/>
    </row>
    <row r="1411" spans="1:27" ht="15.75" customHeight="1">
      <c r="A1411" s="886" t="str">
        <f>IF(B1411&lt;&gt;"",IF(AND(B1411&gt;=_TM1,B1411&lt;=_TM2,OR(TH!L1411="1111",TH!M1411="1111")),TH!D1411,""),"")</f>
        <v/>
      </c>
      <c r="B1411" s="36" t="str">
        <f t="shared" si="33"/>
        <v/>
      </c>
      <c r="C1411" s="191"/>
      <c r="D1411" s="37"/>
      <c r="E1411" s="191"/>
      <c r="F1411" s="40"/>
      <c r="G1411" s="40"/>
      <c r="H1411" s="7"/>
      <c r="I1411" s="253"/>
      <c r="J1411" s="253"/>
      <c r="K1411" s="606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4"/>
    </row>
    <row r="1412" spans="1:27" ht="15.75" customHeight="1">
      <c r="A1412" s="886" t="str">
        <f>IF(B1412&lt;&gt;"",IF(AND(B1412&gt;=_TM1,B1412&lt;=_TM2,OR(TH!L1412="1111",TH!M1412="1111")),TH!D1412,""),"")</f>
        <v/>
      </c>
      <c r="B1412" s="36" t="str">
        <f t="shared" si="33"/>
        <v/>
      </c>
      <c r="C1412" s="191"/>
      <c r="D1412" s="37"/>
      <c r="E1412" s="191"/>
      <c r="F1412" s="40"/>
      <c r="G1412" s="40"/>
      <c r="H1412" s="7"/>
      <c r="I1412" s="253"/>
      <c r="J1412" s="253"/>
      <c r="K1412" s="606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4"/>
    </row>
    <row r="1413" spans="1:27" ht="15.75" customHeight="1">
      <c r="A1413" s="886" t="str">
        <f>IF(B1413&lt;&gt;"",IF(AND(B1413&gt;=_TM1,B1413&lt;=_TM2,OR(TH!L1413="1111",TH!M1413="1111")),TH!D1413,""),"")</f>
        <v/>
      </c>
      <c r="B1413" s="36" t="str">
        <f t="shared" si="33"/>
        <v/>
      </c>
      <c r="C1413" s="191"/>
      <c r="D1413" s="37"/>
      <c r="E1413" s="191"/>
      <c r="F1413" s="40"/>
      <c r="G1413" s="40"/>
      <c r="H1413" s="7"/>
      <c r="I1413" s="253"/>
      <c r="J1413" s="253"/>
      <c r="K1413" s="606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4"/>
    </row>
    <row r="1414" spans="1:27" ht="15.75" customHeight="1">
      <c r="A1414" s="886" t="str">
        <f>IF(B1414&lt;&gt;"",IF(AND(B1414&gt;=_TM1,B1414&lt;=_TM2,OR(TH!L1414="1111",TH!M1414="1111")),TH!D1414,""),"")</f>
        <v/>
      </c>
      <c r="B1414" s="36" t="str">
        <f t="shared" si="33"/>
        <v/>
      </c>
      <c r="C1414" s="191"/>
      <c r="D1414" s="37"/>
      <c r="E1414" s="191"/>
      <c r="F1414" s="40"/>
      <c r="G1414" s="40"/>
      <c r="H1414" s="7"/>
      <c r="I1414" s="253"/>
      <c r="J1414" s="253"/>
      <c r="K1414" s="606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4"/>
    </row>
    <row r="1415" spans="1:27" ht="15.75" customHeight="1">
      <c r="A1415" s="886" t="str">
        <f>IF(B1415&lt;&gt;"",IF(AND(B1415&gt;=_TM1,B1415&lt;=_TM2,OR(TH!L1415="1111",TH!M1415="1111")),TH!D1415,""),"")</f>
        <v/>
      </c>
      <c r="B1415" s="36" t="str">
        <f t="shared" ref="B1415:B1478" si="34">IF(C1415&lt;&gt;"",MONTH(C1415),"")</f>
        <v/>
      </c>
      <c r="C1415" s="191"/>
      <c r="D1415" s="37"/>
      <c r="E1415" s="191"/>
      <c r="F1415" s="40"/>
      <c r="G1415" s="40"/>
      <c r="H1415" s="7"/>
      <c r="I1415" s="253"/>
      <c r="J1415" s="253"/>
      <c r="K1415" s="606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4"/>
    </row>
    <row r="1416" spans="1:27" ht="15.75" customHeight="1">
      <c r="A1416" s="886" t="str">
        <f>IF(B1416&lt;&gt;"",IF(AND(B1416&gt;=_TM1,B1416&lt;=_TM2,OR(TH!L1416="1111",TH!M1416="1111")),TH!D1416,""),"")</f>
        <v/>
      </c>
      <c r="B1416" s="36" t="str">
        <f t="shared" si="34"/>
        <v/>
      </c>
      <c r="C1416" s="191"/>
      <c r="D1416" s="37"/>
      <c r="E1416" s="191"/>
      <c r="F1416" s="40"/>
      <c r="G1416" s="40"/>
      <c r="H1416" s="7"/>
      <c r="I1416" s="253"/>
      <c r="J1416" s="253"/>
      <c r="K1416" s="606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4"/>
    </row>
    <row r="1417" spans="1:27" ht="15.75" customHeight="1">
      <c r="A1417" s="886" t="str">
        <f>IF(B1417&lt;&gt;"",IF(AND(B1417&gt;=_TM1,B1417&lt;=_TM2,OR(TH!L1417="1111",TH!M1417="1111")),TH!D1417,""),"")</f>
        <v/>
      </c>
      <c r="B1417" s="36" t="str">
        <f t="shared" si="34"/>
        <v/>
      </c>
      <c r="C1417" s="191"/>
      <c r="D1417" s="37"/>
      <c r="E1417" s="191"/>
      <c r="F1417" s="40"/>
      <c r="G1417" s="40"/>
      <c r="H1417" s="7"/>
      <c r="I1417" s="253"/>
      <c r="J1417" s="253"/>
      <c r="K1417" s="606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4"/>
    </row>
    <row r="1418" spans="1:27" ht="15.75" customHeight="1">
      <c r="A1418" s="886" t="str">
        <f>IF(B1418&lt;&gt;"",IF(AND(B1418&gt;=_TM1,B1418&lt;=_TM2,OR(TH!L1418="1111",TH!M1418="1111")),TH!D1418,""),"")</f>
        <v/>
      </c>
      <c r="B1418" s="36" t="str">
        <f t="shared" si="34"/>
        <v/>
      </c>
      <c r="C1418" s="191"/>
      <c r="D1418" s="37"/>
      <c r="E1418" s="191"/>
      <c r="F1418" s="40"/>
      <c r="G1418" s="40"/>
      <c r="H1418" s="7"/>
      <c r="I1418" s="253"/>
      <c r="J1418" s="253"/>
      <c r="K1418" s="606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4"/>
    </row>
    <row r="1419" spans="1:27" ht="15.75" customHeight="1">
      <c r="A1419" s="886" t="str">
        <f>IF(B1419&lt;&gt;"",IF(AND(B1419&gt;=_TM1,B1419&lt;=_TM2,OR(TH!L1419="1111",TH!M1419="1111")),TH!D1419,""),"")</f>
        <v/>
      </c>
      <c r="B1419" s="36" t="str">
        <f t="shared" si="34"/>
        <v/>
      </c>
      <c r="C1419" s="191"/>
      <c r="D1419" s="37"/>
      <c r="E1419" s="191"/>
      <c r="F1419" s="40"/>
      <c r="G1419" s="40"/>
      <c r="H1419" s="7"/>
      <c r="I1419" s="253"/>
      <c r="J1419" s="253"/>
      <c r="K1419" s="606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4"/>
    </row>
    <row r="1420" spans="1:27" ht="15.75" customHeight="1">
      <c r="A1420" s="886" t="str">
        <f>IF(B1420&lt;&gt;"",IF(AND(B1420&gt;=_TM1,B1420&lt;=_TM2,OR(TH!L1420="1111",TH!M1420="1111")),TH!D1420,""),"")</f>
        <v/>
      </c>
      <c r="B1420" s="36" t="str">
        <f t="shared" si="34"/>
        <v/>
      </c>
      <c r="C1420" s="191"/>
      <c r="D1420" s="37"/>
      <c r="E1420" s="191"/>
      <c r="F1420" s="40"/>
      <c r="G1420" s="40"/>
      <c r="H1420" s="7"/>
      <c r="I1420" s="253"/>
      <c r="J1420" s="253"/>
      <c r="K1420" s="606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4"/>
    </row>
    <row r="1421" spans="1:27" ht="15.75" customHeight="1">
      <c r="A1421" s="886" t="str">
        <f>IF(B1421&lt;&gt;"",IF(AND(B1421&gt;=_TM1,B1421&lt;=_TM2,OR(TH!L1421="1111",TH!M1421="1111")),TH!D1421,""),"")</f>
        <v/>
      </c>
      <c r="B1421" s="36" t="str">
        <f t="shared" si="34"/>
        <v/>
      </c>
      <c r="C1421" s="191"/>
      <c r="D1421" s="37"/>
      <c r="E1421" s="191"/>
      <c r="F1421" s="192"/>
      <c r="G1421" s="491"/>
      <c r="H1421" s="193"/>
      <c r="I1421" s="253"/>
      <c r="J1421" s="253"/>
      <c r="K1421" s="606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4"/>
    </row>
    <row r="1422" spans="1:27" ht="15.75" customHeight="1">
      <c r="A1422" s="886" t="str">
        <f>IF(B1422&lt;&gt;"",IF(AND(B1422&gt;=_TM1,B1422&lt;=_TM2,OR(TH!L1422="1111",TH!M1422="1111")),TH!D1422,""),"")</f>
        <v/>
      </c>
      <c r="B1422" s="36" t="str">
        <f t="shared" si="34"/>
        <v/>
      </c>
      <c r="C1422" s="191"/>
      <c r="D1422" s="37"/>
      <c r="E1422" s="191"/>
      <c r="F1422" s="192"/>
      <c r="G1422" s="491"/>
      <c r="H1422" s="193"/>
      <c r="I1422" s="253"/>
      <c r="J1422" s="253"/>
      <c r="K1422" s="606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4"/>
    </row>
    <row r="1423" spans="1:27" ht="15.75" customHeight="1">
      <c r="A1423" s="886" t="str">
        <f>IF(B1423&lt;&gt;"",IF(AND(B1423&gt;=_TM1,B1423&lt;=_TM2,OR(TH!L1423="1111",TH!M1423="1111")),TH!D1423,""),"")</f>
        <v/>
      </c>
      <c r="B1423" s="36" t="str">
        <f t="shared" si="34"/>
        <v/>
      </c>
      <c r="C1423" s="191"/>
      <c r="D1423" s="37"/>
      <c r="E1423" s="191"/>
      <c r="F1423" s="192"/>
      <c r="G1423" s="491"/>
      <c r="H1423" s="193"/>
      <c r="I1423" s="253"/>
      <c r="J1423" s="253"/>
      <c r="K1423" s="606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4"/>
    </row>
    <row r="1424" spans="1:27" ht="15.75" customHeight="1">
      <c r="A1424" s="886" t="str">
        <f>IF(B1424&lt;&gt;"",IF(AND(B1424&gt;=_TM1,B1424&lt;=_TM2,OR(TH!L1424="1111",TH!M1424="1111")),TH!D1424,""),"")</f>
        <v/>
      </c>
      <c r="B1424" s="36" t="str">
        <f t="shared" si="34"/>
        <v/>
      </c>
      <c r="C1424" s="191"/>
      <c r="D1424" s="37"/>
      <c r="E1424" s="191"/>
      <c r="F1424" s="192"/>
      <c r="G1424" s="491"/>
      <c r="H1424" s="193"/>
      <c r="I1424" s="253"/>
      <c r="J1424" s="253"/>
      <c r="K1424" s="606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4"/>
    </row>
    <row r="1425" spans="1:29" ht="15.75" customHeight="1">
      <c r="A1425" s="886" t="str">
        <f>IF(B1425&lt;&gt;"",IF(AND(B1425&gt;=_TM1,B1425&lt;=_TM2,OR(TH!L1425="1111",TH!M1425="1111")),TH!D1425,""),"")</f>
        <v/>
      </c>
      <c r="B1425" s="36" t="str">
        <f t="shared" si="34"/>
        <v/>
      </c>
      <c r="C1425" s="191"/>
      <c r="D1425" s="37"/>
      <c r="E1425" s="191"/>
      <c r="F1425" s="192"/>
      <c r="G1425" s="491"/>
      <c r="H1425" s="193"/>
      <c r="I1425" s="253"/>
      <c r="J1425" s="253"/>
      <c r="K1425" s="606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4"/>
    </row>
    <row r="1426" spans="1:29" ht="15.75" customHeight="1">
      <c r="A1426" s="886" t="str">
        <f>IF(B1426&lt;&gt;"",IF(AND(B1426&gt;=_TM1,B1426&lt;=_TM2,OR(TH!L1426="1111",TH!M1426="1111")),TH!D1426,""),"")</f>
        <v/>
      </c>
      <c r="B1426" s="36" t="str">
        <f t="shared" si="34"/>
        <v/>
      </c>
      <c r="C1426" s="191"/>
      <c r="D1426" s="37"/>
      <c r="E1426" s="191"/>
      <c r="F1426" s="192"/>
      <c r="G1426" s="491"/>
      <c r="H1426" s="193"/>
      <c r="I1426" s="253"/>
      <c r="J1426" s="253"/>
      <c r="K1426" s="606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4"/>
    </row>
    <row r="1427" spans="1:29" ht="15.75" customHeight="1">
      <c r="A1427" s="886" t="str">
        <f>IF(B1427&lt;&gt;"",IF(AND(B1427&gt;=_TM1,B1427&lt;=_TM2,OR(TH!L1427="1111",TH!M1427="1111")),TH!D1427,""),"")</f>
        <v/>
      </c>
      <c r="B1427" s="36" t="str">
        <f t="shared" si="34"/>
        <v/>
      </c>
      <c r="C1427" s="191"/>
      <c r="D1427" s="37"/>
      <c r="E1427" s="191"/>
      <c r="F1427" s="192"/>
      <c r="G1427" s="491"/>
      <c r="H1427" s="193"/>
      <c r="I1427" s="253"/>
      <c r="J1427" s="253"/>
      <c r="K1427" s="606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4"/>
    </row>
    <row r="1428" spans="1:29" ht="15.75" customHeight="1">
      <c r="A1428" s="886" t="str">
        <f>IF(B1428&lt;&gt;"",IF(AND(B1428&gt;=_TM1,B1428&lt;=_TM2,OR(TH!L1428="1111",TH!M1428="1111")),TH!D1428,""),"")</f>
        <v/>
      </c>
      <c r="B1428" s="36" t="str">
        <f t="shared" si="34"/>
        <v/>
      </c>
      <c r="C1428" s="191"/>
      <c r="D1428" s="37"/>
      <c r="E1428" s="191"/>
      <c r="F1428" s="192"/>
      <c r="G1428" s="491"/>
      <c r="H1428" s="193"/>
      <c r="I1428" s="253"/>
      <c r="J1428" s="253"/>
      <c r="K1428" s="606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4"/>
    </row>
    <row r="1429" spans="1:29" ht="15.75" customHeight="1">
      <c r="A1429" s="886" t="str">
        <f>IF(B1429&lt;&gt;"",IF(AND(B1429&gt;=_TM1,B1429&lt;=_TM2,OR(TH!L1429="1111",TH!M1429="1111")),TH!D1429,""),"")</f>
        <v/>
      </c>
      <c r="B1429" s="36" t="str">
        <f t="shared" si="34"/>
        <v/>
      </c>
      <c r="C1429" s="191"/>
      <c r="D1429" s="37"/>
      <c r="E1429" s="191"/>
      <c r="F1429" s="192"/>
      <c r="G1429" s="491"/>
      <c r="H1429" s="193"/>
      <c r="I1429" s="253"/>
      <c r="J1429" s="253"/>
      <c r="K1429" s="606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4"/>
    </row>
    <row r="1430" spans="1:29" ht="15.75" customHeight="1">
      <c r="A1430" s="886" t="str">
        <f>IF(B1430&lt;&gt;"",IF(AND(B1430&gt;=_TM1,B1430&lt;=_TM2,OR(TH!L1430="1111",TH!M1430="1111")),TH!D1430,""),"")</f>
        <v/>
      </c>
      <c r="B1430" s="36" t="str">
        <f t="shared" si="34"/>
        <v/>
      </c>
      <c r="C1430" s="191"/>
      <c r="D1430" s="37"/>
      <c r="E1430" s="191"/>
      <c r="F1430" s="192"/>
      <c r="G1430" s="491"/>
      <c r="H1430" s="193"/>
      <c r="I1430" s="253"/>
      <c r="J1430" s="253"/>
      <c r="K1430" s="606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4"/>
    </row>
    <row r="1431" spans="1:29" ht="15.75" customHeight="1">
      <c r="A1431" s="886" t="str">
        <f>IF(B1431&lt;&gt;"",IF(AND(B1431&gt;=_TM1,B1431&lt;=_TM2,OR(TH!L1431="1111",TH!M1431="1111")),TH!D1431,""),"")</f>
        <v/>
      </c>
      <c r="B1431" s="36" t="str">
        <f t="shared" si="34"/>
        <v/>
      </c>
      <c r="C1431" s="191"/>
      <c r="D1431" s="37"/>
      <c r="E1431" s="191"/>
      <c r="F1431" s="192"/>
      <c r="G1431" s="491"/>
      <c r="H1431" s="193"/>
      <c r="I1431" s="253"/>
      <c r="J1431" s="253"/>
      <c r="K1431" s="606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4"/>
    </row>
    <row r="1432" spans="1:29" ht="15.75" customHeight="1">
      <c r="A1432" s="886" t="str">
        <f>IF(B1432&lt;&gt;"",IF(AND(B1432&gt;=_TM1,B1432&lt;=_TM2,OR(TH!L1432="1111",TH!M1432="1111")),TH!D1432,""),"")</f>
        <v/>
      </c>
      <c r="B1432" s="36" t="str">
        <f t="shared" si="34"/>
        <v/>
      </c>
      <c r="C1432" s="191"/>
      <c r="D1432" s="37"/>
      <c r="E1432" s="191"/>
      <c r="F1432" s="192"/>
      <c r="G1432" s="491"/>
      <c r="H1432" s="193"/>
      <c r="I1432" s="253"/>
      <c r="J1432" s="253"/>
      <c r="K1432" s="606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4"/>
    </row>
    <row r="1433" spans="1:29" ht="15.75" customHeight="1">
      <c r="A1433" s="886" t="str">
        <f>IF(B1433&lt;&gt;"",IF(AND(B1433&gt;=_TM1,B1433&lt;=_TM2,OR(TH!L1433="1111",TH!M1433="1111")),TH!D1433,""),"")</f>
        <v/>
      </c>
      <c r="B1433" s="36" t="str">
        <f t="shared" si="34"/>
        <v/>
      </c>
      <c r="C1433" s="184"/>
      <c r="D1433" s="184"/>
      <c r="E1433" s="184"/>
      <c r="F1433" s="189"/>
      <c r="G1433" s="608"/>
      <c r="H1433" s="7"/>
      <c r="I1433" s="253"/>
      <c r="J1433" s="253"/>
      <c r="K1433" s="606"/>
      <c r="L1433" s="607"/>
      <c r="M1433" s="607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4"/>
    </row>
    <row r="1434" spans="1:29" ht="15.75" customHeight="1">
      <c r="A1434" s="886" t="str">
        <f>IF(B1434&lt;&gt;"",IF(AND(B1434&gt;=_TM1,B1434&lt;=_TM2,OR(TH!L1434="1111",TH!M1434="1111")),TH!D1434,""),"")</f>
        <v/>
      </c>
      <c r="B1434" s="36" t="str">
        <f t="shared" si="34"/>
        <v/>
      </c>
      <c r="C1434" s="191"/>
      <c r="D1434" s="184"/>
      <c r="E1434" s="184"/>
      <c r="F1434" s="189"/>
      <c r="G1434" s="491"/>
      <c r="H1434" s="7"/>
      <c r="I1434" s="253"/>
      <c r="J1434" s="253"/>
      <c r="K1434" s="38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4"/>
      <c r="AB1434" s="598"/>
      <c r="AC1434" s="598"/>
    </row>
    <row r="1435" spans="1:29" ht="15.75" customHeight="1">
      <c r="A1435" s="886" t="str">
        <f>IF(B1435&lt;&gt;"",IF(AND(B1435&gt;=_TM1,B1435&lt;=_TM2,OR(TH!L1435="1111",TH!M1435="1111")),TH!D1435,""),"")</f>
        <v/>
      </c>
      <c r="B1435" s="36" t="str">
        <f t="shared" si="34"/>
        <v/>
      </c>
      <c r="C1435" s="191"/>
      <c r="D1435" s="184"/>
      <c r="E1435" s="184"/>
      <c r="F1435" s="189"/>
      <c r="G1435" s="491"/>
      <c r="H1435" s="7"/>
      <c r="I1435" s="253"/>
      <c r="J1435" s="253"/>
      <c r="K1435" s="38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4"/>
      <c r="AB1435" s="598"/>
      <c r="AC1435" s="598"/>
    </row>
    <row r="1436" spans="1:29" ht="15.75" customHeight="1">
      <c r="A1436" s="886" t="str">
        <f>IF(B1436&lt;&gt;"",IF(AND(B1436&gt;=_TM1,B1436&lt;=_TM2,OR(TH!L1436="1111",TH!M1436="1111")),TH!D1436,""),"")</f>
        <v/>
      </c>
      <c r="B1436" s="36" t="str">
        <f t="shared" si="34"/>
        <v/>
      </c>
      <c r="C1436" s="191"/>
      <c r="D1436" s="191"/>
      <c r="E1436" s="184"/>
      <c r="F1436" s="192"/>
      <c r="G1436" s="491"/>
      <c r="H1436" s="818"/>
      <c r="I1436" s="253"/>
      <c r="J1436" s="253"/>
      <c r="K1436" s="606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4"/>
    </row>
    <row r="1437" spans="1:29" ht="15.75" customHeight="1">
      <c r="A1437" s="886" t="str">
        <f>IF(B1437&lt;&gt;"",IF(AND(B1437&gt;=_TM1,B1437&lt;=_TM2,OR(TH!L1437="1111",TH!M1437="1111")),TH!D1437,""),"")</f>
        <v/>
      </c>
      <c r="B1437" s="36" t="str">
        <f t="shared" si="34"/>
        <v/>
      </c>
      <c r="C1437" s="191"/>
      <c r="D1437" s="191"/>
      <c r="E1437" s="191"/>
      <c r="F1437" s="189"/>
      <c r="G1437" s="40"/>
      <c r="H1437" s="7"/>
      <c r="I1437" s="253"/>
      <c r="J1437" s="253"/>
      <c r="K1437" s="606"/>
      <c r="L1437" s="39"/>
      <c r="M1437" s="39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4"/>
    </row>
    <row r="1438" spans="1:29" ht="15.75" customHeight="1">
      <c r="A1438" s="886" t="str">
        <f>IF(B1438&lt;&gt;"",IF(AND(B1438&gt;=_TM1,B1438&lt;=_TM2,OR(TH!L1438="1111",TH!M1438="1111")),TH!D1438,""),"")</f>
        <v/>
      </c>
      <c r="B1438" s="36" t="str">
        <f t="shared" si="34"/>
        <v/>
      </c>
      <c r="C1438" s="191"/>
      <c r="D1438" s="191"/>
      <c r="E1438" s="191"/>
      <c r="F1438" s="189"/>
      <c r="G1438" s="40"/>
      <c r="H1438" s="7"/>
      <c r="I1438" s="253"/>
      <c r="J1438" s="253"/>
      <c r="K1438" s="606"/>
      <c r="L1438" s="39"/>
      <c r="M1438" s="39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4"/>
    </row>
    <row r="1439" spans="1:29" ht="15.75" customHeight="1">
      <c r="A1439" s="886" t="str">
        <f>IF(B1439&lt;&gt;"",IF(AND(B1439&gt;=_TM1,B1439&lt;=_TM2,OR(TH!L1439="1111",TH!M1439="1111")),TH!D1439,""),"")</f>
        <v/>
      </c>
      <c r="B1439" s="36" t="str">
        <f t="shared" si="34"/>
        <v/>
      </c>
      <c r="C1439" s="191"/>
      <c r="D1439" s="191"/>
      <c r="E1439" s="191"/>
      <c r="F1439" s="189"/>
      <c r="G1439" s="40"/>
      <c r="H1439" s="7"/>
      <c r="I1439" s="253"/>
      <c r="J1439" s="253"/>
      <c r="K1439" s="606"/>
      <c r="L1439" s="39"/>
      <c r="M1439" s="39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4"/>
    </row>
    <row r="1440" spans="1:29" ht="15.75" customHeight="1">
      <c r="A1440" s="886" t="str">
        <f>IF(B1440&lt;&gt;"",IF(AND(B1440&gt;=_TM1,B1440&lt;=_TM2,OR(TH!L1440="1111",TH!M1440="1111")),TH!D1440,""),"")</f>
        <v/>
      </c>
      <c r="B1440" s="36" t="str">
        <f t="shared" si="34"/>
        <v/>
      </c>
      <c r="C1440" s="191"/>
      <c r="D1440" s="191"/>
      <c r="E1440" s="191"/>
      <c r="F1440" s="40"/>
      <c r="G1440" s="40"/>
      <c r="H1440" s="7"/>
      <c r="I1440" s="253"/>
      <c r="J1440" s="253"/>
      <c r="K1440" s="606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4"/>
    </row>
    <row r="1441" spans="1:27" ht="15.75" customHeight="1">
      <c r="A1441" s="886" t="str">
        <f>IF(B1441&lt;&gt;"",IF(AND(B1441&gt;=_TM1,B1441&lt;=_TM2,OR(TH!L1441="1111",TH!M1441="1111")),TH!D1441,""),"")</f>
        <v/>
      </c>
      <c r="B1441" s="36" t="str">
        <f t="shared" si="34"/>
        <v/>
      </c>
      <c r="C1441" s="191"/>
      <c r="D1441" s="191"/>
      <c r="E1441" s="191"/>
      <c r="F1441" s="40"/>
      <c r="G1441" s="40"/>
      <c r="H1441" s="7"/>
      <c r="I1441" s="253"/>
      <c r="J1441" s="253"/>
      <c r="K1441" s="606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4"/>
    </row>
    <row r="1442" spans="1:27" ht="15.75" customHeight="1">
      <c r="A1442" s="886" t="str">
        <f>IF(B1442&lt;&gt;"",IF(AND(B1442&gt;=_TM1,B1442&lt;=_TM2,OR(TH!L1442="1111",TH!M1442="1111")),TH!D1442,""),"")</f>
        <v/>
      </c>
      <c r="B1442" s="36" t="str">
        <f t="shared" si="34"/>
        <v/>
      </c>
      <c r="C1442" s="191"/>
      <c r="D1442" s="191"/>
      <c r="E1442" s="191"/>
      <c r="F1442" s="40"/>
      <c r="G1442" s="40"/>
      <c r="H1442" s="7"/>
      <c r="I1442" s="253"/>
      <c r="J1442" s="253"/>
      <c r="K1442" s="606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4"/>
    </row>
    <row r="1443" spans="1:27" ht="15.75" customHeight="1">
      <c r="A1443" s="886" t="str">
        <f>IF(B1443&lt;&gt;"",IF(AND(B1443&gt;=_TM1,B1443&lt;=_TM2,OR(TH!L1443="1111",TH!M1443="1111")),TH!D1443,""),"")</f>
        <v/>
      </c>
      <c r="B1443" s="36" t="str">
        <f t="shared" si="34"/>
        <v/>
      </c>
      <c r="C1443" s="191"/>
      <c r="D1443" s="191"/>
      <c r="E1443" s="191"/>
      <c r="F1443" s="40"/>
      <c r="G1443" s="40"/>
      <c r="H1443" s="7"/>
      <c r="I1443" s="253"/>
      <c r="J1443" s="253"/>
      <c r="K1443" s="606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4"/>
    </row>
    <row r="1444" spans="1:27" ht="15.75" customHeight="1">
      <c r="A1444" s="886" t="str">
        <f>IF(B1444&lt;&gt;"",IF(AND(B1444&gt;=_TM1,B1444&lt;=_TM2,OR(TH!L1444="1111",TH!M1444="1111")),TH!D1444,""),"")</f>
        <v/>
      </c>
      <c r="B1444" s="36" t="str">
        <f t="shared" si="34"/>
        <v/>
      </c>
      <c r="C1444" s="191"/>
      <c r="D1444" s="191"/>
      <c r="E1444" s="191"/>
      <c r="F1444" s="40"/>
      <c r="G1444" s="40"/>
      <c r="H1444" s="7"/>
      <c r="I1444" s="253"/>
      <c r="J1444" s="253"/>
      <c r="K1444" s="606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4"/>
    </row>
    <row r="1445" spans="1:27" ht="15.75" customHeight="1">
      <c r="A1445" s="886" t="str">
        <f>IF(B1445&lt;&gt;"",IF(AND(B1445&gt;=_TM1,B1445&lt;=_TM2,OR(TH!L1445="1111",TH!M1445="1111")),TH!D1445,""),"")</f>
        <v/>
      </c>
      <c r="B1445" s="36" t="str">
        <f t="shared" si="34"/>
        <v/>
      </c>
      <c r="C1445" s="191"/>
      <c r="D1445" s="191"/>
      <c r="E1445" s="191"/>
      <c r="F1445" s="40"/>
      <c r="G1445" s="40"/>
      <c r="H1445" s="7"/>
      <c r="I1445" s="253"/>
      <c r="J1445" s="253"/>
      <c r="K1445" s="606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4"/>
    </row>
    <row r="1446" spans="1:27" ht="15.75" customHeight="1">
      <c r="A1446" s="886" t="str">
        <f>IF(B1446&lt;&gt;"",IF(AND(B1446&gt;=_TM1,B1446&lt;=_TM2,OR(TH!L1446="1111",TH!M1446="1111")),TH!D1446,""),"")</f>
        <v/>
      </c>
      <c r="B1446" s="36" t="str">
        <f t="shared" si="34"/>
        <v/>
      </c>
      <c r="C1446" s="191"/>
      <c r="D1446" s="191"/>
      <c r="E1446" s="191"/>
      <c r="F1446" s="189"/>
      <c r="G1446" s="40"/>
      <c r="H1446" s="7"/>
      <c r="I1446" s="253"/>
      <c r="J1446" s="253"/>
      <c r="K1446" s="606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4"/>
    </row>
    <row r="1447" spans="1:27" ht="15.75" customHeight="1">
      <c r="A1447" s="886" t="str">
        <f>IF(B1447&lt;&gt;"",IF(AND(B1447&gt;=_TM1,B1447&lt;=_TM2,OR(TH!L1447="1111",TH!M1447="1111")),TH!D1447,""),"")</f>
        <v/>
      </c>
      <c r="B1447" s="36" t="str">
        <f t="shared" si="34"/>
        <v/>
      </c>
      <c r="C1447" s="191"/>
      <c r="D1447" s="191"/>
      <c r="E1447" s="191"/>
      <c r="F1447" s="189"/>
      <c r="G1447" s="40"/>
      <c r="H1447" s="7"/>
      <c r="I1447" s="253"/>
      <c r="J1447" s="253"/>
      <c r="K1447" s="606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4"/>
    </row>
    <row r="1448" spans="1:27" ht="15.75" customHeight="1">
      <c r="A1448" s="886" t="str">
        <f>IF(B1448&lt;&gt;"",IF(AND(B1448&gt;=_TM1,B1448&lt;=_TM2,OR(TH!L1448="1111",TH!M1448="1111")),TH!D1448,""),"")</f>
        <v/>
      </c>
      <c r="B1448" s="36" t="str">
        <f t="shared" si="34"/>
        <v/>
      </c>
      <c r="C1448" s="191"/>
      <c r="D1448" s="191"/>
      <c r="E1448" s="191"/>
      <c r="F1448" s="189"/>
      <c r="G1448" s="40"/>
      <c r="H1448" s="7"/>
      <c r="I1448" s="253"/>
      <c r="J1448" s="253"/>
      <c r="K1448" s="606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4"/>
    </row>
    <row r="1449" spans="1:27" ht="15.75" customHeight="1">
      <c r="A1449" s="886" t="str">
        <f>IF(B1449&lt;&gt;"",IF(AND(B1449&gt;=_TM1,B1449&lt;=_TM2,OR(TH!L1449="1111",TH!M1449="1111")),TH!D1449,""),"")</f>
        <v/>
      </c>
      <c r="B1449" s="36" t="str">
        <f t="shared" si="34"/>
        <v/>
      </c>
      <c r="C1449" s="191"/>
      <c r="D1449" s="191"/>
      <c r="E1449" s="191"/>
      <c r="F1449" s="40"/>
      <c r="G1449" s="40"/>
      <c r="H1449" s="7"/>
      <c r="I1449" s="253"/>
      <c r="J1449" s="253"/>
      <c r="K1449" s="606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4"/>
    </row>
    <row r="1450" spans="1:27" ht="15.75" customHeight="1">
      <c r="A1450" s="886" t="str">
        <f>IF(B1450&lt;&gt;"",IF(AND(B1450&gt;=_TM1,B1450&lt;=_TM2,OR(TH!L1450="1111",TH!M1450="1111")),TH!D1450,""),"")</f>
        <v/>
      </c>
      <c r="B1450" s="36" t="str">
        <f t="shared" si="34"/>
        <v/>
      </c>
      <c r="C1450" s="191"/>
      <c r="D1450" s="191"/>
      <c r="E1450" s="191"/>
      <c r="F1450" s="40"/>
      <c r="G1450" s="40"/>
      <c r="H1450" s="7"/>
      <c r="I1450" s="253"/>
      <c r="J1450" s="253"/>
      <c r="K1450" s="606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4"/>
    </row>
    <row r="1451" spans="1:27" ht="15.75" customHeight="1">
      <c r="A1451" s="886" t="str">
        <f>IF(B1451&lt;&gt;"",IF(AND(B1451&gt;=_TM1,B1451&lt;=_TM2,OR(TH!L1451="1111",TH!M1451="1111")),TH!D1451,""),"")</f>
        <v/>
      </c>
      <c r="B1451" s="36" t="str">
        <f t="shared" si="34"/>
        <v/>
      </c>
      <c r="C1451" s="191"/>
      <c r="D1451" s="191"/>
      <c r="E1451" s="191"/>
      <c r="F1451" s="40"/>
      <c r="G1451" s="40"/>
      <c r="H1451" s="7"/>
      <c r="I1451" s="253"/>
      <c r="J1451" s="253"/>
      <c r="K1451" s="606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4"/>
    </row>
    <row r="1452" spans="1:27" ht="15.75" customHeight="1">
      <c r="A1452" s="886" t="str">
        <f>IF(B1452&lt;&gt;"",IF(AND(B1452&gt;=_TM1,B1452&lt;=_TM2,OR(TH!L1452="1111",TH!M1452="1111")),TH!D1452,""),"")</f>
        <v/>
      </c>
      <c r="B1452" s="36" t="str">
        <f t="shared" si="34"/>
        <v/>
      </c>
      <c r="C1452" s="191"/>
      <c r="D1452" s="191"/>
      <c r="E1452" s="191"/>
      <c r="F1452" s="40"/>
      <c r="G1452" s="40"/>
      <c r="H1452" s="7"/>
      <c r="I1452" s="253"/>
      <c r="J1452" s="253"/>
      <c r="K1452" s="606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4"/>
    </row>
    <row r="1453" spans="1:27" ht="15.75" customHeight="1">
      <c r="A1453" s="886" t="str">
        <f>IF(B1453&lt;&gt;"",IF(AND(B1453&gt;=_TM1,B1453&lt;=_TM2,OR(TH!L1453="1111",TH!M1453="1111")),TH!D1453,""),"")</f>
        <v/>
      </c>
      <c r="B1453" s="36" t="str">
        <f t="shared" si="34"/>
        <v/>
      </c>
      <c r="C1453" s="191"/>
      <c r="D1453" s="191"/>
      <c r="E1453" s="191"/>
      <c r="F1453" s="40"/>
      <c r="G1453" s="40"/>
      <c r="H1453" s="7"/>
      <c r="I1453" s="253"/>
      <c r="J1453" s="253"/>
      <c r="K1453" s="606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4"/>
    </row>
    <row r="1454" spans="1:27" ht="15.75" customHeight="1">
      <c r="A1454" s="886" t="str">
        <f>IF(B1454&lt;&gt;"",IF(AND(B1454&gt;=_TM1,B1454&lt;=_TM2,OR(TH!L1454="1111",TH!M1454="1111")),TH!D1454,""),"")</f>
        <v/>
      </c>
      <c r="B1454" s="36" t="str">
        <f t="shared" si="34"/>
        <v/>
      </c>
      <c r="C1454" s="191"/>
      <c r="D1454" s="191"/>
      <c r="E1454" s="191"/>
      <c r="F1454" s="40"/>
      <c r="G1454" s="40"/>
      <c r="H1454" s="7"/>
      <c r="I1454" s="253"/>
      <c r="J1454" s="253"/>
      <c r="K1454" s="606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4"/>
    </row>
    <row r="1455" spans="1:27" ht="15.75" customHeight="1">
      <c r="A1455" s="886" t="str">
        <f>IF(B1455&lt;&gt;"",IF(AND(B1455&gt;=_TM1,B1455&lt;=_TM2,OR(TH!L1455="1111",TH!M1455="1111")),TH!D1455,""),"")</f>
        <v/>
      </c>
      <c r="B1455" s="36" t="str">
        <f t="shared" si="34"/>
        <v/>
      </c>
      <c r="C1455" s="191"/>
      <c r="D1455" s="191"/>
      <c r="E1455" s="191"/>
      <c r="F1455" s="40"/>
      <c r="G1455" s="40"/>
      <c r="H1455" s="7"/>
      <c r="I1455" s="253"/>
      <c r="J1455" s="253"/>
      <c r="K1455" s="606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4"/>
    </row>
    <row r="1456" spans="1:27" ht="15.75" customHeight="1">
      <c r="A1456" s="886" t="str">
        <f>IF(B1456&lt;&gt;"",IF(AND(B1456&gt;=_TM1,B1456&lt;=_TM2,OR(TH!L1456="1111",TH!M1456="1111")),TH!D1456,""),"")</f>
        <v/>
      </c>
      <c r="B1456" s="36" t="str">
        <f t="shared" si="34"/>
        <v/>
      </c>
      <c r="C1456" s="191"/>
      <c r="D1456" s="191"/>
      <c r="E1456" s="191"/>
      <c r="F1456" s="40"/>
      <c r="G1456" s="40"/>
      <c r="H1456" s="7"/>
      <c r="I1456" s="253"/>
      <c r="J1456" s="253"/>
      <c r="K1456" s="606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4"/>
    </row>
    <row r="1457" spans="1:27" ht="15.75" customHeight="1">
      <c r="A1457" s="886" t="str">
        <f>IF(B1457&lt;&gt;"",IF(AND(B1457&gt;=_TM1,B1457&lt;=_TM2,OR(TH!L1457="1111",TH!M1457="1111")),TH!D1457,""),"")</f>
        <v/>
      </c>
      <c r="B1457" s="36" t="str">
        <f t="shared" si="34"/>
        <v/>
      </c>
      <c r="C1457" s="191"/>
      <c r="D1457" s="191"/>
      <c r="E1457" s="191"/>
      <c r="F1457" s="40"/>
      <c r="G1457" s="40"/>
      <c r="H1457" s="7"/>
      <c r="I1457" s="253"/>
      <c r="J1457" s="253"/>
      <c r="K1457" s="606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4"/>
    </row>
    <row r="1458" spans="1:27" ht="15.75" customHeight="1">
      <c r="A1458" s="886" t="str">
        <f>IF(B1458&lt;&gt;"",IF(AND(B1458&gt;=_TM1,B1458&lt;=_TM2,OR(TH!L1458="1111",TH!M1458="1111")),TH!D1458,""),"")</f>
        <v/>
      </c>
      <c r="B1458" s="36" t="str">
        <f t="shared" si="34"/>
        <v/>
      </c>
      <c r="C1458" s="191"/>
      <c r="D1458" s="191"/>
      <c r="E1458" s="191"/>
      <c r="F1458" s="40"/>
      <c r="G1458" s="40"/>
      <c r="H1458" s="7"/>
      <c r="I1458" s="253"/>
      <c r="J1458" s="253"/>
      <c r="K1458" s="606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4"/>
    </row>
    <row r="1459" spans="1:27" ht="15.75" customHeight="1">
      <c r="A1459" s="886" t="str">
        <f>IF(B1459&lt;&gt;"",IF(AND(B1459&gt;=_TM1,B1459&lt;=_TM2,OR(TH!L1459="1111",TH!M1459="1111")),TH!D1459,""),"")</f>
        <v/>
      </c>
      <c r="B1459" s="36" t="str">
        <f t="shared" si="34"/>
        <v/>
      </c>
      <c r="C1459" s="191"/>
      <c r="D1459" s="191"/>
      <c r="E1459" s="191"/>
      <c r="F1459" s="40"/>
      <c r="G1459" s="40"/>
      <c r="H1459" s="7"/>
      <c r="I1459" s="253"/>
      <c r="J1459" s="253"/>
      <c r="K1459" s="606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4"/>
    </row>
    <row r="1460" spans="1:27" ht="15.75" customHeight="1">
      <c r="A1460" s="886" t="str">
        <f>IF(B1460&lt;&gt;"",IF(AND(B1460&gt;=_TM1,B1460&lt;=_TM2,OR(TH!L1460="1111",TH!M1460="1111")),TH!D1460,""),"")</f>
        <v/>
      </c>
      <c r="B1460" s="36" t="str">
        <f t="shared" si="34"/>
        <v/>
      </c>
      <c r="C1460" s="191"/>
      <c r="D1460" s="191"/>
      <c r="E1460" s="191"/>
      <c r="F1460" s="40"/>
      <c r="G1460" s="40"/>
      <c r="H1460" s="7"/>
      <c r="I1460" s="253"/>
      <c r="J1460" s="253"/>
      <c r="K1460" s="606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4"/>
    </row>
    <row r="1461" spans="1:27" ht="15.75" customHeight="1">
      <c r="A1461" s="886" t="str">
        <f>IF(B1461&lt;&gt;"",IF(AND(B1461&gt;=_TM1,B1461&lt;=_TM2,OR(TH!L1461="1111",TH!M1461="1111")),TH!D1461,""),"")</f>
        <v/>
      </c>
      <c r="B1461" s="36" t="str">
        <f t="shared" si="34"/>
        <v/>
      </c>
      <c r="C1461" s="191"/>
      <c r="D1461" s="191"/>
      <c r="E1461" s="191"/>
      <c r="F1461" s="40"/>
      <c r="G1461" s="40"/>
      <c r="H1461" s="7"/>
      <c r="I1461" s="253"/>
      <c r="J1461" s="253"/>
      <c r="K1461" s="606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4"/>
    </row>
    <row r="1462" spans="1:27" ht="15.75" customHeight="1">
      <c r="A1462" s="886" t="str">
        <f>IF(B1462&lt;&gt;"",IF(AND(B1462&gt;=_TM1,B1462&lt;=_TM2,OR(TH!L1462="1111",TH!M1462="1111")),TH!D1462,""),"")</f>
        <v/>
      </c>
      <c r="B1462" s="36" t="str">
        <f t="shared" si="34"/>
        <v/>
      </c>
      <c r="C1462" s="191"/>
      <c r="D1462" s="191"/>
      <c r="E1462" s="191"/>
      <c r="F1462" s="40"/>
      <c r="G1462" s="40"/>
      <c r="H1462" s="7"/>
      <c r="I1462" s="253"/>
      <c r="J1462" s="253"/>
      <c r="K1462" s="606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4"/>
    </row>
    <row r="1463" spans="1:27" ht="15.75" customHeight="1">
      <c r="A1463" s="886" t="str">
        <f>IF(B1463&lt;&gt;"",IF(AND(B1463&gt;=_TM1,B1463&lt;=_TM2,OR(TH!L1463="1111",TH!M1463="1111")),TH!D1463,""),"")</f>
        <v/>
      </c>
      <c r="B1463" s="36" t="str">
        <f t="shared" si="34"/>
        <v/>
      </c>
      <c r="C1463" s="191"/>
      <c r="D1463" s="191"/>
      <c r="E1463" s="191"/>
      <c r="F1463" s="40"/>
      <c r="G1463" s="40"/>
      <c r="H1463" s="7"/>
      <c r="I1463" s="253"/>
      <c r="J1463" s="253"/>
      <c r="K1463" s="606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4"/>
    </row>
    <row r="1464" spans="1:27" ht="15.75" customHeight="1">
      <c r="A1464" s="886" t="str">
        <f>IF(B1464&lt;&gt;"",IF(AND(B1464&gt;=_TM1,B1464&lt;=_TM2,OR(TH!L1464="1111",TH!M1464="1111")),TH!D1464,""),"")</f>
        <v/>
      </c>
      <c r="B1464" s="36" t="str">
        <f t="shared" si="34"/>
        <v/>
      </c>
      <c r="C1464" s="191"/>
      <c r="D1464" s="191"/>
      <c r="E1464" s="191"/>
      <c r="F1464" s="40"/>
      <c r="G1464" s="40"/>
      <c r="H1464" s="7"/>
      <c r="I1464" s="253"/>
      <c r="J1464" s="253"/>
      <c r="K1464" s="606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4"/>
    </row>
    <row r="1465" spans="1:27" ht="15.75" customHeight="1">
      <c r="A1465" s="886" t="str">
        <f>IF(B1465&lt;&gt;"",IF(AND(B1465&gt;=_TM1,B1465&lt;=_TM2,OR(TH!L1465="1111",TH!M1465="1111")),TH!D1465,""),"")</f>
        <v/>
      </c>
      <c r="B1465" s="36" t="str">
        <f t="shared" si="34"/>
        <v/>
      </c>
      <c r="C1465" s="191"/>
      <c r="D1465" s="191"/>
      <c r="E1465" s="191"/>
      <c r="F1465" s="40"/>
      <c r="G1465" s="40"/>
      <c r="H1465" s="7"/>
      <c r="I1465" s="253"/>
      <c r="J1465" s="253"/>
      <c r="K1465" s="606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4"/>
    </row>
    <row r="1466" spans="1:27" ht="15.75" customHeight="1">
      <c r="A1466" s="886" t="str">
        <f>IF(B1466&lt;&gt;"",IF(AND(B1466&gt;=_TM1,B1466&lt;=_TM2,OR(TH!L1466="1111",TH!M1466="1111")),TH!D1466,""),"")</f>
        <v/>
      </c>
      <c r="B1466" s="36" t="str">
        <f t="shared" si="34"/>
        <v/>
      </c>
      <c r="C1466" s="191"/>
      <c r="D1466" s="191"/>
      <c r="E1466" s="191"/>
      <c r="F1466" s="192"/>
      <c r="G1466" s="491"/>
      <c r="H1466" s="193"/>
      <c r="I1466" s="253"/>
      <c r="J1466" s="253"/>
      <c r="K1466" s="606"/>
      <c r="L1466" s="194"/>
      <c r="M1466" s="194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4"/>
    </row>
    <row r="1467" spans="1:27" ht="15.75" customHeight="1">
      <c r="A1467" s="886" t="str">
        <f>IF(B1467&lt;&gt;"",IF(AND(B1467&gt;=_TM1,B1467&lt;=_TM2,OR(TH!L1467="1111",TH!M1467="1111")),TH!D1467,""),"")</f>
        <v/>
      </c>
      <c r="B1467" s="36" t="str">
        <f t="shared" si="34"/>
        <v/>
      </c>
      <c r="C1467" s="191"/>
      <c r="D1467" s="191"/>
      <c r="E1467" s="191"/>
      <c r="F1467" s="192"/>
      <c r="G1467" s="491"/>
      <c r="H1467" s="193"/>
      <c r="I1467" s="253"/>
      <c r="J1467" s="253"/>
      <c r="K1467" s="606"/>
      <c r="L1467" s="194"/>
      <c r="M1467" s="194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4"/>
    </row>
    <row r="1468" spans="1:27" ht="15.75" customHeight="1">
      <c r="A1468" s="886" t="str">
        <f>IF(B1468&lt;&gt;"",IF(AND(B1468&gt;=_TM1,B1468&lt;=_TM2,OR(TH!L1468="1111",TH!M1468="1111")),TH!D1468,""),"")</f>
        <v/>
      </c>
      <c r="B1468" s="36" t="str">
        <f t="shared" si="34"/>
        <v/>
      </c>
      <c r="C1468" s="191"/>
      <c r="D1468" s="191"/>
      <c r="E1468" s="191"/>
      <c r="F1468" s="192"/>
      <c r="G1468" s="491"/>
      <c r="H1468" s="193"/>
      <c r="I1468" s="253"/>
      <c r="J1468" s="253"/>
      <c r="K1468" s="606"/>
      <c r="L1468" s="194"/>
      <c r="M1468" s="194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4"/>
    </row>
    <row r="1469" spans="1:27" ht="15.75" customHeight="1">
      <c r="A1469" s="886" t="str">
        <f>IF(B1469&lt;&gt;"",IF(AND(B1469&gt;=_TM1,B1469&lt;=_TM2,OR(TH!L1469="1111",TH!M1469="1111")),TH!D1469,""),"")</f>
        <v/>
      </c>
      <c r="B1469" s="36" t="str">
        <f t="shared" si="34"/>
        <v/>
      </c>
      <c r="C1469" s="191"/>
      <c r="D1469" s="191"/>
      <c r="E1469" s="191"/>
      <c r="F1469" s="192"/>
      <c r="G1469" s="491"/>
      <c r="H1469" s="193"/>
      <c r="I1469" s="253"/>
      <c r="J1469" s="253"/>
      <c r="K1469" s="606"/>
      <c r="L1469" s="194"/>
      <c r="M1469" s="194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4"/>
    </row>
    <row r="1470" spans="1:27" ht="15.75" customHeight="1">
      <c r="A1470" s="886" t="str">
        <f>IF(B1470&lt;&gt;"",IF(AND(B1470&gt;=_TM1,B1470&lt;=_TM2,OR(TH!L1470="1111",TH!M1470="1111")),TH!D1470,""),"")</f>
        <v/>
      </c>
      <c r="B1470" s="36" t="str">
        <f t="shared" si="34"/>
        <v/>
      </c>
      <c r="C1470" s="191"/>
      <c r="D1470" s="191"/>
      <c r="E1470" s="191"/>
      <c r="F1470" s="192"/>
      <c r="G1470" s="491"/>
      <c r="H1470" s="193"/>
      <c r="I1470" s="253"/>
      <c r="J1470" s="253"/>
      <c r="K1470" s="606"/>
      <c r="L1470" s="194"/>
      <c r="M1470" s="194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4"/>
    </row>
    <row r="1471" spans="1:27" ht="15.75" customHeight="1">
      <c r="A1471" s="886" t="str">
        <f>IF(B1471&lt;&gt;"",IF(AND(B1471&gt;=_TM1,B1471&lt;=_TM2,OR(TH!L1471="1111",TH!M1471="1111")),TH!D1471,""),"")</f>
        <v/>
      </c>
      <c r="B1471" s="36" t="str">
        <f t="shared" si="34"/>
        <v/>
      </c>
      <c r="C1471" s="191"/>
      <c r="D1471" s="191"/>
      <c r="E1471" s="191"/>
      <c r="F1471" s="192"/>
      <c r="G1471" s="491"/>
      <c r="H1471" s="193"/>
      <c r="I1471" s="253"/>
      <c r="J1471" s="253"/>
      <c r="K1471" s="606"/>
      <c r="L1471" s="194"/>
      <c r="M1471" s="194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4"/>
    </row>
    <row r="1472" spans="1:27" ht="15.75" customHeight="1">
      <c r="A1472" s="886" t="str">
        <f>IF(B1472&lt;&gt;"",IF(AND(B1472&gt;=_TM1,B1472&lt;=_TM2,OR(TH!L1472="1111",TH!M1472="1111")),TH!D1472,""),"")</f>
        <v/>
      </c>
      <c r="B1472" s="36" t="str">
        <f t="shared" si="34"/>
        <v/>
      </c>
      <c r="C1472" s="191"/>
      <c r="D1472" s="191"/>
      <c r="E1472" s="191"/>
      <c r="F1472" s="192"/>
      <c r="G1472" s="491"/>
      <c r="H1472" s="193"/>
      <c r="I1472" s="253"/>
      <c r="J1472" s="253"/>
      <c r="K1472" s="606"/>
      <c r="L1472" s="194"/>
      <c r="M1472" s="194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4"/>
    </row>
    <row r="1473" spans="1:27" ht="15.75" customHeight="1">
      <c r="A1473" s="886" t="str">
        <f>IF(B1473&lt;&gt;"",IF(AND(B1473&gt;=_TM1,B1473&lt;=_TM2,OR(TH!L1473="1111",TH!M1473="1111")),TH!D1473,""),"")</f>
        <v/>
      </c>
      <c r="B1473" s="36" t="str">
        <f t="shared" si="34"/>
        <v/>
      </c>
      <c r="C1473" s="191"/>
      <c r="D1473" s="191"/>
      <c r="E1473" s="191"/>
      <c r="F1473" s="192"/>
      <c r="G1473" s="491"/>
      <c r="H1473" s="193"/>
      <c r="I1473" s="253"/>
      <c r="J1473" s="253"/>
      <c r="K1473" s="606"/>
      <c r="L1473" s="194"/>
      <c r="M1473" s="194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4"/>
    </row>
    <row r="1474" spans="1:27" ht="15.75" customHeight="1">
      <c r="A1474" s="886" t="str">
        <f>IF(B1474&lt;&gt;"",IF(AND(B1474&gt;=_TM1,B1474&lt;=_TM2,OR(TH!L1474="1111",TH!M1474="1111")),TH!D1474,""),"")</f>
        <v/>
      </c>
      <c r="B1474" s="36" t="str">
        <f t="shared" si="34"/>
        <v/>
      </c>
      <c r="C1474" s="191"/>
      <c r="D1474" s="191"/>
      <c r="E1474" s="191"/>
      <c r="F1474" s="192"/>
      <c r="G1474" s="491"/>
      <c r="H1474" s="193"/>
      <c r="I1474" s="253"/>
      <c r="J1474" s="253"/>
      <c r="K1474" s="606"/>
      <c r="L1474" s="194"/>
      <c r="M1474" s="194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4"/>
    </row>
    <row r="1475" spans="1:27" ht="15.75" customHeight="1">
      <c r="A1475" s="886" t="str">
        <f>IF(B1475&lt;&gt;"",IF(AND(B1475&gt;=_TM1,B1475&lt;=_TM2,OR(TH!L1475="1111",TH!M1475="1111")),TH!D1475,""),"")</f>
        <v/>
      </c>
      <c r="B1475" s="36" t="str">
        <f t="shared" si="34"/>
        <v/>
      </c>
      <c r="C1475" s="191"/>
      <c r="D1475" s="191"/>
      <c r="E1475" s="191"/>
      <c r="F1475" s="192"/>
      <c r="G1475" s="491"/>
      <c r="H1475" s="193"/>
      <c r="I1475" s="253"/>
      <c r="J1475" s="253"/>
      <c r="K1475" s="606"/>
      <c r="L1475" s="194"/>
      <c r="M1475" s="194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4"/>
    </row>
    <row r="1476" spans="1:27" ht="15.75" customHeight="1">
      <c r="A1476" s="886" t="str">
        <f>IF(B1476&lt;&gt;"",IF(AND(B1476&gt;=_TM1,B1476&lt;=_TM2,OR(TH!L1476="1111",TH!M1476="1111")),TH!D1476,""),"")</f>
        <v/>
      </c>
      <c r="B1476" s="36" t="str">
        <f t="shared" si="34"/>
        <v/>
      </c>
      <c r="C1476" s="191"/>
      <c r="D1476" s="191"/>
      <c r="E1476" s="191"/>
      <c r="F1476" s="192"/>
      <c r="G1476" s="491"/>
      <c r="H1476" s="193"/>
      <c r="I1476" s="253"/>
      <c r="J1476" s="253"/>
      <c r="K1476" s="606"/>
      <c r="L1476" s="194"/>
      <c r="M1476" s="194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4"/>
    </row>
    <row r="1477" spans="1:27" ht="15.75" customHeight="1">
      <c r="A1477" s="886" t="str">
        <f>IF(B1477&lt;&gt;"",IF(AND(B1477&gt;=_TM1,B1477&lt;=_TM2,OR(TH!L1477="1111",TH!M1477="1111")),TH!D1477,""),"")</f>
        <v/>
      </c>
      <c r="B1477" s="36" t="str">
        <f t="shared" si="34"/>
        <v/>
      </c>
      <c r="C1477" s="191"/>
      <c r="D1477" s="191"/>
      <c r="E1477" s="191"/>
      <c r="F1477" s="192"/>
      <c r="G1477" s="491"/>
      <c r="H1477" s="193"/>
      <c r="I1477" s="253"/>
      <c r="J1477" s="253"/>
      <c r="K1477" s="606"/>
      <c r="L1477" s="194"/>
      <c r="M1477" s="194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4"/>
    </row>
    <row r="1478" spans="1:27" ht="15.75" customHeight="1">
      <c r="A1478" s="886" t="str">
        <f>IF(B1478&lt;&gt;"",IF(AND(B1478&gt;=_TM1,B1478&lt;=_TM2,OR(TH!L1478="1111",TH!M1478="1111")),TH!D1478,""),"")</f>
        <v/>
      </c>
      <c r="B1478" s="36" t="str">
        <f t="shared" si="34"/>
        <v/>
      </c>
      <c r="C1478" s="191"/>
      <c r="D1478" s="191"/>
      <c r="E1478" s="191"/>
      <c r="F1478" s="192"/>
      <c r="G1478" s="491"/>
      <c r="H1478" s="193"/>
      <c r="I1478" s="253"/>
      <c r="J1478" s="253"/>
      <c r="K1478" s="606"/>
      <c r="L1478" s="194"/>
      <c r="M1478" s="194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4"/>
    </row>
    <row r="1479" spans="1:27" ht="15.75" customHeight="1">
      <c r="A1479" s="886" t="str">
        <f>IF(B1479&lt;&gt;"",IF(AND(B1479&gt;=_TM1,B1479&lt;=_TM2,OR(TH!L1479="1111",TH!M1479="1111")),TH!D1479,""),"")</f>
        <v/>
      </c>
      <c r="B1479" s="36" t="str">
        <f t="shared" ref="B1479:B1542" si="35">IF(C1479&lt;&gt;"",MONTH(C1479),"")</f>
        <v/>
      </c>
      <c r="C1479" s="191"/>
      <c r="D1479" s="191"/>
      <c r="E1479" s="191"/>
      <c r="F1479" s="192"/>
      <c r="G1479" s="491"/>
      <c r="H1479" s="193"/>
      <c r="I1479" s="253"/>
      <c r="J1479" s="253"/>
      <c r="K1479" s="606"/>
      <c r="L1479" s="194"/>
      <c r="M1479" s="194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4"/>
    </row>
    <row r="1480" spans="1:27" ht="15.75" customHeight="1">
      <c r="A1480" s="886" t="str">
        <f>IF(B1480&lt;&gt;"",IF(AND(B1480&gt;=_TM1,B1480&lt;=_TM2,OR(TH!L1480="1111",TH!M1480="1111")),TH!D1480,""),"")</f>
        <v/>
      </c>
      <c r="B1480" s="36" t="str">
        <f t="shared" si="35"/>
        <v/>
      </c>
      <c r="C1480" s="191"/>
      <c r="D1480" s="191"/>
      <c r="E1480" s="191"/>
      <c r="F1480" s="192"/>
      <c r="G1480" s="491"/>
      <c r="H1480" s="193"/>
      <c r="I1480" s="253"/>
      <c r="J1480" s="253"/>
      <c r="K1480" s="606"/>
      <c r="L1480" s="194"/>
      <c r="M1480" s="194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4"/>
    </row>
    <row r="1481" spans="1:27" ht="15.75" customHeight="1">
      <c r="A1481" s="886" t="str">
        <f>IF(B1481&lt;&gt;"",IF(AND(B1481&gt;=_TM1,B1481&lt;=_TM2,OR(TH!L1481="1111",TH!M1481="1111")),TH!D1481,""),"")</f>
        <v/>
      </c>
      <c r="B1481" s="36" t="str">
        <f t="shared" si="35"/>
        <v/>
      </c>
      <c r="C1481" s="191"/>
      <c r="D1481" s="191"/>
      <c r="E1481" s="191"/>
      <c r="F1481" s="192"/>
      <c r="G1481" s="491"/>
      <c r="H1481" s="193"/>
      <c r="I1481" s="253"/>
      <c r="J1481" s="253"/>
      <c r="K1481" s="606"/>
      <c r="L1481" s="194"/>
      <c r="M1481" s="194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4"/>
    </row>
    <row r="1482" spans="1:27" ht="15.75" customHeight="1">
      <c r="A1482" s="886" t="str">
        <f>IF(B1482&lt;&gt;"",IF(AND(B1482&gt;=_TM1,B1482&lt;=_TM2,OR(TH!L1482="1111",TH!M1482="1111")),TH!D1482,""),"")</f>
        <v/>
      </c>
      <c r="B1482" s="36" t="str">
        <f t="shared" si="35"/>
        <v/>
      </c>
      <c r="C1482" s="191"/>
      <c r="D1482" s="191"/>
      <c r="E1482" s="191"/>
      <c r="F1482" s="192"/>
      <c r="G1482" s="491"/>
      <c r="H1482" s="193"/>
      <c r="I1482" s="253"/>
      <c r="J1482" s="253"/>
      <c r="K1482" s="606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4"/>
    </row>
    <row r="1483" spans="1:27" ht="15.75" customHeight="1">
      <c r="A1483" s="886" t="str">
        <f>IF(B1483&lt;&gt;"",IF(AND(B1483&gt;=_TM1,B1483&lt;=_TM2,OR(TH!L1483="1111",TH!M1483="1111")),TH!D1483,""),"")</f>
        <v/>
      </c>
      <c r="B1483" s="36" t="str">
        <f t="shared" si="35"/>
        <v/>
      </c>
      <c r="C1483" s="191"/>
      <c r="D1483" s="191"/>
      <c r="E1483" s="191"/>
      <c r="F1483" s="192"/>
      <c r="G1483" s="491"/>
      <c r="H1483" s="193"/>
      <c r="I1483" s="253"/>
      <c r="J1483" s="253"/>
      <c r="K1483" s="606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4"/>
    </row>
    <row r="1484" spans="1:27" ht="15.75" customHeight="1">
      <c r="A1484" s="886" t="str">
        <f>IF(B1484&lt;&gt;"",IF(AND(B1484&gt;=_TM1,B1484&lt;=_TM2,OR(TH!L1484="1111",TH!M1484="1111")),TH!D1484,""),"")</f>
        <v/>
      </c>
      <c r="B1484" s="36" t="str">
        <f t="shared" si="35"/>
        <v/>
      </c>
      <c r="C1484" s="191"/>
      <c r="D1484" s="191"/>
      <c r="E1484" s="191"/>
      <c r="F1484" s="192"/>
      <c r="G1484" s="491"/>
      <c r="H1484" s="193"/>
      <c r="I1484" s="253"/>
      <c r="J1484" s="253"/>
      <c r="K1484" s="606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4"/>
    </row>
    <row r="1485" spans="1:27" ht="15.75" customHeight="1">
      <c r="A1485" s="886" t="str">
        <f>IF(B1485&lt;&gt;"",IF(AND(B1485&gt;=_TM1,B1485&lt;=_TM2,OR(TH!L1485="1111",TH!M1485="1111")),TH!D1485,""),"")</f>
        <v/>
      </c>
      <c r="B1485" s="36" t="str">
        <f t="shared" si="35"/>
        <v/>
      </c>
      <c r="C1485" s="191"/>
      <c r="D1485" s="191"/>
      <c r="E1485" s="191"/>
      <c r="F1485" s="192"/>
      <c r="G1485" s="491"/>
      <c r="H1485" s="193"/>
      <c r="I1485" s="253"/>
      <c r="J1485" s="253"/>
      <c r="K1485" s="606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4"/>
    </row>
    <row r="1486" spans="1:27" ht="15.75" customHeight="1">
      <c r="A1486" s="886" t="str">
        <f>IF(B1486&lt;&gt;"",IF(AND(B1486&gt;=_TM1,B1486&lt;=_TM2,OR(TH!L1486="1111",TH!M1486="1111")),TH!D1486,""),"")</f>
        <v/>
      </c>
      <c r="B1486" s="36" t="str">
        <f t="shared" si="35"/>
        <v/>
      </c>
      <c r="C1486" s="191"/>
      <c r="D1486" s="191"/>
      <c r="E1486" s="191"/>
      <c r="F1486" s="192"/>
      <c r="G1486" s="491"/>
      <c r="H1486" s="193"/>
      <c r="I1486" s="253"/>
      <c r="J1486" s="253"/>
      <c r="K1486" s="606"/>
      <c r="L1486" s="194"/>
      <c r="M1486" s="194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4"/>
    </row>
    <row r="1487" spans="1:27" ht="15.75" customHeight="1">
      <c r="A1487" s="886" t="str">
        <f>IF(B1487&lt;&gt;"",IF(AND(B1487&gt;=_TM1,B1487&lt;=_TM2,OR(TH!L1487="1111",TH!M1487="1111")),TH!D1487,""),"")</f>
        <v/>
      </c>
      <c r="B1487" s="36" t="str">
        <f t="shared" si="35"/>
        <v/>
      </c>
      <c r="C1487" s="191"/>
      <c r="D1487" s="191"/>
      <c r="E1487" s="191"/>
      <c r="F1487" s="192"/>
      <c r="G1487" s="491"/>
      <c r="H1487" s="193"/>
      <c r="I1487" s="253"/>
      <c r="J1487" s="253"/>
      <c r="K1487" s="606"/>
      <c r="L1487" s="194"/>
      <c r="M1487" s="194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4"/>
    </row>
    <row r="1488" spans="1:27" ht="15.75" customHeight="1">
      <c r="A1488" s="886" t="str">
        <f>IF(B1488&lt;&gt;"",IF(AND(B1488&gt;=_TM1,B1488&lt;=_TM2,OR(TH!L1488="1111",TH!M1488="1111")),TH!D1488,""),"")</f>
        <v/>
      </c>
      <c r="B1488" s="36" t="str">
        <f t="shared" si="35"/>
        <v/>
      </c>
      <c r="C1488" s="191"/>
      <c r="D1488" s="191"/>
      <c r="E1488" s="191"/>
      <c r="F1488" s="192"/>
      <c r="G1488" s="491"/>
      <c r="H1488" s="193"/>
      <c r="I1488" s="253"/>
      <c r="J1488" s="253"/>
      <c r="K1488" s="606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4"/>
    </row>
    <row r="1489" spans="1:27" ht="15.75" customHeight="1">
      <c r="A1489" s="886" t="str">
        <f>IF(B1489&lt;&gt;"",IF(AND(B1489&gt;=_TM1,B1489&lt;=_TM2,OR(TH!L1489="1111",TH!M1489="1111")),TH!D1489,""),"")</f>
        <v/>
      </c>
      <c r="B1489" s="36" t="str">
        <f t="shared" si="35"/>
        <v/>
      </c>
      <c r="C1489" s="191"/>
      <c r="D1489" s="191"/>
      <c r="E1489" s="191"/>
      <c r="F1489" s="192"/>
      <c r="G1489" s="491"/>
      <c r="H1489" s="193"/>
      <c r="I1489" s="253"/>
      <c r="J1489" s="253"/>
      <c r="K1489" s="606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4"/>
    </row>
    <row r="1490" spans="1:27" ht="15.75" customHeight="1">
      <c r="A1490" s="886" t="str">
        <f>IF(B1490&lt;&gt;"",IF(AND(B1490&gt;=_TM1,B1490&lt;=_TM2,OR(TH!L1490="1111",TH!M1490="1111")),TH!D1490,""),"")</f>
        <v/>
      </c>
      <c r="B1490" s="36" t="str">
        <f t="shared" si="35"/>
        <v/>
      </c>
      <c r="C1490" s="191"/>
      <c r="D1490" s="191"/>
      <c r="E1490" s="191"/>
      <c r="F1490" s="192"/>
      <c r="G1490" s="491"/>
      <c r="H1490" s="193"/>
      <c r="I1490" s="253"/>
      <c r="J1490" s="253"/>
      <c r="K1490" s="606"/>
      <c r="L1490" s="194"/>
      <c r="M1490" s="194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4"/>
    </row>
    <row r="1491" spans="1:27" ht="15.75" customHeight="1">
      <c r="A1491" s="886" t="str">
        <f>IF(B1491&lt;&gt;"",IF(AND(B1491&gt;=_TM1,B1491&lt;=_TM2,OR(TH!L1491="1111",TH!M1491="1111")),TH!D1491,""),"")</f>
        <v/>
      </c>
      <c r="B1491" s="36" t="str">
        <f t="shared" si="35"/>
        <v/>
      </c>
      <c r="C1491" s="191"/>
      <c r="D1491" s="191"/>
      <c r="E1491" s="191"/>
      <c r="F1491" s="192"/>
      <c r="G1491" s="491"/>
      <c r="H1491" s="193"/>
      <c r="I1491" s="253"/>
      <c r="J1491" s="253"/>
      <c r="K1491" s="606"/>
      <c r="L1491" s="194"/>
      <c r="M1491" s="194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4"/>
    </row>
    <row r="1492" spans="1:27" ht="15.75" customHeight="1">
      <c r="A1492" s="886" t="str">
        <f>IF(B1492&lt;&gt;"",IF(AND(B1492&gt;=_TM1,B1492&lt;=_TM2,OR(TH!L1492="1111",TH!M1492="1111")),TH!D1492,""),"")</f>
        <v/>
      </c>
      <c r="B1492" s="36" t="str">
        <f t="shared" si="35"/>
        <v/>
      </c>
      <c r="C1492" s="191"/>
      <c r="D1492" s="191"/>
      <c r="E1492" s="191"/>
      <c r="F1492" s="192"/>
      <c r="G1492" s="491"/>
      <c r="H1492" s="193"/>
      <c r="I1492" s="253"/>
      <c r="J1492" s="253"/>
      <c r="K1492" s="606"/>
      <c r="L1492" s="194"/>
      <c r="M1492" s="194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4"/>
    </row>
    <row r="1493" spans="1:27" ht="15.75" customHeight="1">
      <c r="A1493" s="886" t="str">
        <f>IF(B1493&lt;&gt;"",IF(AND(B1493&gt;=_TM1,B1493&lt;=_TM2,OR(TH!L1493="1111",TH!M1493="1111")),TH!D1493,""),"")</f>
        <v/>
      </c>
      <c r="B1493" s="36" t="str">
        <f t="shared" si="35"/>
        <v/>
      </c>
      <c r="C1493" s="191"/>
      <c r="D1493" s="191"/>
      <c r="E1493" s="191"/>
      <c r="F1493" s="192"/>
      <c r="G1493" s="491"/>
      <c r="H1493" s="193"/>
      <c r="I1493" s="253"/>
      <c r="J1493" s="253"/>
      <c r="K1493" s="606"/>
      <c r="L1493" s="194"/>
      <c r="M1493" s="194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4"/>
    </row>
    <row r="1494" spans="1:27" ht="15.75" customHeight="1">
      <c r="A1494" s="886" t="str">
        <f>IF(B1494&lt;&gt;"",IF(AND(B1494&gt;=_TM1,B1494&lt;=_TM2,OR(TH!L1494="1111",TH!M1494="1111")),TH!D1494,""),"")</f>
        <v/>
      </c>
      <c r="B1494" s="36" t="str">
        <f t="shared" si="35"/>
        <v/>
      </c>
      <c r="C1494" s="191"/>
      <c r="D1494" s="191"/>
      <c r="E1494" s="191"/>
      <c r="F1494" s="192"/>
      <c r="G1494" s="491"/>
      <c r="H1494" s="193"/>
      <c r="I1494" s="253"/>
      <c r="J1494" s="253"/>
      <c r="K1494" s="606"/>
      <c r="L1494" s="194"/>
      <c r="M1494" s="194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4"/>
    </row>
    <row r="1495" spans="1:27" ht="15.75" customHeight="1">
      <c r="A1495" s="886" t="str">
        <f>IF(B1495&lt;&gt;"",IF(AND(B1495&gt;=_TM1,B1495&lt;=_TM2,OR(TH!L1495="1111",TH!M1495="1111")),TH!D1495,""),"")</f>
        <v/>
      </c>
      <c r="B1495" s="36" t="str">
        <f t="shared" si="35"/>
        <v/>
      </c>
      <c r="C1495" s="191"/>
      <c r="D1495" s="191"/>
      <c r="E1495" s="191"/>
      <c r="F1495" s="192"/>
      <c r="G1495" s="491"/>
      <c r="H1495" s="193"/>
      <c r="I1495" s="253"/>
      <c r="J1495" s="253"/>
      <c r="K1495" s="606"/>
      <c r="L1495" s="194"/>
      <c r="M1495" s="194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4"/>
    </row>
    <row r="1496" spans="1:27" ht="15.75" customHeight="1">
      <c r="A1496" s="886" t="str">
        <f>IF(B1496&lt;&gt;"",IF(AND(B1496&gt;=_TM1,B1496&lt;=_TM2,OR(TH!L1496="1111",TH!M1496="1111")),TH!D1496,""),"")</f>
        <v/>
      </c>
      <c r="B1496" s="36" t="str">
        <f t="shared" si="35"/>
        <v/>
      </c>
      <c r="C1496" s="191"/>
      <c r="D1496" s="191"/>
      <c r="E1496" s="191"/>
      <c r="F1496" s="192"/>
      <c r="G1496" s="491"/>
      <c r="H1496" s="193"/>
      <c r="I1496" s="253"/>
      <c r="J1496" s="253"/>
      <c r="K1496" s="606"/>
      <c r="L1496" s="194"/>
      <c r="M1496" s="194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4"/>
    </row>
    <row r="1497" spans="1:27" ht="15.75" customHeight="1">
      <c r="A1497" s="886" t="str">
        <f>IF(B1497&lt;&gt;"",IF(AND(B1497&gt;=_TM1,B1497&lt;=_TM2,OR(TH!L1497="1111",TH!M1497="1111")),TH!D1497,""),"")</f>
        <v/>
      </c>
      <c r="B1497" s="36" t="str">
        <f t="shared" si="35"/>
        <v/>
      </c>
      <c r="C1497" s="191"/>
      <c r="D1497" s="191"/>
      <c r="E1497" s="191"/>
      <c r="F1497" s="192"/>
      <c r="G1497" s="491"/>
      <c r="H1497" s="193"/>
      <c r="I1497" s="253"/>
      <c r="J1497" s="253"/>
      <c r="K1497" s="606"/>
      <c r="L1497" s="194"/>
      <c r="M1497" s="194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4"/>
    </row>
    <row r="1498" spans="1:27" ht="15.75" customHeight="1">
      <c r="A1498" s="886" t="str">
        <f>IF(B1498&lt;&gt;"",IF(AND(B1498&gt;=_TM1,B1498&lt;=_TM2,OR(TH!L1498="1111",TH!M1498="1111")),TH!D1498,""),"")</f>
        <v/>
      </c>
      <c r="B1498" s="36" t="str">
        <f t="shared" si="35"/>
        <v/>
      </c>
      <c r="C1498" s="191"/>
      <c r="D1498" s="191"/>
      <c r="E1498" s="191"/>
      <c r="F1498" s="192"/>
      <c r="G1498" s="491"/>
      <c r="H1498" s="193"/>
      <c r="I1498" s="253"/>
      <c r="J1498" s="253"/>
      <c r="K1498" s="606"/>
      <c r="L1498" s="194"/>
      <c r="M1498" s="194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4"/>
    </row>
    <row r="1499" spans="1:27" ht="15.75" customHeight="1">
      <c r="A1499" s="886" t="str">
        <f>IF(B1499&lt;&gt;"",IF(AND(B1499&gt;=_TM1,B1499&lt;=_TM2,OR(TH!L1499="1111",TH!M1499="1111")),TH!D1499,""),"")</f>
        <v/>
      </c>
      <c r="B1499" s="36" t="str">
        <f t="shared" si="35"/>
        <v/>
      </c>
      <c r="C1499" s="191"/>
      <c r="D1499" s="191"/>
      <c r="E1499" s="191"/>
      <c r="F1499" s="192"/>
      <c r="G1499" s="491"/>
      <c r="H1499" s="193"/>
      <c r="I1499" s="253"/>
      <c r="J1499" s="253"/>
      <c r="K1499" s="606"/>
      <c r="L1499" s="194"/>
      <c r="M1499" s="194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4"/>
    </row>
    <row r="1500" spans="1:27" ht="15.75" customHeight="1">
      <c r="A1500" s="886" t="str">
        <f>IF(B1500&lt;&gt;"",IF(AND(B1500&gt;=_TM1,B1500&lt;=_TM2,OR(TH!L1500="1111",TH!M1500="1111")),TH!D1500,""),"")</f>
        <v/>
      </c>
      <c r="B1500" s="36" t="str">
        <f t="shared" si="35"/>
        <v/>
      </c>
      <c r="C1500" s="191"/>
      <c r="D1500" s="191"/>
      <c r="E1500" s="191"/>
      <c r="F1500" s="192"/>
      <c r="G1500" s="491"/>
      <c r="H1500" s="193"/>
      <c r="I1500" s="253"/>
      <c r="J1500" s="253"/>
      <c r="K1500" s="606"/>
      <c r="L1500" s="194"/>
      <c r="M1500" s="194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4"/>
    </row>
    <row r="1501" spans="1:27" ht="15.75" customHeight="1">
      <c r="A1501" s="886" t="str">
        <f>IF(B1501&lt;&gt;"",IF(AND(B1501&gt;=_TM1,B1501&lt;=_TM2,OR(TH!L1501="1111",TH!M1501="1111")),TH!D1501,""),"")</f>
        <v/>
      </c>
      <c r="B1501" s="36" t="str">
        <f t="shared" si="35"/>
        <v/>
      </c>
      <c r="C1501" s="191"/>
      <c r="D1501" s="191"/>
      <c r="E1501" s="191"/>
      <c r="F1501" s="192"/>
      <c r="G1501" s="491"/>
      <c r="H1501" s="193"/>
      <c r="I1501" s="253"/>
      <c r="J1501" s="253"/>
      <c r="K1501" s="606"/>
      <c r="L1501" s="194"/>
      <c r="M1501" s="194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4"/>
    </row>
    <row r="1502" spans="1:27" ht="15.75" customHeight="1">
      <c r="A1502" s="886" t="str">
        <f>IF(B1502&lt;&gt;"",IF(AND(B1502&gt;=_TM1,B1502&lt;=_TM2,OR(TH!L1502="1111",TH!M1502="1111")),TH!D1502,""),"")</f>
        <v/>
      </c>
      <c r="B1502" s="36" t="str">
        <f t="shared" si="35"/>
        <v/>
      </c>
      <c r="C1502" s="191"/>
      <c r="D1502" s="191"/>
      <c r="E1502" s="191"/>
      <c r="F1502" s="192"/>
      <c r="G1502" s="491"/>
      <c r="H1502" s="193"/>
      <c r="I1502" s="253"/>
      <c r="J1502" s="253"/>
      <c r="K1502" s="606"/>
      <c r="L1502" s="194"/>
      <c r="M1502" s="194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4"/>
    </row>
    <row r="1503" spans="1:27" ht="15.75" customHeight="1">
      <c r="A1503" s="886" t="str">
        <f>IF(B1503&lt;&gt;"",IF(AND(B1503&gt;=_TM1,B1503&lt;=_TM2,OR(TH!L1503="1111",TH!M1503="1111")),TH!D1503,""),"")</f>
        <v/>
      </c>
      <c r="B1503" s="36" t="str">
        <f t="shared" si="35"/>
        <v/>
      </c>
      <c r="C1503" s="191"/>
      <c r="D1503" s="191"/>
      <c r="E1503" s="191"/>
      <c r="F1503" s="192"/>
      <c r="G1503" s="491"/>
      <c r="H1503" s="193"/>
      <c r="I1503" s="253"/>
      <c r="J1503" s="253"/>
      <c r="K1503" s="606"/>
      <c r="L1503" s="194"/>
      <c r="M1503" s="194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4"/>
    </row>
    <row r="1504" spans="1:27" ht="15.75" customHeight="1">
      <c r="A1504" s="886" t="str">
        <f>IF(B1504&lt;&gt;"",IF(AND(B1504&gt;=_TM1,B1504&lt;=_TM2,OR(TH!L1504="1111",TH!M1504="1111")),TH!D1504,""),"")</f>
        <v/>
      </c>
      <c r="B1504" s="36" t="str">
        <f t="shared" si="35"/>
        <v/>
      </c>
      <c r="C1504" s="191"/>
      <c r="D1504" s="191"/>
      <c r="E1504" s="191"/>
      <c r="F1504" s="192"/>
      <c r="G1504" s="491"/>
      <c r="H1504" s="193"/>
      <c r="I1504" s="253"/>
      <c r="J1504" s="253"/>
      <c r="K1504" s="606"/>
      <c r="L1504" s="194"/>
      <c r="M1504" s="194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4"/>
    </row>
    <row r="1505" spans="1:27" ht="15.75" customHeight="1">
      <c r="A1505" s="886" t="str">
        <f>IF(B1505&lt;&gt;"",IF(AND(B1505&gt;=_TM1,B1505&lt;=_TM2,OR(TH!L1505="1111",TH!M1505="1111")),TH!D1505,""),"")</f>
        <v/>
      </c>
      <c r="B1505" s="36" t="str">
        <f t="shared" si="35"/>
        <v/>
      </c>
      <c r="C1505" s="191"/>
      <c r="D1505" s="191"/>
      <c r="E1505" s="191"/>
      <c r="F1505" s="192"/>
      <c r="G1505" s="491"/>
      <c r="H1505" s="193"/>
      <c r="I1505" s="253"/>
      <c r="J1505" s="253"/>
      <c r="K1505" s="606"/>
      <c r="L1505" s="194"/>
      <c r="M1505" s="194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4"/>
    </row>
    <row r="1506" spans="1:27" ht="15.75" customHeight="1">
      <c r="A1506" s="886" t="str">
        <f>IF(B1506&lt;&gt;"",IF(AND(B1506&gt;=_TM1,B1506&lt;=_TM2,OR(TH!L1506="1111",TH!M1506="1111")),TH!D1506,""),"")</f>
        <v/>
      </c>
      <c r="B1506" s="36" t="str">
        <f t="shared" si="35"/>
        <v/>
      </c>
      <c r="C1506" s="191"/>
      <c r="D1506" s="191"/>
      <c r="E1506" s="191"/>
      <c r="F1506" s="192"/>
      <c r="G1506" s="491"/>
      <c r="H1506" s="193"/>
      <c r="I1506" s="253"/>
      <c r="J1506" s="253"/>
      <c r="K1506" s="606"/>
      <c r="L1506" s="194"/>
      <c r="M1506" s="194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4"/>
    </row>
    <row r="1507" spans="1:27" ht="15.75" customHeight="1">
      <c r="A1507" s="886" t="str">
        <f>IF(B1507&lt;&gt;"",IF(AND(B1507&gt;=_TM1,B1507&lt;=_TM2,OR(TH!L1507="1111",TH!M1507="1111")),TH!D1507,""),"")</f>
        <v/>
      </c>
      <c r="B1507" s="36" t="str">
        <f t="shared" si="35"/>
        <v/>
      </c>
      <c r="C1507" s="191"/>
      <c r="D1507" s="191"/>
      <c r="E1507" s="191"/>
      <c r="F1507" s="192"/>
      <c r="G1507" s="491"/>
      <c r="H1507" s="193"/>
      <c r="I1507" s="253"/>
      <c r="J1507" s="253"/>
      <c r="K1507" s="606"/>
      <c r="L1507" s="194"/>
      <c r="M1507" s="194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4"/>
    </row>
    <row r="1508" spans="1:27" ht="15.75" customHeight="1">
      <c r="A1508" s="886" t="str">
        <f>IF(B1508&lt;&gt;"",IF(AND(B1508&gt;=_TM1,B1508&lt;=_TM2,OR(TH!L1508="1111",TH!M1508="1111")),TH!D1508,""),"")</f>
        <v/>
      </c>
      <c r="B1508" s="36" t="str">
        <f t="shared" si="35"/>
        <v/>
      </c>
      <c r="C1508" s="191"/>
      <c r="D1508" s="191"/>
      <c r="E1508" s="191"/>
      <c r="F1508" s="192"/>
      <c r="G1508" s="491"/>
      <c r="H1508" s="193"/>
      <c r="I1508" s="253"/>
      <c r="J1508" s="253"/>
      <c r="K1508" s="606"/>
      <c r="L1508" s="194"/>
      <c r="M1508" s="194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4"/>
    </row>
    <row r="1509" spans="1:27" ht="15.75" customHeight="1">
      <c r="A1509" s="886" t="str">
        <f>IF(B1509&lt;&gt;"",IF(AND(B1509&gt;=_TM1,B1509&lt;=_TM2,OR(TH!L1509="1111",TH!M1509="1111")),TH!D1509,""),"")</f>
        <v/>
      </c>
      <c r="B1509" s="36" t="str">
        <f t="shared" si="35"/>
        <v/>
      </c>
      <c r="C1509" s="191"/>
      <c r="D1509" s="37"/>
      <c r="E1509" s="191"/>
      <c r="F1509" s="40"/>
      <c r="G1509" s="40"/>
      <c r="H1509" s="7"/>
      <c r="I1509" s="253"/>
      <c r="J1509" s="253"/>
      <c r="K1509" s="606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4"/>
    </row>
    <row r="1510" spans="1:27" ht="15.75" customHeight="1">
      <c r="A1510" s="886" t="str">
        <f>IF(B1510&lt;&gt;"",IF(AND(B1510&gt;=_TM1,B1510&lt;=_TM2,OR(TH!L1510="1111",TH!M1510="1111")),TH!D1510,""),"")</f>
        <v/>
      </c>
      <c r="B1510" s="36" t="str">
        <f t="shared" si="35"/>
        <v/>
      </c>
      <c r="C1510" s="191"/>
      <c r="D1510" s="37"/>
      <c r="E1510" s="191"/>
      <c r="F1510" s="40"/>
      <c r="G1510" s="40"/>
      <c r="H1510" s="7"/>
      <c r="I1510" s="253"/>
      <c r="J1510" s="253"/>
      <c r="K1510" s="606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4"/>
    </row>
    <row r="1511" spans="1:27" ht="15.75" customHeight="1">
      <c r="A1511" s="886" t="str">
        <f>IF(B1511&lt;&gt;"",IF(AND(B1511&gt;=_TM1,B1511&lt;=_TM2,OR(TH!L1511="1111",TH!M1511="1111")),TH!D1511,""),"")</f>
        <v/>
      </c>
      <c r="B1511" s="36" t="str">
        <f t="shared" si="35"/>
        <v/>
      </c>
      <c r="C1511" s="191"/>
      <c r="D1511" s="37"/>
      <c r="E1511" s="191"/>
      <c r="F1511" s="40"/>
      <c r="G1511" s="40"/>
      <c r="H1511" s="7"/>
      <c r="I1511" s="253"/>
      <c r="J1511" s="253"/>
      <c r="K1511" s="606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4"/>
    </row>
    <row r="1512" spans="1:27" ht="15.75" customHeight="1">
      <c r="A1512" s="886" t="str">
        <f>IF(B1512&lt;&gt;"",IF(AND(B1512&gt;=_TM1,B1512&lt;=_TM2,OR(TH!L1512="1111",TH!M1512="1111")),TH!D1512,""),"")</f>
        <v/>
      </c>
      <c r="B1512" s="36" t="str">
        <f t="shared" si="35"/>
        <v/>
      </c>
      <c r="C1512" s="191"/>
      <c r="D1512" s="37"/>
      <c r="E1512" s="191"/>
      <c r="F1512" s="40"/>
      <c r="G1512" s="40"/>
      <c r="H1512" s="7"/>
      <c r="I1512" s="253"/>
      <c r="J1512" s="253"/>
      <c r="K1512" s="606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4"/>
    </row>
    <row r="1513" spans="1:27" ht="15.75" customHeight="1">
      <c r="A1513" s="886" t="str">
        <f>IF(B1513&lt;&gt;"",IF(AND(B1513&gt;=_TM1,B1513&lt;=_TM2,OR(TH!L1513="1111",TH!M1513="1111")),TH!D1513,""),"")</f>
        <v/>
      </c>
      <c r="B1513" s="36" t="str">
        <f t="shared" si="35"/>
        <v/>
      </c>
      <c r="C1513" s="191"/>
      <c r="D1513" s="37"/>
      <c r="E1513" s="191"/>
      <c r="F1513" s="40"/>
      <c r="G1513" s="40"/>
      <c r="H1513" s="7"/>
      <c r="I1513" s="253"/>
      <c r="J1513" s="253"/>
      <c r="K1513" s="606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4"/>
    </row>
    <row r="1514" spans="1:27" ht="15.75" customHeight="1">
      <c r="A1514" s="886" t="str">
        <f>IF(B1514&lt;&gt;"",IF(AND(B1514&gt;=_TM1,B1514&lt;=_TM2,OR(TH!L1514="1111",TH!M1514="1111")),TH!D1514,""),"")</f>
        <v/>
      </c>
      <c r="B1514" s="36" t="str">
        <f t="shared" si="35"/>
        <v/>
      </c>
      <c r="C1514" s="191"/>
      <c r="D1514" s="37"/>
      <c r="E1514" s="191"/>
      <c r="F1514" s="40"/>
      <c r="G1514" s="40"/>
      <c r="H1514" s="7"/>
      <c r="I1514" s="253"/>
      <c r="J1514" s="253"/>
      <c r="K1514" s="606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4"/>
    </row>
    <row r="1515" spans="1:27" ht="15.75" customHeight="1">
      <c r="A1515" s="886" t="str">
        <f>IF(B1515&lt;&gt;"",IF(AND(B1515&gt;=_TM1,B1515&lt;=_TM2,OR(TH!L1515="1111",TH!M1515="1111")),TH!D1515,""),"")</f>
        <v/>
      </c>
      <c r="B1515" s="36" t="str">
        <f t="shared" si="35"/>
        <v/>
      </c>
      <c r="C1515" s="191"/>
      <c r="D1515" s="37"/>
      <c r="E1515" s="191"/>
      <c r="F1515" s="40"/>
      <c r="G1515" s="40"/>
      <c r="H1515" s="7"/>
      <c r="I1515" s="253"/>
      <c r="J1515" s="253"/>
      <c r="K1515" s="606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4"/>
    </row>
    <row r="1516" spans="1:27" ht="15.75" customHeight="1">
      <c r="A1516" s="886" t="str">
        <f>IF(B1516&lt;&gt;"",IF(AND(B1516&gt;=_TM1,B1516&lt;=_TM2,OR(TH!L1516="1111",TH!M1516="1111")),TH!D1516,""),"")</f>
        <v/>
      </c>
      <c r="B1516" s="36" t="str">
        <f t="shared" si="35"/>
        <v/>
      </c>
      <c r="C1516" s="191"/>
      <c r="D1516" s="37"/>
      <c r="E1516" s="191"/>
      <c r="F1516" s="40"/>
      <c r="G1516" s="40"/>
      <c r="H1516" s="7"/>
      <c r="I1516" s="253"/>
      <c r="J1516" s="253"/>
      <c r="K1516" s="606"/>
      <c r="L1516" s="39"/>
      <c r="M1516" s="39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4"/>
    </row>
    <row r="1517" spans="1:27" ht="15.75" customHeight="1">
      <c r="A1517" s="886" t="str">
        <f>IF(B1517&lt;&gt;"",IF(AND(B1517&gt;=_TM1,B1517&lt;=_TM2,OR(TH!L1517="1111",TH!M1517="1111")),TH!D1517,""),"")</f>
        <v/>
      </c>
      <c r="B1517" s="36" t="str">
        <f t="shared" si="35"/>
        <v/>
      </c>
      <c r="C1517" s="191"/>
      <c r="D1517" s="37"/>
      <c r="E1517" s="191"/>
      <c r="F1517" s="40"/>
      <c r="G1517" s="40"/>
      <c r="H1517" s="7"/>
      <c r="I1517" s="253"/>
      <c r="J1517" s="253"/>
      <c r="K1517" s="606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4"/>
    </row>
    <row r="1518" spans="1:27" ht="15.75" customHeight="1">
      <c r="A1518" s="886" t="str">
        <f>IF(B1518&lt;&gt;"",IF(AND(B1518&gt;=_TM1,B1518&lt;=_TM2,OR(TH!L1518="1111",TH!M1518="1111")),TH!D1518,""),"")</f>
        <v/>
      </c>
      <c r="B1518" s="36" t="str">
        <f t="shared" si="35"/>
        <v/>
      </c>
      <c r="C1518" s="191"/>
      <c r="D1518" s="37"/>
      <c r="E1518" s="191"/>
      <c r="F1518" s="40"/>
      <c r="G1518" s="40"/>
      <c r="H1518" s="7"/>
      <c r="I1518" s="253"/>
      <c r="J1518" s="253"/>
      <c r="K1518" s="606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4"/>
    </row>
    <row r="1519" spans="1:27" ht="15.75" customHeight="1">
      <c r="A1519" s="886" t="str">
        <f>IF(B1519&lt;&gt;"",IF(AND(B1519&gt;=_TM1,B1519&lt;=_TM2,OR(TH!L1519="1111",TH!M1519="1111")),TH!D1519,""),"")</f>
        <v/>
      </c>
      <c r="B1519" s="36" t="str">
        <f t="shared" si="35"/>
        <v/>
      </c>
      <c r="C1519" s="191"/>
      <c r="D1519" s="37"/>
      <c r="E1519" s="191"/>
      <c r="F1519" s="40"/>
      <c r="G1519" s="40"/>
      <c r="H1519" s="7"/>
      <c r="I1519" s="253"/>
      <c r="J1519" s="253"/>
      <c r="K1519" s="606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4"/>
    </row>
    <row r="1520" spans="1:27" ht="15.75" customHeight="1">
      <c r="A1520" s="886" t="str">
        <f>IF(B1520&lt;&gt;"",IF(AND(B1520&gt;=_TM1,B1520&lt;=_TM2,OR(TH!L1520="1111",TH!M1520="1111")),TH!D1520,""),"")</f>
        <v/>
      </c>
      <c r="B1520" s="36" t="str">
        <f t="shared" si="35"/>
        <v/>
      </c>
      <c r="C1520" s="191"/>
      <c r="D1520" s="37"/>
      <c r="E1520" s="191"/>
      <c r="F1520" s="40"/>
      <c r="G1520" s="40"/>
      <c r="H1520" s="7"/>
      <c r="I1520" s="253"/>
      <c r="J1520" s="253"/>
      <c r="K1520" s="606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4"/>
    </row>
    <row r="1521" spans="1:27" ht="15.75" customHeight="1">
      <c r="A1521" s="886" t="str">
        <f>IF(B1521&lt;&gt;"",IF(AND(B1521&gt;=_TM1,B1521&lt;=_TM2,OR(TH!L1521="1111",TH!M1521="1111")),TH!D1521,""),"")</f>
        <v/>
      </c>
      <c r="B1521" s="36" t="str">
        <f t="shared" si="35"/>
        <v/>
      </c>
      <c r="C1521" s="191"/>
      <c r="D1521" s="37"/>
      <c r="E1521" s="191"/>
      <c r="F1521" s="40"/>
      <c r="G1521" s="40"/>
      <c r="H1521" s="7"/>
      <c r="I1521" s="253"/>
      <c r="J1521" s="253"/>
      <c r="K1521" s="606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4"/>
    </row>
    <row r="1522" spans="1:27" ht="15.75" customHeight="1">
      <c r="A1522" s="886" t="str">
        <f>IF(B1522&lt;&gt;"",IF(AND(B1522&gt;=_TM1,B1522&lt;=_TM2,OR(TH!L1522="1111",TH!M1522="1111")),TH!D1522,""),"")</f>
        <v/>
      </c>
      <c r="B1522" s="36" t="str">
        <f t="shared" si="35"/>
        <v/>
      </c>
      <c r="C1522" s="191"/>
      <c r="D1522" s="37"/>
      <c r="E1522" s="191"/>
      <c r="F1522" s="40"/>
      <c r="G1522" s="40"/>
      <c r="H1522" s="7"/>
      <c r="I1522" s="253"/>
      <c r="J1522" s="253"/>
      <c r="K1522" s="606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4"/>
    </row>
    <row r="1523" spans="1:27" ht="15.75" customHeight="1">
      <c r="A1523" s="886" t="str">
        <f>IF(B1523&lt;&gt;"",IF(AND(B1523&gt;=_TM1,B1523&lt;=_TM2,OR(TH!L1523="1111",TH!M1523="1111")),TH!D1523,""),"")</f>
        <v/>
      </c>
      <c r="B1523" s="36" t="str">
        <f t="shared" si="35"/>
        <v/>
      </c>
      <c r="C1523" s="191"/>
      <c r="D1523" s="37"/>
      <c r="E1523" s="191"/>
      <c r="F1523" s="40"/>
      <c r="G1523" s="40"/>
      <c r="H1523" s="7"/>
      <c r="I1523" s="253"/>
      <c r="J1523" s="253"/>
      <c r="K1523" s="606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4"/>
    </row>
    <row r="1524" spans="1:27" ht="15.75" customHeight="1">
      <c r="A1524" s="886" t="str">
        <f>IF(B1524&lt;&gt;"",IF(AND(B1524&gt;=_TM1,B1524&lt;=_TM2,OR(TH!L1524="1111",TH!M1524="1111")),TH!D1524,""),"")</f>
        <v/>
      </c>
      <c r="B1524" s="36" t="str">
        <f t="shared" si="35"/>
        <v/>
      </c>
      <c r="C1524" s="191"/>
      <c r="D1524" s="37"/>
      <c r="E1524" s="191"/>
      <c r="F1524" s="40"/>
      <c r="G1524" s="40"/>
      <c r="H1524" s="7"/>
      <c r="I1524" s="253"/>
      <c r="J1524" s="253"/>
      <c r="K1524" s="606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4"/>
    </row>
    <row r="1525" spans="1:27" ht="15.75" customHeight="1">
      <c r="A1525" s="886" t="str">
        <f>IF(B1525&lt;&gt;"",IF(AND(B1525&gt;=_TM1,B1525&lt;=_TM2,OR(TH!L1525="1111",TH!M1525="1111")),TH!D1525,""),"")</f>
        <v/>
      </c>
      <c r="B1525" s="36" t="str">
        <f t="shared" si="35"/>
        <v/>
      </c>
      <c r="C1525" s="191"/>
      <c r="D1525" s="37"/>
      <c r="E1525" s="191"/>
      <c r="F1525" s="40"/>
      <c r="G1525" s="40"/>
      <c r="H1525" s="7"/>
      <c r="I1525" s="253"/>
      <c r="J1525" s="253"/>
      <c r="K1525" s="606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4"/>
    </row>
    <row r="1526" spans="1:27" ht="15.75" customHeight="1">
      <c r="A1526" s="886" t="str">
        <f>IF(B1526&lt;&gt;"",IF(AND(B1526&gt;=_TM1,B1526&lt;=_TM2,OR(TH!L1526="1111",TH!M1526="1111")),TH!D1526,""),"")</f>
        <v/>
      </c>
      <c r="B1526" s="36" t="str">
        <f t="shared" si="35"/>
        <v/>
      </c>
      <c r="C1526" s="191"/>
      <c r="D1526" s="37"/>
      <c r="E1526" s="191"/>
      <c r="F1526" s="40"/>
      <c r="G1526" s="40"/>
      <c r="H1526" s="7"/>
      <c r="I1526" s="253"/>
      <c r="J1526" s="253"/>
      <c r="K1526" s="606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4"/>
    </row>
    <row r="1527" spans="1:27" ht="15.75" customHeight="1">
      <c r="A1527" s="886" t="str">
        <f>IF(B1527&lt;&gt;"",IF(AND(B1527&gt;=_TM1,B1527&lt;=_TM2,OR(TH!L1527="1111",TH!M1527="1111")),TH!D1527,""),"")</f>
        <v/>
      </c>
      <c r="B1527" s="36" t="str">
        <f t="shared" si="35"/>
        <v/>
      </c>
      <c r="C1527" s="191"/>
      <c r="D1527" s="37"/>
      <c r="E1527" s="191"/>
      <c r="F1527" s="40"/>
      <c r="G1527" s="40"/>
      <c r="H1527" s="7"/>
      <c r="I1527" s="253"/>
      <c r="J1527" s="253"/>
      <c r="K1527" s="606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4"/>
    </row>
    <row r="1528" spans="1:27" ht="15.75" customHeight="1">
      <c r="A1528" s="886" t="str">
        <f>IF(B1528&lt;&gt;"",IF(AND(B1528&gt;=_TM1,B1528&lt;=_TM2,OR(TH!L1528="1111",TH!M1528="1111")),TH!D1528,""),"")</f>
        <v/>
      </c>
      <c r="B1528" s="36" t="str">
        <f t="shared" si="35"/>
        <v/>
      </c>
      <c r="C1528" s="191"/>
      <c r="D1528" s="37"/>
      <c r="E1528" s="191"/>
      <c r="F1528" s="40"/>
      <c r="G1528" s="40"/>
      <c r="H1528" s="7"/>
      <c r="I1528" s="253"/>
      <c r="J1528" s="253"/>
      <c r="K1528" s="606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4"/>
    </row>
    <row r="1529" spans="1:27" ht="15.75" customHeight="1">
      <c r="A1529" s="886" t="str">
        <f>IF(B1529&lt;&gt;"",IF(AND(B1529&gt;=_TM1,B1529&lt;=_TM2,OR(TH!L1529="1111",TH!M1529="1111")),TH!D1529,""),"")</f>
        <v/>
      </c>
      <c r="B1529" s="36" t="str">
        <f t="shared" si="35"/>
        <v/>
      </c>
      <c r="C1529" s="191"/>
      <c r="D1529" s="37"/>
      <c r="E1529" s="191"/>
      <c r="F1529" s="40"/>
      <c r="G1529" s="40"/>
      <c r="H1529" s="7"/>
      <c r="I1529" s="253"/>
      <c r="J1529" s="253"/>
      <c r="K1529" s="606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4"/>
    </row>
    <row r="1530" spans="1:27" ht="15.75" customHeight="1">
      <c r="A1530" s="886" t="str">
        <f>IF(B1530&lt;&gt;"",IF(AND(B1530&gt;=_TM1,B1530&lt;=_TM2,OR(TH!L1530="1111",TH!M1530="1111")),TH!D1530,""),"")</f>
        <v/>
      </c>
      <c r="B1530" s="36" t="str">
        <f t="shared" si="35"/>
        <v/>
      </c>
      <c r="C1530" s="191"/>
      <c r="D1530" s="37"/>
      <c r="E1530" s="191"/>
      <c r="F1530" s="40"/>
      <c r="G1530" s="40"/>
      <c r="H1530" s="7"/>
      <c r="I1530" s="253"/>
      <c r="J1530" s="253"/>
      <c r="K1530" s="606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4"/>
    </row>
    <row r="1531" spans="1:27" ht="15.75" customHeight="1">
      <c r="A1531" s="886" t="str">
        <f>IF(B1531&lt;&gt;"",IF(AND(B1531&gt;=_TM1,B1531&lt;=_TM2,OR(TH!L1531="1111",TH!M1531="1111")),TH!D1531,""),"")</f>
        <v/>
      </c>
      <c r="B1531" s="36" t="str">
        <f t="shared" si="35"/>
        <v/>
      </c>
      <c r="C1531" s="191"/>
      <c r="D1531" s="37"/>
      <c r="E1531" s="191"/>
      <c r="F1531" s="40"/>
      <c r="G1531" s="40"/>
      <c r="H1531" s="7"/>
      <c r="I1531" s="253"/>
      <c r="J1531" s="253"/>
      <c r="K1531" s="606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4"/>
    </row>
    <row r="1532" spans="1:27" ht="15.75" customHeight="1">
      <c r="A1532" s="886" t="str">
        <f>IF(B1532&lt;&gt;"",IF(AND(B1532&gt;=_TM1,B1532&lt;=_TM2,OR(TH!L1532="1111",TH!M1532="1111")),TH!D1532,""),"")</f>
        <v/>
      </c>
      <c r="B1532" s="36" t="str">
        <f t="shared" si="35"/>
        <v/>
      </c>
      <c r="C1532" s="191"/>
      <c r="D1532" s="37"/>
      <c r="E1532" s="191"/>
      <c r="F1532" s="40"/>
      <c r="G1532" s="40"/>
      <c r="H1532" s="7"/>
      <c r="I1532" s="253"/>
      <c r="J1532" s="253"/>
      <c r="K1532" s="606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4"/>
    </row>
    <row r="1533" spans="1:27" ht="15.75" customHeight="1">
      <c r="A1533" s="886" t="str">
        <f>IF(B1533&lt;&gt;"",IF(AND(B1533&gt;=_TM1,B1533&lt;=_TM2,OR(TH!L1533="1111",TH!M1533="1111")),TH!D1533,""),"")</f>
        <v/>
      </c>
      <c r="B1533" s="36" t="str">
        <f t="shared" si="35"/>
        <v/>
      </c>
      <c r="C1533" s="191"/>
      <c r="D1533" s="37"/>
      <c r="E1533" s="191"/>
      <c r="F1533" s="40"/>
      <c r="G1533" s="40"/>
      <c r="H1533" s="7"/>
      <c r="I1533" s="253"/>
      <c r="J1533" s="253"/>
      <c r="K1533" s="606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4"/>
    </row>
    <row r="1534" spans="1:27" ht="15.75" customHeight="1">
      <c r="A1534" s="886" t="str">
        <f>IF(B1534&lt;&gt;"",IF(AND(B1534&gt;=_TM1,B1534&lt;=_TM2,OR(TH!L1534="1111",TH!M1534="1111")),TH!D1534,""),"")</f>
        <v/>
      </c>
      <c r="B1534" s="36" t="str">
        <f t="shared" si="35"/>
        <v/>
      </c>
      <c r="C1534" s="191"/>
      <c r="D1534" s="37"/>
      <c r="E1534" s="191"/>
      <c r="F1534" s="40"/>
      <c r="G1534" s="40"/>
      <c r="H1534" s="7"/>
      <c r="I1534" s="253"/>
      <c r="J1534" s="253"/>
      <c r="K1534" s="606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4"/>
    </row>
    <row r="1535" spans="1:27" ht="15.75" customHeight="1">
      <c r="A1535" s="886" t="str">
        <f>IF(B1535&lt;&gt;"",IF(AND(B1535&gt;=_TM1,B1535&lt;=_TM2,OR(TH!L1535="1111",TH!M1535="1111")),TH!D1535,""),"")</f>
        <v/>
      </c>
      <c r="B1535" s="36" t="str">
        <f t="shared" si="35"/>
        <v/>
      </c>
      <c r="C1535" s="191"/>
      <c r="D1535" s="37"/>
      <c r="E1535" s="191"/>
      <c r="F1535" s="40"/>
      <c r="G1535" s="40"/>
      <c r="H1535" s="7"/>
      <c r="I1535" s="253"/>
      <c r="J1535" s="253"/>
      <c r="K1535" s="606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4"/>
    </row>
    <row r="1536" spans="1:27" ht="15.75" customHeight="1">
      <c r="A1536" s="886" t="str">
        <f>IF(B1536&lt;&gt;"",IF(AND(B1536&gt;=_TM1,B1536&lt;=_TM2,OR(TH!L1536="1111",TH!M1536="1111")),TH!D1536,""),"")</f>
        <v/>
      </c>
      <c r="B1536" s="36" t="str">
        <f t="shared" si="35"/>
        <v/>
      </c>
      <c r="C1536" s="191"/>
      <c r="D1536" s="37"/>
      <c r="E1536" s="191"/>
      <c r="F1536" s="40"/>
      <c r="G1536" s="40"/>
      <c r="H1536" s="7"/>
      <c r="I1536" s="253"/>
      <c r="J1536" s="253"/>
      <c r="K1536" s="606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4"/>
    </row>
    <row r="1537" spans="1:27" ht="15.75" customHeight="1">
      <c r="A1537" s="886" t="str">
        <f>IF(B1537&lt;&gt;"",IF(AND(B1537&gt;=_TM1,B1537&lt;=_TM2,OR(TH!L1537="1111",TH!M1537="1111")),TH!D1537,""),"")</f>
        <v/>
      </c>
      <c r="B1537" s="36" t="str">
        <f t="shared" si="35"/>
        <v/>
      </c>
      <c r="C1537" s="191"/>
      <c r="D1537" s="37"/>
      <c r="E1537" s="191"/>
      <c r="F1537" s="40"/>
      <c r="G1537" s="40"/>
      <c r="H1537" s="7"/>
      <c r="I1537" s="253"/>
      <c r="J1537" s="253"/>
      <c r="K1537" s="606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4"/>
    </row>
    <row r="1538" spans="1:27" ht="15.75" customHeight="1">
      <c r="A1538" s="886" t="str">
        <f>IF(B1538&lt;&gt;"",IF(AND(B1538&gt;=_TM1,B1538&lt;=_TM2,OR(TH!L1538="1111",TH!M1538="1111")),TH!D1538,""),"")</f>
        <v/>
      </c>
      <c r="B1538" s="36" t="str">
        <f t="shared" si="35"/>
        <v/>
      </c>
      <c r="C1538" s="191"/>
      <c r="D1538" s="37"/>
      <c r="E1538" s="191"/>
      <c r="F1538" s="40"/>
      <c r="G1538" s="40"/>
      <c r="H1538" s="7"/>
      <c r="I1538" s="253"/>
      <c r="J1538" s="253"/>
      <c r="K1538" s="606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4"/>
    </row>
    <row r="1539" spans="1:27" ht="15.75" customHeight="1">
      <c r="A1539" s="886" t="str">
        <f>IF(B1539&lt;&gt;"",IF(AND(B1539&gt;=_TM1,B1539&lt;=_TM2,OR(TH!L1539="1111",TH!M1539="1111")),TH!D1539,""),"")</f>
        <v/>
      </c>
      <c r="B1539" s="36" t="str">
        <f t="shared" si="35"/>
        <v/>
      </c>
      <c r="C1539" s="191"/>
      <c r="D1539" s="37"/>
      <c r="E1539" s="191"/>
      <c r="F1539" s="40"/>
      <c r="G1539" s="40"/>
      <c r="H1539" s="7"/>
      <c r="I1539" s="253"/>
      <c r="J1539" s="253"/>
      <c r="K1539" s="606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4"/>
    </row>
    <row r="1540" spans="1:27" ht="15.75" customHeight="1">
      <c r="A1540" s="886" t="str">
        <f>IF(B1540&lt;&gt;"",IF(AND(B1540&gt;=_TM1,B1540&lt;=_TM2,OR(TH!L1540="1111",TH!M1540="1111")),TH!D1540,""),"")</f>
        <v/>
      </c>
      <c r="B1540" s="36" t="str">
        <f t="shared" si="35"/>
        <v/>
      </c>
      <c r="C1540" s="191"/>
      <c r="D1540" s="37"/>
      <c r="E1540" s="191"/>
      <c r="F1540" s="40"/>
      <c r="G1540" s="40"/>
      <c r="H1540" s="7"/>
      <c r="I1540" s="253"/>
      <c r="J1540" s="253"/>
      <c r="K1540" s="606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4"/>
    </row>
    <row r="1541" spans="1:27" ht="15.75" customHeight="1">
      <c r="A1541" s="886" t="str">
        <f>IF(B1541&lt;&gt;"",IF(AND(B1541&gt;=_TM1,B1541&lt;=_TM2,OR(TH!L1541="1111",TH!M1541="1111")),TH!D1541,""),"")</f>
        <v/>
      </c>
      <c r="B1541" s="36" t="str">
        <f t="shared" si="35"/>
        <v/>
      </c>
      <c r="C1541" s="191"/>
      <c r="D1541" s="37"/>
      <c r="E1541" s="191"/>
      <c r="F1541" s="40"/>
      <c r="G1541" s="40"/>
      <c r="H1541" s="7"/>
      <c r="I1541" s="253"/>
      <c r="J1541" s="253"/>
      <c r="K1541" s="606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4"/>
    </row>
    <row r="1542" spans="1:27" ht="15.75" customHeight="1">
      <c r="A1542" s="886" t="str">
        <f>IF(B1542&lt;&gt;"",IF(AND(B1542&gt;=_TM1,B1542&lt;=_TM2,OR(TH!L1542="1111",TH!M1542="1111")),TH!D1542,""),"")</f>
        <v/>
      </c>
      <c r="B1542" s="36" t="str">
        <f t="shared" si="35"/>
        <v/>
      </c>
      <c r="C1542" s="191"/>
      <c r="D1542" s="37"/>
      <c r="E1542" s="191"/>
      <c r="F1542" s="40"/>
      <c r="G1542" s="40"/>
      <c r="H1542" s="7"/>
      <c r="I1542" s="253"/>
      <c r="J1542" s="253"/>
      <c r="K1542" s="606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4"/>
    </row>
    <row r="1543" spans="1:27" ht="15.75" customHeight="1">
      <c r="A1543" s="886" t="str">
        <f>IF(B1543&lt;&gt;"",IF(AND(B1543&gt;=_TM1,B1543&lt;=_TM2,OR(TH!L1543="1111",TH!M1543="1111")),TH!D1543,""),"")</f>
        <v/>
      </c>
      <c r="B1543" s="36" t="str">
        <f t="shared" ref="B1543:B1590" si="36">IF(C1543&lt;&gt;"",MONTH(C1543),"")</f>
        <v/>
      </c>
      <c r="C1543" s="191"/>
      <c r="D1543" s="37"/>
      <c r="E1543" s="191"/>
      <c r="F1543" s="40"/>
      <c r="G1543" s="40"/>
      <c r="H1543" s="7"/>
      <c r="I1543" s="253"/>
      <c r="J1543" s="253"/>
      <c r="K1543" s="606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4"/>
    </row>
    <row r="1544" spans="1:27" ht="15.75" customHeight="1">
      <c r="A1544" s="886" t="str">
        <f>IF(B1544&lt;&gt;"",IF(AND(B1544&gt;=_TM1,B1544&lt;=_TM2,OR(TH!L1544="1111",TH!M1544="1111")),TH!D1544,""),"")</f>
        <v/>
      </c>
      <c r="B1544" s="36" t="str">
        <f t="shared" si="36"/>
        <v/>
      </c>
      <c r="C1544" s="191"/>
      <c r="D1544" s="37"/>
      <c r="E1544" s="191"/>
      <c r="F1544" s="40"/>
      <c r="G1544" s="40"/>
      <c r="H1544" s="7"/>
      <c r="I1544" s="253"/>
      <c r="J1544" s="253"/>
      <c r="K1544" s="606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4"/>
    </row>
    <row r="1545" spans="1:27" ht="15.75" customHeight="1">
      <c r="A1545" s="886" t="str">
        <f>IF(B1545&lt;&gt;"",IF(AND(B1545&gt;=_TM1,B1545&lt;=_TM2,OR(TH!L1545="1111",TH!M1545="1111")),TH!D1545,""),"")</f>
        <v/>
      </c>
      <c r="B1545" s="36" t="str">
        <f t="shared" si="36"/>
        <v/>
      </c>
      <c r="C1545" s="191"/>
      <c r="D1545" s="37"/>
      <c r="E1545" s="191"/>
      <c r="F1545" s="40"/>
      <c r="G1545" s="40"/>
      <c r="H1545" s="7"/>
      <c r="I1545" s="253"/>
      <c r="J1545" s="253"/>
      <c r="K1545" s="606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4"/>
    </row>
    <row r="1546" spans="1:27" ht="15.75" customHeight="1">
      <c r="A1546" s="886" t="str">
        <f>IF(B1546&lt;&gt;"",IF(AND(B1546&gt;=_TM1,B1546&lt;=_TM2,OR(TH!L1546="1111",TH!M1546="1111")),TH!D1546,""),"")</f>
        <v/>
      </c>
      <c r="B1546" s="36" t="str">
        <f t="shared" si="36"/>
        <v/>
      </c>
      <c r="C1546" s="191"/>
      <c r="D1546" s="37"/>
      <c r="E1546" s="191"/>
      <c r="F1546" s="40"/>
      <c r="G1546" s="40"/>
      <c r="H1546" s="7"/>
      <c r="I1546" s="253"/>
      <c r="J1546" s="253"/>
      <c r="K1546" s="606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4"/>
    </row>
    <row r="1547" spans="1:27" ht="15.75" customHeight="1">
      <c r="A1547" s="886" t="str">
        <f>IF(B1547&lt;&gt;"",IF(AND(B1547&gt;=_TM1,B1547&lt;=_TM2,OR(TH!L1547="1111",TH!M1547="1111")),TH!D1547,""),"")</f>
        <v/>
      </c>
      <c r="B1547" s="36" t="str">
        <f t="shared" si="36"/>
        <v/>
      </c>
      <c r="C1547" s="191"/>
      <c r="D1547" s="37"/>
      <c r="E1547" s="191"/>
      <c r="F1547" s="192"/>
      <c r="G1547" s="491"/>
      <c r="H1547" s="193"/>
      <c r="I1547" s="253"/>
      <c r="J1547" s="253"/>
      <c r="K1547" s="606"/>
      <c r="L1547" s="39"/>
      <c r="M1547" s="39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4"/>
    </row>
    <row r="1548" spans="1:27" ht="15.75" customHeight="1">
      <c r="A1548" s="886" t="str">
        <f>IF(B1548&lt;&gt;"",IF(AND(B1548&gt;=_TM1,B1548&lt;=_TM2,OR(TH!L1548="1111",TH!M1548="1111")),TH!D1548,""),"")</f>
        <v/>
      </c>
      <c r="B1548" s="36" t="str">
        <f t="shared" si="36"/>
        <v/>
      </c>
      <c r="C1548" s="191"/>
      <c r="D1548" s="37"/>
      <c r="E1548" s="191"/>
      <c r="F1548" s="192"/>
      <c r="G1548" s="491"/>
      <c r="H1548" s="193"/>
      <c r="I1548" s="253"/>
      <c r="J1548" s="253"/>
      <c r="K1548" s="606"/>
      <c r="L1548" s="39"/>
      <c r="M1548" s="39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4"/>
    </row>
    <row r="1549" spans="1:27" ht="15.75" customHeight="1">
      <c r="A1549" s="886" t="str">
        <f>IF(B1549&lt;&gt;"",IF(AND(B1549&gt;=_TM1,B1549&lt;=_TM2,OR(TH!L1549="1111",TH!M1549="1111")),TH!D1549,""),"")</f>
        <v/>
      </c>
      <c r="B1549" s="36" t="str">
        <f t="shared" si="36"/>
        <v/>
      </c>
      <c r="C1549" s="191"/>
      <c r="D1549" s="37"/>
      <c r="E1549" s="191"/>
      <c r="F1549" s="192"/>
      <c r="G1549" s="491"/>
      <c r="H1549" s="193"/>
      <c r="I1549" s="253"/>
      <c r="J1549" s="253"/>
      <c r="K1549" s="606"/>
      <c r="L1549" s="39"/>
      <c r="M1549" s="39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4"/>
    </row>
    <row r="1550" spans="1:27" ht="15.75" customHeight="1">
      <c r="A1550" s="886" t="str">
        <f>IF(B1550&lt;&gt;"",IF(AND(B1550&gt;=_TM1,B1550&lt;=_TM2,OR(TH!L1550="1111",TH!M1550="1111")),TH!D1550,""),"")</f>
        <v/>
      </c>
      <c r="B1550" s="36" t="str">
        <f t="shared" si="36"/>
        <v/>
      </c>
      <c r="C1550" s="191"/>
      <c r="D1550" s="37"/>
      <c r="E1550" s="191"/>
      <c r="F1550" s="192"/>
      <c r="G1550" s="491"/>
      <c r="H1550" s="193"/>
      <c r="I1550" s="253"/>
      <c r="J1550" s="253"/>
      <c r="K1550" s="606"/>
      <c r="L1550" s="39"/>
      <c r="M1550" s="39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4"/>
    </row>
    <row r="1551" spans="1:27" ht="15.75" customHeight="1">
      <c r="A1551" s="886" t="str">
        <f>IF(B1551&lt;&gt;"",IF(AND(B1551&gt;=_TM1,B1551&lt;=_TM2,OR(TH!L1551="1111",TH!M1551="1111")),TH!D1551,""),"")</f>
        <v/>
      </c>
      <c r="B1551" s="36" t="str">
        <f t="shared" si="36"/>
        <v/>
      </c>
      <c r="C1551" s="191"/>
      <c r="D1551" s="37"/>
      <c r="E1551" s="191"/>
      <c r="F1551" s="192"/>
      <c r="G1551" s="491"/>
      <c r="H1551" s="193"/>
      <c r="I1551" s="253"/>
      <c r="J1551" s="253"/>
      <c r="K1551" s="606"/>
      <c r="L1551" s="39"/>
      <c r="M1551" s="39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4"/>
    </row>
    <row r="1552" spans="1:27" ht="15.75" customHeight="1">
      <c r="A1552" s="886" t="str">
        <f>IF(B1552&lt;&gt;"",IF(AND(B1552&gt;=_TM1,B1552&lt;=_TM2,OR(TH!L1552="1111",TH!M1552="1111")),TH!D1552,""),"")</f>
        <v/>
      </c>
      <c r="B1552" s="36" t="str">
        <f t="shared" si="36"/>
        <v/>
      </c>
      <c r="C1552" s="191"/>
      <c r="D1552" s="37"/>
      <c r="E1552" s="191"/>
      <c r="F1552" s="192"/>
      <c r="G1552" s="491"/>
      <c r="H1552" s="193"/>
      <c r="I1552" s="253"/>
      <c r="J1552" s="253"/>
      <c r="K1552" s="606"/>
      <c r="L1552" s="39"/>
      <c r="M1552" s="39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4"/>
    </row>
    <row r="1553" spans="1:27" ht="15.75" customHeight="1">
      <c r="A1553" s="886" t="str">
        <f>IF(B1553&lt;&gt;"",IF(AND(B1553&gt;=_TM1,B1553&lt;=_TM2,OR(TH!L1553="1111",TH!M1553="1111")),TH!D1553,""),"")</f>
        <v/>
      </c>
      <c r="B1553" s="36" t="str">
        <f t="shared" si="36"/>
        <v/>
      </c>
      <c r="C1553" s="191"/>
      <c r="D1553" s="37"/>
      <c r="E1553" s="191"/>
      <c r="F1553" s="192"/>
      <c r="G1553" s="491"/>
      <c r="H1553" s="193"/>
      <c r="I1553" s="253"/>
      <c r="J1553" s="253"/>
      <c r="K1553" s="606"/>
      <c r="L1553" s="39"/>
      <c r="M1553" s="39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4"/>
    </row>
    <row r="1554" spans="1:27" ht="15.75" customHeight="1">
      <c r="A1554" s="886" t="str">
        <f>IF(B1554&lt;&gt;"",IF(AND(B1554&gt;=_TM1,B1554&lt;=_TM2,OR(TH!L1554="1111",TH!M1554="1111")),TH!D1554,""),"")</f>
        <v/>
      </c>
      <c r="B1554" s="36" t="str">
        <f t="shared" si="36"/>
        <v/>
      </c>
      <c r="C1554" s="191"/>
      <c r="D1554" s="37"/>
      <c r="E1554" s="191"/>
      <c r="F1554" s="192"/>
      <c r="G1554" s="491"/>
      <c r="H1554" s="193"/>
      <c r="I1554" s="253"/>
      <c r="J1554" s="253"/>
      <c r="K1554" s="606"/>
      <c r="L1554" s="39"/>
      <c r="M1554" s="39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4"/>
    </row>
    <row r="1555" spans="1:27" ht="15.75" customHeight="1">
      <c r="A1555" s="886" t="str">
        <f>IF(B1555&lt;&gt;"",IF(AND(B1555&gt;=_TM1,B1555&lt;=_TM2,OR(TH!L1555="1111",TH!M1555="1111")),TH!D1555,""),"")</f>
        <v/>
      </c>
      <c r="B1555" s="36" t="str">
        <f t="shared" si="36"/>
        <v/>
      </c>
      <c r="C1555" s="191"/>
      <c r="D1555" s="37"/>
      <c r="E1555" s="191"/>
      <c r="F1555" s="192"/>
      <c r="G1555" s="491"/>
      <c r="H1555" s="193"/>
      <c r="I1555" s="253"/>
      <c r="J1555" s="253"/>
      <c r="K1555" s="606"/>
      <c r="L1555" s="39"/>
      <c r="M1555" s="39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4"/>
    </row>
    <row r="1556" spans="1:27" ht="15.75" customHeight="1">
      <c r="A1556" s="886" t="str">
        <f>IF(B1556&lt;&gt;"",IF(AND(B1556&gt;=_TM1,B1556&lt;=_TM2,OR(TH!L1556="1111",TH!M1556="1111")),TH!D1556,""),"")</f>
        <v/>
      </c>
      <c r="B1556" s="36" t="str">
        <f t="shared" si="36"/>
        <v/>
      </c>
      <c r="C1556" s="191"/>
      <c r="D1556" s="37"/>
      <c r="E1556" s="191"/>
      <c r="F1556" s="192"/>
      <c r="G1556" s="491"/>
      <c r="H1556" s="193"/>
      <c r="I1556" s="253"/>
      <c r="J1556" s="253"/>
      <c r="K1556" s="606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4"/>
    </row>
    <row r="1557" spans="1:27" ht="15.75" customHeight="1">
      <c r="A1557" s="886" t="str">
        <f>IF(B1557&lt;&gt;"",IF(AND(B1557&gt;=_TM1,B1557&lt;=_TM2,OR(TH!L1557="1111",TH!M1557="1111")),TH!D1557,""),"")</f>
        <v/>
      </c>
      <c r="B1557" s="36" t="str">
        <f t="shared" si="36"/>
        <v/>
      </c>
      <c r="C1557" s="191"/>
      <c r="D1557" s="37"/>
      <c r="E1557" s="191"/>
      <c r="F1557" s="192"/>
      <c r="G1557" s="491"/>
      <c r="H1557" s="193"/>
      <c r="I1557" s="253"/>
      <c r="J1557" s="253"/>
      <c r="K1557" s="606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4"/>
    </row>
    <row r="1558" spans="1:27" ht="15.75" customHeight="1">
      <c r="A1558" s="886" t="str">
        <f>IF(B1558&lt;&gt;"",IF(AND(B1558&gt;=_TM1,B1558&lt;=_TM2,OR(TH!L1558="1111",TH!M1558="1111")),TH!D1558,""),"")</f>
        <v/>
      </c>
      <c r="B1558" s="36" t="str">
        <f t="shared" si="36"/>
        <v/>
      </c>
      <c r="C1558" s="191"/>
      <c r="D1558" s="37"/>
      <c r="E1558" s="191"/>
      <c r="F1558" s="192"/>
      <c r="G1558" s="491"/>
      <c r="H1558" s="193"/>
      <c r="I1558" s="253"/>
      <c r="J1558" s="253"/>
      <c r="K1558" s="606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4"/>
    </row>
    <row r="1559" spans="1:27" ht="15.75" customHeight="1">
      <c r="A1559" s="886" t="str">
        <f>IF(B1559&lt;&gt;"",IF(AND(B1559&gt;=_TM1,B1559&lt;=_TM2,OR(TH!L1559="1111",TH!M1559="1111")),TH!D1559,""),"")</f>
        <v/>
      </c>
      <c r="B1559" s="36" t="str">
        <f t="shared" si="36"/>
        <v/>
      </c>
      <c r="C1559" s="191"/>
      <c r="D1559" s="37"/>
      <c r="E1559" s="191"/>
      <c r="F1559" s="192"/>
      <c r="G1559" s="491"/>
      <c r="H1559" s="193"/>
      <c r="I1559" s="253"/>
      <c r="J1559" s="253"/>
      <c r="K1559" s="606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4"/>
    </row>
    <row r="1560" spans="1:27" ht="15.75" customHeight="1">
      <c r="A1560" s="886" t="str">
        <f>IF(B1560&lt;&gt;"",IF(AND(B1560&gt;=_TM1,B1560&lt;=_TM2,OR(TH!L1560="1111",TH!M1560="1111")),TH!D1560,""),"")</f>
        <v/>
      </c>
      <c r="B1560" s="36" t="str">
        <f t="shared" si="36"/>
        <v/>
      </c>
      <c r="C1560" s="191"/>
      <c r="D1560" s="37"/>
      <c r="E1560" s="191"/>
      <c r="F1560" s="192"/>
      <c r="G1560" s="491"/>
      <c r="H1560" s="193"/>
      <c r="I1560" s="253"/>
      <c r="J1560" s="253"/>
      <c r="K1560" s="606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4"/>
    </row>
    <row r="1561" spans="1:27" ht="15.75" customHeight="1">
      <c r="A1561" s="886" t="str">
        <f>IF(B1561&lt;&gt;"",IF(AND(B1561&gt;=_TM1,B1561&lt;=_TM2,OR(TH!L1561="1111",TH!M1561="1111")),TH!D1561,""),"")</f>
        <v/>
      </c>
      <c r="B1561" s="36" t="str">
        <f t="shared" si="36"/>
        <v/>
      </c>
      <c r="C1561" s="191"/>
      <c r="D1561" s="37"/>
      <c r="E1561" s="191"/>
      <c r="F1561" s="192"/>
      <c r="G1561" s="491"/>
      <c r="H1561" s="193"/>
      <c r="I1561" s="253"/>
      <c r="J1561" s="253"/>
      <c r="K1561" s="606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4"/>
    </row>
    <row r="1562" spans="1:27" ht="15.75" customHeight="1">
      <c r="A1562" s="886" t="str">
        <f>IF(B1562&lt;&gt;"",IF(AND(B1562&gt;=_TM1,B1562&lt;=_TM2,OR(TH!L1562="1111",TH!M1562="1111")),TH!D1562,""),"")</f>
        <v/>
      </c>
      <c r="B1562" s="36" t="str">
        <f t="shared" si="36"/>
        <v/>
      </c>
      <c r="C1562" s="191"/>
      <c r="D1562" s="37"/>
      <c r="E1562" s="191"/>
      <c r="F1562" s="192"/>
      <c r="G1562" s="491"/>
      <c r="H1562" s="193"/>
      <c r="I1562" s="253"/>
      <c r="J1562" s="253"/>
      <c r="K1562" s="606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4"/>
    </row>
    <row r="1563" spans="1:27" ht="15.75" customHeight="1">
      <c r="A1563" s="886" t="str">
        <f>IF(B1563&lt;&gt;"",IF(AND(B1563&gt;=_TM1,B1563&lt;=_TM2,OR(TH!L1563="1111",TH!M1563="1111")),TH!D1563,""),"")</f>
        <v/>
      </c>
      <c r="B1563" s="36" t="str">
        <f t="shared" si="36"/>
        <v/>
      </c>
      <c r="C1563" s="191"/>
      <c r="D1563" s="37"/>
      <c r="E1563" s="191"/>
      <c r="F1563" s="192"/>
      <c r="G1563" s="491"/>
      <c r="H1563" s="193"/>
      <c r="I1563" s="253"/>
      <c r="J1563" s="253"/>
      <c r="K1563" s="606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4"/>
    </row>
    <row r="1564" spans="1:27" ht="15.75" customHeight="1">
      <c r="A1564" s="886" t="str">
        <f>IF(B1564&lt;&gt;"",IF(AND(B1564&gt;=_TM1,B1564&lt;=_TM2,OR(TH!L1564="1111",TH!M1564="1111")),TH!D1564,""),"")</f>
        <v/>
      </c>
      <c r="B1564" s="36" t="str">
        <f t="shared" si="36"/>
        <v/>
      </c>
      <c r="C1564" s="191"/>
      <c r="D1564" s="37"/>
      <c r="E1564" s="191"/>
      <c r="F1564" s="192"/>
      <c r="G1564" s="491"/>
      <c r="H1564" s="193"/>
      <c r="I1564" s="253"/>
      <c r="J1564" s="253"/>
      <c r="K1564" s="606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4"/>
    </row>
    <row r="1565" spans="1:27" ht="15.75" customHeight="1">
      <c r="A1565" s="886" t="str">
        <f>IF(B1565&lt;&gt;"",IF(AND(B1565&gt;=_TM1,B1565&lt;=_TM2,OR(TH!L1565="1111",TH!M1565="1111")),TH!D1565,""),"")</f>
        <v/>
      </c>
      <c r="B1565" s="36" t="str">
        <f t="shared" si="36"/>
        <v/>
      </c>
      <c r="C1565" s="191"/>
      <c r="D1565" s="37"/>
      <c r="E1565" s="191"/>
      <c r="F1565" s="192"/>
      <c r="G1565" s="491"/>
      <c r="H1565" s="193"/>
      <c r="I1565" s="253"/>
      <c r="J1565" s="253"/>
      <c r="K1565" s="606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4"/>
    </row>
    <row r="1566" spans="1:27" ht="15.75" customHeight="1">
      <c r="A1566" s="886" t="str">
        <f>IF(B1566&lt;&gt;"",IF(AND(B1566&gt;=_TM1,B1566&lt;=_TM2,OR(TH!L1566="1111",TH!M1566="1111")),TH!D1566,""),"")</f>
        <v/>
      </c>
      <c r="B1566" s="36" t="str">
        <f t="shared" si="36"/>
        <v/>
      </c>
      <c r="C1566" s="191"/>
      <c r="D1566" s="37"/>
      <c r="E1566" s="191"/>
      <c r="F1566" s="192"/>
      <c r="G1566" s="491"/>
      <c r="H1566" s="193"/>
      <c r="I1566" s="253"/>
      <c r="J1566" s="253"/>
      <c r="K1566" s="606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4"/>
    </row>
    <row r="1567" spans="1:27" ht="15.75" customHeight="1">
      <c r="A1567" s="886" t="str">
        <f>IF(B1567&lt;&gt;"",IF(AND(B1567&gt;=_TM1,B1567&lt;=_TM2,OR(TH!L1567="1111",TH!M1567="1111")),TH!D1567,""),"")</f>
        <v/>
      </c>
      <c r="B1567" s="36" t="str">
        <f t="shared" si="36"/>
        <v/>
      </c>
      <c r="C1567" s="191"/>
      <c r="D1567" s="37"/>
      <c r="E1567" s="191"/>
      <c r="F1567" s="192"/>
      <c r="G1567" s="491"/>
      <c r="H1567" s="193"/>
      <c r="I1567" s="253"/>
      <c r="J1567" s="253"/>
      <c r="K1567" s="606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4"/>
    </row>
    <row r="1568" spans="1:27" ht="15.75" customHeight="1">
      <c r="A1568" s="886" t="str">
        <f>IF(B1568&lt;&gt;"",IF(AND(B1568&gt;=_TM1,B1568&lt;=_TM2,OR(TH!L1568="1111",TH!M1568="1111")),TH!D1568,""),"")</f>
        <v/>
      </c>
      <c r="B1568" s="36" t="str">
        <f t="shared" si="36"/>
        <v/>
      </c>
      <c r="C1568" s="191"/>
      <c r="D1568" s="37"/>
      <c r="E1568" s="191"/>
      <c r="F1568" s="192"/>
      <c r="G1568" s="491"/>
      <c r="H1568" s="193"/>
      <c r="I1568" s="253"/>
      <c r="J1568" s="253"/>
      <c r="K1568" s="606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4"/>
    </row>
    <row r="1569" spans="1:27" ht="15.75" customHeight="1">
      <c r="A1569" s="886" t="str">
        <f>IF(B1569&lt;&gt;"",IF(AND(B1569&gt;=_TM1,B1569&lt;=_TM2,OR(TH!L1569="1111",TH!M1569="1111")),TH!D1569,""),"")</f>
        <v/>
      </c>
      <c r="B1569" s="36" t="str">
        <f t="shared" si="36"/>
        <v/>
      </c>
      <c r="C1569" s="191"/>
      <c r="D1569" s="37"/>
      <c r="E1569" s="191"/>
      <c r="F1569" s="192"/>
      <c r="G1569" s="491"/>
      <c r="H1569" s="193"/>
      <c r="I1569" s="253"/>
      <c r="J1569" s="253"/>
      <c r="K1569" s="606"/>
      <c r="L1569" s="39"/>
      <c r="M1569" s="39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4"/>
    </row>
    <row r="1570" spans="1:27" ht="15.75" customHeight="1">
      <c r="A1570" s="886" t="str">
        <f>IF(B1570&lt;&gt;"",IF(AND(B1570&gt;=_TM1,B1570&lt;=_TM2,OR(TH!L1570="1111",TH!M1570="1111")),TH!D1570,""),"")</f>
        <v/>
      </c>
      <c r="B1570" s="36" t="str">
        <f t="shared" si="36"/>
        <v/>
      </c>
      <c r="C1570" s="191"/>
      <c r="D1570" s="37"/>
      <c r="E1570" s="191"/>
      <c r="F1570" s="192"/>
      <c r="G1570" s="491"/>
      <c r="H1570" s="193"/>
      <c r="I1570" s="253"/>
      <c r="J1570" s="253"/>
      <c r="K1570" s="606"/>
      <c r="L1570" s="39"/>
      <c r="M1570" s="39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4"/>
    </row>
    <row r="1571" spans="1:27" ht="15.75" customHeight="1">
      <c r="A1571" s="886" t="str">
        <f>IF(B1571&lt;&gt;"",IF(AND(B1571&gt;=_TM1,B1571&lt;=_TM2,OR(TH!L1571="1111",TH!M1571="1111")),TH!D1571,""),"")</f>
        <v/>
      </c>
      <c r="B1571" s="36" t="str">
        <f t="shared" si="36"/>
        <v/>
      </c>
      <c r="C1571" s="191"/>
      <c r="D1571" s="37"/>
      <c r="E1571" s="191"/>
      <c r="F1571" s="192"/>
      <c r="G1571" s="491"/>
      <c r="H1571" s="193"/>
      <c r="I1571" s="253"/>
      <c r="J1571" s="253"/>
      <c r="K1571" s="606"/>
      <c r="L1571" s="39"/>
      <c r="M1571" s="39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4"/>
    </row>
    <row r="1572" spans="1:27" ht="15.75" customHeight="1">
      <c r="A1572" s="886" t="str">
        <f>IF(B1572&lt;&gt;"",IF(AND(B1572&gt;=_TM1,B1572&lt;=_TM2,OR(TH!L1572="1111",TH!M1572="1111")),TH!D1572,""),"")</f>
        <v/>
      </c>
      <c r="B1572" s="36" t="str">
        <f t="shared" si="36"/>
        <v/>
      </c>
      <c r="C1572" s="191"/>
      <c r="D1572" s="37"/>
      <c r="E1572" s="191"/>
      <c r="F1572" s="192"/>
      <c r="G1572" s="491"/>
      <c r="H1572" s="193"/>
      <c r="I1572" s="253"/>
      <c r="J1572" s="253"/>
      <c r="K1572" s="606"/>
      <c r="L1572" s="39"/>
      <c r="M1572" s="39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4"/>
    </row>
    <row r="1573" spans="1:27" ht="15.75" customHeight="1">
      <c r="A1573" s="886" t="str">
        <f>IF(B1573&lt;&gt;"",IF(AND(B1573&gt;=_TM1,B1573&lt;=_TM2,OR(TH!L1573="1111",TH!M1573="1111")),TH!D1573,""),"")</f>
        <v/>
      </c>
      <c r="B1573" s="36" t="str">
        <f t="shared" si="36"/>
        <v/>
      </c>
      <c r="C1573" s="191"/>
      <c r="D1573" s="37"/>
      <c r="E1573" s="191"/>
      <c r="F1573" s="192"/>
      <c r="G1573" s="491"/>
      <c r="H1573" s="193"/>
      <c r="I1573" s="253"/>
      <c r="J1573" s="253"/>
      <c r="K1573" s="606"/>
      <c r="L1573" s="39"/>
      <c r="M1573" s="39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4"/>
    </row>
    <row r="1574" spans="1:27" ht="15.75" customHeight="1">
      <c r="A1574" s="886" t="str">
        <f>IF(B1574&lt;&gt;"",IF(AND(B1574&gt;=_TM1,B1574&lt;=_TM2,OR(TH!L1574="1111",TH!M1574="1111")),TH!D1574,""),"")</f>
        <v/>
      </c>
      <c r="B1574" s="36" t="str">
        <f t="shared" si="36"/>
        <v/>
      </c>
      <c r="C1574" s="191"/>
      <c r="D1574" s="37"/>
      <c r="E1574" s="191"/>
      <c r="F1574" s="192"/>
      <c r="G1574" s="491"/>
      <c r="H1574" s="193"/>
      <c r="I1574" s="253"/>
      <c r="J1574" s="253"/>
      <c r="K1574" s="606"/>
      <c r="L1574" s="39"/>
      <c r="M1574" s="39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4"/>
    </row>
    <row r="1575" spans="1:27" ht="15.75" customHeight="1">
      <c r="A1575" s="886" t="str">
        <f>IF(B1575&lt;&gt;"",IF(AND(B1575&gt;=_TM1,B1575&lt;=_TM2,OR(TH!L1575="1111",TH!M1575="1111")),TH!D1575,""),"")</f>
        <v/>
      </c>
      <c r="B1575" s="36" t="str">
        <f t="shared" si="36"/>
        <v/>
      </c>
      <c r="C1575" s="191"/>
      <c r="D1575" s="37"/>
      <c r="E1575" s="191"/>
      <c r="F1575" s="192"/>
      <c r="G1575" s="491"/>
      <c r="H1575" s="193"/>
      <c r="I1575" s="253"/>
      <c r="J1575" s="253"/>
      <c r="K1575" s="606"/>
      <c r="L1575" s="39"/>
      <c r="M1575" s="39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4"/>
    </row>
    <row r="1576" spans="1:27" ht="15.75" customHeight="1">
      <c r="A1576" s="886" t="str">
        <f>IF(B1576&lt;&gt;"",IF(AND(B1576&gt;=_TM1,B1576&lt;=_TM2,OR(TH!L1576="1111",TH!M1576="1111")),TH!D1576,""),"")</f>
        <v/>
      </c>
      <c r="B1576" s="36" t="str">
        <f t="shared" si="36"/>
        <v/>
      </c>
      <c r="C1576" s="191"/>
      <c r="D1576" s="37"/>
      <c r="E1576" s="191"/>
      <c r="F1576" s="192"/>
      <c r="G1576" s="491"/>
      <c r="H1576" s="193"/>
      <c r="I1576" s="253"/>
      <c r="J1576" s="253"/>
      <c r="K1576" s="606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4"/>
    </row>
    <row r="1577" spans="1:27" ht="15.75" customHeight="1">
      <c r="A1577" s="886" t="str">
        <f>IF(B1577&lt;&gt;"",IF(AND(B1577&gt;=_TM1,B1577&lt;=_TM2,OR(TH!L1577="1111",TH!M1577="1111")),TH!D1577,""),"")</f>
        <v/>
      </c>
      <c r="B1577" s="36" t="str">
        <f t="shared" si="36"/>
        <v/>
      </c>
      <c r="C1577" s="191"/>
      <c r="D1577" s="37"/>
      <c r="E1577" s="191"/>
      <c r="F1577" s="192"/>
      <c r="G1577" s="491"/>
      <c r="H1577" s="193"/>
      <c r="I1577" s="253"/>
      <c r="J1577" s="253"/>
      <c r="K1577" s="606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4"/>
    </row>
    <row r="1578" spans="1:27" ht="15.75" customHeight="1">
      <c r="A1578" s="886" t="str">
        <f>IF(B1578&lt;&gt;"",IF(AND(B1578&gt;=_TM1,B1578&lt;=_TM2,OR(TH!L1578="1111",TH!M1578="1111")),TH!D1578,""),"")</f>
        <v/>
      </c>
      <c r="B1578" s="36" t="str">
        <f t="shared" si="36"/>
        <v/>
      </c>
      <c r="C1578" s="191"/>
      <c r="D1578" s="37"/>
      <c r="E1578" s="191"/>
      <c r="F1578" s="192"/>
      <c r="G1578" s="491"/>
      <c r="H1578" s="193"/>
      <c r="I1578" s="253"/>
      <c r="J1578" s="253"/>
      <c r="K1578" s="606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4"/>
    </row>
    <row r="1579" spans="1:27" ht="15.75" customHeight="1">
      <c r="A1579" s="886" t="str">
        <f>IF(B1579&lt;&gt;"",IF(AND(B1579&gt;=_TM1,B1579&lt;=_TM2,OR(TH!L1579="1111",TH!M1579="1111")),TH!D1579,""),"")</f>
        <v/>
      </c>
      <c r="B1579" s="36" t="str">
        <f t="shared" si="36"/>
        <v/>
      </c>
      <c r="C1579" s="191"/>
      <c r="D1579" s="37"/>
      <c r="E1579" s="191"/>
      <c r="F1579" s="192"/>
      <c r="G1579" s="491"/>
      <c r="H1579" s="193"/>
      <c r="I1579" s="253"/>
      <c r="J1579" s="253"/>
      <c r="K1579" s="606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4"/>
    </row>
    <row r="1580" spans="1:27" ht="15.75" customHeight="1">
      <c r="A1580" s="886" t="str">
        <f>IF(B1580&lt;&gt;"",IF(AND(B1580&gt;=_TM1,B1580&lt;=_TM2,OR(TH!L1580="1111",TH!M1580="1111")),TH!D1580,""),"")</f>
        <v/>
      </c>
      <c r="B1580" s="36" t="str">
        <f t="shared" si="36"/>
        <v/>
      </c>
      <c r="C1580" s="191"/>
      <c r="D1580" s="37"/>
      <c r="E1580" s="191"/>
      <c r="F1580" s="192"/>
      <c r="G1580" s="491"/>
      <c r="H1580" s="193"/>
      <c r="I1580" s="253"/>
      <c r="J1580" s="253"/>
      <c r="K1580" s="606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4"/>
    </row>
    <row r="1581" spans="1:27" ht="15.75" customHeight="1">
      <c r="A1581" s="886" t="str">
        <f>IF(B1581&lt;&gt;"",IF(AND(B1581&gt;=_TM1,B1581&lt;=_TM2,OR(TH!L1581="1111",TH!M1581="1111")),TH!D1581,""),"")</f>
        <v/>
      </c>
      <c r="B1581" s="36" t="str">
        <f t="shared" si="36"/>
        <v/>
      </c>
      <c r="C1581" s="191"/>
      <c r="D1581" s="37"/>
      <c r="E1581" s="191"/>
      <c r="F1581" s="192"/>
      <c r="G1581" s="491"/>
      <c r="H1581" s="193"/>
      <c r="I1581" s="253"/>
      <c r="J1581" s="253"/>
      <c r="K1581" s="606"/>
      <c r="L1581" s="39"/>
      <c r="M1581" s="39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4"/>
    </row>
    <row r="1582" spans="1:27" ht="15.75" customHeight="1">
      <c r="A1582" s="886" t="str">
        <f>IF(B1582&lt;&gt;"",IF(AND(B1582&gt;=_TM1,B1582&lt;=_TM2,OR(TH!L1582="1111",TH!M1582="1111")),TH!D1582,""),"")</f>
        <v/>
      </c>
      <c r="B1582" s="36" t="str">
        <f t="shared" si="36"/>
        <v/>
      </c>
      <c r="C1582" s="191"/>
      <c r="D1582" s="37"/>
      <c r="E1582" s="191"/>
      <c r="F1582" s="192"/>
      <c r="G1582" s="491"/>
      <c r="H1582" s="193"/>
      <c r="I1582" s="253"/>
      <c r="J1582" s="253"/>
      <c r="K1582" s="606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4"/>
    </row>
    <row r="1583" spans="1:27" ht="15.75" customHeight="1">
      <c r="A1583" s="886" t="str">
        <f>IF(B1583&lt;&gt;"",IF(AND(B1583&gt;=_TM1,B1583&lt;=_TM2,OR(TH!L1583="1111",TH!M1583="1111")),TH!D1583,""),"")</f>
        <v/>
      </c>
      <c r="B1583" s="36" t="str">
        <f t="shared" si="36"/>
        <v/>
      </c>
      <c r="C1583" s="191"/>
      <c r="D1583" s="37"/>
      <c r="E1583" s="191"/>
      <c r="F1583" s="192"/>
      <c r="G1583" s="491"/>
      <c r="H1583" s="193"/>
      <c r="I1583" s="253"/>
      <c r="J1583" s="253"/>
      <c r="K1583" s="606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4"/>
    </row>
    <row r="1584" spans="1:27" ht="15.75" customHeight="1">
      <c r="A1584" s="886" t="str">
        <f>IF(B1584&lt;&gt;"",IF(AND(B1584&gt;=_TM1,B1584&lt;=_TM2,OR(TH!L1584="1111",TH!M1584="1111")),TH!D1584,""),"")</f>
        <v/>
      </c>
      <c r="B1584" s="36" t="str">
        <f t="shared" si="36"/>
        <v/>
      </c>
      <c r="C1584" s="191"/>
      <c r="D1584" s="37"/>
      <c r="E1584" s="191"/>
      <c r="F1584" s="192"/>
      <c r="G1584" s="491"/>
      <c r="H1584" s="193"/>
      <c r="I1584" s="253"/>
      <c r="J1584" s="253"/>
      <c r="K1584" s="606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4"/>
    </row>
    <row r="1585" spans="1:27" ht="15.75" customHeight="1">
      <c r="A1585" s="886" t="str">
        <f>IF(B1585&lt;&gt;"",IF(AND(B1585&gt;=_TM1,B1585&lt;=_TM2,OR(TH!L1585="1111",TH!M1585="1111")),TH!D1585,""),"")</f>
        <v/>
      </c>
      <c r="B1585" s="36" t="str">
        <f t="shared" si="36"/>
        <v/>
      </c>
      <c r="C1585" s="184"/>
      <c r="D1585" s="184"/>
      <c r="E1585" s="191"/>
      <c r="F1585" s="189"/>
      <c r="G1585" s="608"/>
      <c r="H1585" s="7"/>
      <c r="I1585" s="253"/>
      <c r="J1585" s="253"/>
      <c r="K1585" s="606"/>
      <c r="L1585" s="607"/>
      <c r="M1585" s="607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4"/>
    </row>
    <row r="1586" spans="1:27" ht="15.75" customHeight="1">
      <c r="A1586" s="886" t="str">
        <f>IF(B1586&lt;&gt;"",IF(AND(B1586&gt;=_TM1,B1586&lt;=_TM2,OR(TH!L1586="1111",TH!M1586="1111")),TH!D1586,""),"")</f>
        <v/>
      </c>
      <c r="B1586" s="36" t="str">
        <f t="shared" si="36"/>
        <v/>
      </c>
      <c r="C1586" s="184"/>
      <c r="D1586" s="184"/>
      <c r="E1586" s="191"/>
      <c r="F1586" s="189"/>
      <c r="G1586" s="608"/>
      <c r="H1586" s="7"/>
      <c r="I1586" s="253"/>
      <c r="J1586" s="253"/>
      <c r="K1586" s="606"/>
      <c r="L1586" s="607"/>
      <c r="M1586" s="607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4"/>
    </row>
    <row r="1587" spans="1:27" ht="15.75" customHeight="1">
      <c r="A1587" s="886" t="str">
        <f>IF(B1587&lt;&gt;"",IF(AND(B1587&gt;=_TM1,B1587&lt;=_TM2,OR(TH!L1587="1111",TH!M1587="1111")),TH!D1587,""),"")</f>
        <v/>
      </c>
      <c r="B1587" s="36" t="str">
        <f t="shared" si="36"/>
        <v/>
      </c>
      <c r="C1587" s="184"/>
      <c r="D1587" s="184"/>
      <c r="E1587" s="191"/>
      <c r="F1587" s="189"/>
      <c r="G1587" s="608"/>
      <c r="H1587" s="7"/>
      <c r="I1587" s="253"/>
      <c r="J1587" s="253"/>
      <c r="K1587" s="606"/>
      <c r="L1587" s="607"/>
      <c r="M1587" s="607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4"/>
    </row>
    <row r="1588" spans="1:27" ht="15.75" customHeight="1">
      <c r="A1588" s="886" t="str">
        <f>IF(B1588&lt;&gt;"",IF(AND(B1588&gt;=_TM1,B1588&lt;=_TM2,OR(TH!L1588="1111",TH!M1588="1111")),TH!D1588,""),"")</f>
        <v/>
      </c>
      <c r="B1588" s="36" t="str">
        <f t="shared" si="36"/>
        <v/>
      </c>
      <c r="C1588" s="191"/>
      <c r="D1588" s="191"/>
      <c r="E1588" s="191"/>
      <c r="F1588" s="192"/>
      <c r="G1588" s="491"/>
      <c r="H1588" s="193"/>
      <c r="I1588" s="253"/>
      <c r="J1588" s="253"/>
      <c r="K1588" s="606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4"/>
    </row>
    <row r="1589" spans="1:27" ht="15.75" customHeight="1">
      <c r="A1589" s="886" t="str">
        <f>IF(B1589&lt;&gt;"",IF(AND(B1589&gt;=_TM1,B1589&lt;=_TM2,OR(TH!L1589="1111",TH!M1589="1111")),TH!D1589,""),"")</f>
        <v/>
      </c>
      <c r="B1589" s="36" t="str">
        <f t="shared" si="36"/>
        <v/>
      </c>
      <c r="C1589" s="191"/>
      <c r="D1589" s="191"/>
      <c r="E1589" s="191"/>
      <c r="F1589" s="192"/>
      <c r="G1589" s="491"/>
      <c r="H1589" s="193"/>
      <c r="I1589" s="253"/>
      <c r="J1589" s="253"/>
      <c r="K1589" s="606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4"/>
    </row>
    <row r="1590" spans="1:27" ht="15.75" customHeight="1">
      <c r="A1590" s="886" t="str">
        <f>IF(B1590&lt;&gt;"",IF(AND(B1590&gt;=_TM1,B1590&lt;=_TM2,OR(TH!L1590="1111",TH!M1590="1111")),TH!D1590,""),"")</f>
        <v/>
      </c>
      <c r="B1590" s="36" t="str">
        <f t="shared" si="36"/>
        <v/>
      </c>
      <c r="C1590" s="191"/>
      <c r="D1590" s="191"/>
      <c r="E1590" s="191"/>
      <c r="F1590" s="192"/>
      <c r="G1590" s="491"/>
      <c r="H1590" s="193"/>
      <c r="I1590" s="253"/>
      <c r="J1590" s="253"/>
      <c r="K1590" s="38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4"/>
    </row>
    <row r="1591" spans="1:27" ht="15.75" customHeight="1">
      <c r="A1591" s="886" t="str">
        <f>IF(B1591&lt;&gt;"",IF(AND(B1591&gt;=_TM1,B1591&lt;=_TM2,OR(TH!L1591="1111",TH!M1591="1111")),TH!D1591,""),"")</f>
        <v/>
      </c>
      <c r="B1591" s="36" t="str">
        <f t="shared" ref="B1591:B1596" si="37">IF(C1591&lt;&gt;"",MONTH(C1591),"")</f>
        <v/>
      </c>
      <c r="C1591" s="191"/>
      <c r="D1591" s="37"/>
      <c r="E1591" s="191"/>
      <c r="F1591" s="192"/>
      <c r="G1591" s="40"/>
      <c r="H1591" s="44"/>
      <c r="I1591" s="253"/>
      <c r="J1591" s="253"/>
      <c r="K1591" s="38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4"/>
    </row>
    <row r="1592" spans="1:27" ht="15.75" customHeight="1">
      <c r="A1592" s="886" t="str">
        <f>IF(B1592&lt;&gt;"",IF(AND(B1592&gt;=_TM1,B1592&lt;=_TM2,OR(TH!L1592="1111",TH!M1592="1111")),TH!D1592,""),"")</f>
        <v/>
      </c>
      <c r="B1592" s="36" t="str">
        <f t="shared" si="37"/>
        <v/>
      </c>
      <c r="C1592" s="37"/>
      <c r="D1592" s="37"/>
      <c r="E1592" s="37"/>
      <c r="F1592" s="40"/>
      <c r="G1592" s="40"/>
      <c r="H1592" s="44"/>
      <c r="I1592" s="253"/>
      <c r="J1592" s="253"/>
      <c r="K1592" s="38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4"/>
    </row>
    <row r="1593" spans="1:27" ht="15.75" customHeight="1">
      <c r="A1593" s="886" t="str">
        <f>IF(B1593&lt;&gt;"",IF(AND(B1593&gt;=_TM1,B1593&lt;=_TM2,OR(TH!L1593="1111",TH!M1593="1111")),TH!D1593,""),"")</f>
        <v/>
      </c>
      <c r="B1593" s="36" t="str">
        <f t="shared" si="37"/>
        <v/>
      </c>
      <c r="C1593" s="37"/>
      <c r="D1593" s="37"/>
      <c r="E1593" s="37"/>
      <c r="F1593" s="40"/>
      <c r="G1593" s="40"/>
      <c r="H1593" s="44"/>
      <c r="I1593" s="253"/>
      <c r="J1593" s="253"/>
      <c r="K1593" s="38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4"/>
    </row>
    <row r="1594" spans="1:27" ht="15.75" customHeight="1">
      <c r="A1594" s="886" t="str">
        <f>IF(B1594&lt;&gt;"",IF(AND(B1594&gt;=_TM1,B1594&lt;=_TM2,OR(TH!L1594="1111",TH!M1594="1111")),TH!D1594,""),"")</f>
        <v/>
      </c>
      <c r="B1594" s="36" t="str">
        <f t="shared" si="37"/>
        <v/>
      </c>
      <c r="C1594" s="37"/>
      <c r="D1594" s="37"/>
      <c r="E1594" s="37"/>
      <c r="F1594" s="40"/>
      <c r="G1594" s="40"/>
      <c r="H1594" s="44"/>
      <c r="I1594" s="253"/>
      <c r="J1594" s="253"/>
      <c r="K1594" s="38"/>
      <c r="L1594" s="39"/>
      <c r="M1594" s="39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4"/>
    </row>
    <row r="1595" spans="1:27" ht="15.75" customHeight="1">
      <c r="A1595" s="886" t="str">
        <f>IF(B1595&lt;&gt;"",IF(AND(B1595&gt;=_TM1,B1595&lt;=_TM2,OR(TH!L1595="1111",TH!M1595="1111")),TH!D1595,""),"")</f>
        <v/>
      </c>
      <c r="B1595" s="36" t="str">
        <f t="shared" si="37"/>
        <v/>
      </c>
      <c r="C1595" s="37"/>
      <c r="D1595" s="37"/>
      <c r="E1595" s="37"/>
      <c r="F1595" s="40"/>
      <c r="G1595" s="40"/>
      <c r="H1595" s="44"/>
      <c r="I1595" s="253"/>
      <c r="J1595" s="253"/>
      <c r="K1595" s="38"/>
      <c r="L1595" s="39"/>
      <c r="M1595" s="39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4"/>
    </row>
    <row r="1596" spans="1:27" ht="15.75" customHeight="1">
      <c r="A1596" s="886" t="str">
        <f>IF(B1596&lt;&gt;"",IF(AND(B1596&gt;=_TM1,B1596&lt;=_TM2,OR(TH!L1596="1111",TH!M1596="1111")),TH!D1596,""),"")</f>
        <v/>
      </c>
      <c r="B1596" s="36" t="str">
        <f t="shared" si="37"/>
        <v/>
      </c>
      <c r="C1596" s="37"/>
      <c r="D1596" s="37"/>
      <c r="E1596" s="37"/>
      <c r="F1596" s="40"/>
      <c r="G1596" s="40"/>
      <c r="H1596" s="44"/>
      <c r="I1596" s="253"/>
      <c r="J1596" s="253"/>
      <c r="K1596" s="38"/>
      <c r="L1596" s="39"/>
      <c r="M1596" s="39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4"/>
    </row>
    <row r="1598" spans="1:27">
      <c r="J1598" s="839"/>
    </row>
    <row r="1606" spans="11:11">
      <c r="K1606" s="488">
        <f>SUBTOTAL(9,K10:K1596)</f>
        <v>396261800</v>
      </c>
    </row>
  </sheetData>
  <autoFilter ref="A9:AD1596"/>
  <sortState ref="A782:AD1127">
    <sortCondition ref="C782:C11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" right="0" top="0" bottom="0" header="0.3" footer="0"/>
  <pageSetup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D32" sqref="D32"/>
    </sheetView>
  </sheetViews>
  <sheetFormatPr defaultRowHeight="15.75"/>
  <cols>
    <col min="1" max="1" width="10" style="629" customWidth="1"/>
    <col min="2" max="2" width="9.28515625" style="629" customWidth="1"/>
    <col min="3" max="3" width="10" style="629" customWidth="1"/>
    <col min="4" max="4" width="41.42578125" style="629" customWidth="1"/>
    <col min="5" max="5" width="6" style="629" customWidth="1"/>
    <col min="6" max="6" width="7.85546875" style="629" customWidth="1"/>
    <col min="7" max="7" width="8.5703125" style="629" customWidth="1"/>
    <col min="8" max="8" width="13.85546875" style="629" customWidth="1"/>
    <col min="9" max="9" width="14.140625" style="629" customWidth="1"/>
    <col min="10" max="11" width="9.140625" style="629"/>
    <col min="12" max="12" width="3.5703125" style="629" customWidth="1"/>
    <col min="13" max="256" width="9.140625" style="629"/>
    <col min="257" max="257" width="13" style="629" customWidth="1"/>
    <col min="258" max="258" width="9.140625" style="629"/>
    <col min="259" max="259" width="13" style="629" customWidth="1"/>
    <col min="260" max="260" width="29.7109375" style="629" customWidth="1"/>
    <col min="261" max="261" width="7.7109375" style="629" customWidth="1"/>
    <col min="262" max="262" width="6" style="629" customWidth="1"/>
    <col min="263" max="263" width="11.5703125" style="629" customWidth="1"/>
    <col min="264" max="264" width="13.42578125" style="629" customWidth="1"/>
    <col min="265" max="265" width="13.85546875" style="629" customWidth="1"/>
    <col min="266" max="512" width="9.140625" style="629"/>
    <col min="513" max="513" width="13" style="629" customWidth="1"/>
    <col min="514" max="514" width="9.140625" style="629"/>
    <col min="515" max="515" width="13" style="629" customWidth="1"/>
    <col min="516" max="516" width="29.7109375" style="629" customWidth="1"/>
    <col min="517" max="517" width="7.7109375" style="629" customWidth="1"/>
    <col min="518" max="518" width="6" style="629" customWidth="1"/>
    <col min="519" max="519" width="11.5703125" style="629" customWidth="1"/>
    <col min="520" max="520" width="13.42578125" style="629" customWidth="1"/>
    <col min="521" max="521" width="13.85546875" style="629" customWidth="1"/>
    <col min="522" max="768" width="9.140625" style="629"/>
    <col min="769" max="769" width="13" style="629" customWidth="1"/>
    <col min="770" max="770" width="9.140625" style="629"/>
    <col min="771" max="771" width="13" style="629" customWidth="1"/>
    <col min="772" max="772" width="29.7109375" style="629" customWidth="1"/>
    <col min="773" max="773" width="7.7109375" style="629" customWidth="1"/>
    <col min="774" max="774" width="6" style="629" customWidth="1"/>
    <col min="775" max="775" width="11.5703125" style="629" customWidth="1"/>
    <col min="776" max="776" width="13.42578125" style="629" customWidth="1"/>
    <col min="777" max="777" width="13.85546875" style="629" customWidth="1"/>
    <col min="778" max="1024" width="9.140625" style="629"/>
    <col min="1025" max="1025" width="13" style="629" customWidth="1"/>
    <col min="1026" max="1026" width="9.140625" style="629"/>
    <col min="1027" max="1027" width="13" style="629" customWidth="1"/>
    <col min="1028" max="1028" width="29.7109375" style="629" customWidth="1"/>
    <col min="1029" max="1029" width="7.7109375" style="629" customWidth="1"/>
    <col min="1030" max="1030" width="6" style="629" customWidth="1"/>
    <col min="1031" max="1031" width="11.5703125" style="629" customWidth="1"/>
    <col min="1032" max="1032" width="13.42578125" style="629" customWidth="1"/>
    <col min="1033" max="1033" width="13.85546875" style="629" customWidth="1"/>
    <col min="1034" max="1280" width="9.140625" style="629"/>
    <col min="1281" max="1281" width="13" style="629" customWidth="1"/>
    <col min="1282" max="1282" width="9.140625" style="629"/>
    <col min="1283" max="1283" width="13" style="629" customWidth="1"/>
    <col min="1284" max="1284" width="29.7109375" style="629" customWidth="1"/>
    <col min="1285" max="1285" width="7.7109375" style="629" customWidth="1"/>
    <col min="1286" max="1286" width="6" style="629" customWidth="1"/>
    <col min="1287" max="1287" width="11.5703125" style="629" customWidth="1"/>
    <col min="1288" max="1288" width="13.42578125" style="629" customWidth="1"/>
    <col min="1289" max="1289" width="13.85546875" style="629" customWidth="1"/>
    <col min="1290" max="1536" width="9.140625" style="629"/>
    <col min="1537" max="1537" width="13" style="629" customWidth="1"/>
    <col min="1538" max="1538" width="9.140625" style="629"/>
    <col min="1539" max="1539" width="13" style="629" customWidth="1"/>
    <col min="1540" max="1540" width="29.7109375" style="629" customWidth="1"/>
    <col min="1541" max="1541" width="7.7109375" style="629" customWidth="1"/>
    <col min="1542" max="1542" width="6" style="629" customWidth="1"/>
    <col min="1543" max="1543" width="11.5703125" style="629" customWidth="1"/>
    <col min="1544" max="1544" width="13.42578125" style="629" customWidth="1"/>
    <col min="1545" max="1545" width="13.85546875" style="629" customWidth="1"/>
    <col min="1546" max="1792" width="9.140625" style="629"/>
    <col min="1793" max="1793" width="13" style="629" customWidth="1"/>
    <col min="1794" max="1794" width="9.140625" style="629"/>
    <col min="1795" max="1795" width="13" style="629" customWidth="1"/>
    <col min="1796" max="1796" width="29.7109375" style="629" customWidth="1"/>
    <col min="1797" max="1797" width="7.7109375" style="629" customWidth="1"/>
    <col min="1798" max="1798" width="6" style="629" customWidth="1"/>
    <col min="1799" max="1799" width="11.5703125" style="629" customWidth="1"/>
    <col min="1800" max="1800" width="13.42578125" style="629" customWidth="1"/>
    <col min="1801" max="1801" width="13.85546875" style="629" customWidth="1"/>
    <col min="1802" max="2048" width="9.140625" style="629"/>
    <col min="2049" max="2049" width="13" style="629" customWidth="1"/>
    <col min="2050" max="2050" width="9.140625" style="629"/>
    <col min="2051" max="2051" width="13" style="629" customWidth="1"/>
    <col min="2052" max="2052" width="29.7109375" style="629" customWidth="1"/>
    <col min="2053" max="2053" width="7.7109375" style="629" customWidth="1"/>
    <col min="2054" max="2054" width="6" style="629" customWidth="1"/>
    <col min="2055" max="2055" width="11.5703125" style="629" customWidth="1"/>
    <col min="2056" max="2056" width="13.42578125" style="629" customWidth="1"/>
    <col min="2057" max="2057" width="13.85546875" style="629" customWidth="1"/>
    <col min="2058" max="2304" width="9.140625" style="629"/>
    <col min="2305" max="2305" width="13" style="629" customWidth="1"/>
    <col min="2306" max="2306" width="9.140625" style="629"/>
    <col min="2307" max="2307" width="13" style="629" customWidth="1"/>
    <col min="2308" max="2308" width="29.7109375" style="629" customWidth="1"/>
    <col min="2309" max="2309" width="7.7109375" style="629" customWidth="1"/>
    <col min="2310" max="2310" width="6" style="629" customWidth="1"/>
    <col min="2311" max="2311" width="11.5703125" style="629" customWidth="1"/>
    <col min="2312" max="2312" width="13.42578125" style="629" customWidth="1"/>
    <col min="2313" max="2313" width="13.85546875" style="629" customWidth="1"/>
    <col min="2314" max="2560" width="9.140625" style="629"/>
    <col min="2561" max="2561" width="13" style="629" customWidth="1"/>
    <col min="2562" max="2562" width="9.140625" style="629"/>
    <col min="2563" max="2563" width="13" style="629" customWidth="1"/>
    <col min="2564" max="2564" width="29.7109375" style="629" customWidth="1"/>
    <col min="2565" max="2565" width="7.7109375" style="629" customWidth="1"/>
    <col min="2566" max="2566" width="6" style="629" customWidth="1"/>
    <col min="2567" max="2567" width="11.5703125" style="629" customWidth="1"/>
    <col min="2568" max="2568" width="13.42578125" style="629" customWidth="1"/>
    <col min="2569" max="2569" width="13.85546875" style="629" customWidth="1"/>
    <col min="2570" max="2816" width="9.140625" style="629"/>
    <col min="2817" max="2817" width="13" style="629" customWidth="1"/>
    <col min="2818" max="2818" width="9.140625" style="629"/>
    <col min="2819" max="2819" width="13" style="629" customWidth="1"/>
    <col min="2820" max="2820" width="29.7109375" style="629" customWidth="1"/>
    <col min="2821" max="2821" width="7.7109375" style="629" customWidth="1"/>
    <col min="2822" max="2822" width="6" style="629" customWidth="1"/>
    <col min="2823" max="2823" width="11.5703125" style="629" customWidth="1"/>
    <col min="2824" max="2824" width="13.42578125" style="629" customWidth="1"/>
    <col min="2825" max="2825" width="13.85546875" style="629" customWidth="1"/>
    <col min="2826" max="3072" width="9.140625" style="629"/>
    <col min="3073" max="3073" width="13" style="629" customWidth="1"/>
    <col min="3074" max="3074" width="9.140625" style="629"/>
    <col min="3075" max="3075" width="13" style="629" customWidth="1"/>
    <col min="3076" max="3076" width="29.7109375" style="629" customWidth="1"/>
    <col min="3077" max="3077" width="7.7109375" style="629" customWidth="1"/>
    <col min="3078" max="3078" width="6" style="629" customWidth="1"/>
    <col min="3079" max="3079" width="11.5703125" style="629" customWidth="1"/>
    <col min="3080" max="3080" width="13.42578125" style="629" customWidth="1"/>
    <col min="3081" max="3081" width="13.85546875" style="629" customWidth="1"/>
    <col min="3082" max="3328" width="9.140625" style="629"/>
    <col min="3329" max="3329" width="13" style="629" customWidth="1"/>
    <col min="3330" max="3330" width="9.140625" style="629"/>
    <col min="3331" max="3331" width="13" style="629" customWidth="1"/>
    <col min="3332" max="3332" width="29.7109375" style="629" customWidth="1"/>
    <col min="3333" max="3333" width="7.7109375" style="629" customWidth="1"/>
    <col min="3334" max="3334" width="6" style="629" customWidth="1"/>
    <col min="3335" max="3335" width="11.5703125" style="629" customWidth="1"/>
    <col min="3336" max="3336" width="13.42578125" style="629" customWidth="1"/>
    <col min="3337" max="3337" width="13.85546875" style="629" customWidth="1"/>
    <col min="3338" max="3584" width="9.140625" style="629"/>
    <col min="3585" max="3585" width="13" style="629" customWidth="1"/>
    <col min="3586" max="3586" width="9.140625" style="629"/>
    <col min="3587" max="3587" width="13" style="629" customWidth="1"/>
    <col min="3588" max="3588" width="29.7109375" style="629" customWidth="1"/>
    <col min="3589" max="3589" width="7.7109375" style="629" customWidth="1"/>
    <col min="3590" max="3590" width="6" style="629" customWidth="1"/>
    <col min="3591" max="3591" width="11.5703125" style="629" customWidth="1"/>
    <col min="3592" max="3592" width="13.42578125" style="629" customWidth="1"/>
    <col min="3593" max="3593" width="13.85546875" style="629" customWidth="1"/>
    <col min="3594" max="3840" width="9.140625" style="629"/>
    <col min="3841" max="3841" width="13" style="629" customWidth="1"/>
    <col min="3842" max="3842" width="9.140625" style="629"/>
    <col min="3843" max="3843" width="13" style="629" customWidth="1"/>
    <col min="3844" max="3844" width="29.7109375" style="629" customWidth="1"/>
    <col min="3845" max="3845" width="7.7109375" style="629" customWidth="1"/>
    <col min="3846" max="3846" width="6" style="629" customWidth="1"/>
    <col min="3847" max="3847" width="11.5703125" style="629" customWidth="1"/>
    <col min="3848" max="3848" width="13.42578125" style="629" customWidth="1"/>
    <col min="3849" max="3849" width="13.85546875" style="629" customWidth="1"/>
    <col min="3850" max="4096" width="9.140625" style="629"/>
    <col min="4097" max="4097" width="13" style="629" customWidth="1"/>
    <col min="4098" max="4098" width="9.140625" style="629"/>
    <col min="4099" max="4099" width="13" style="629" customWidth="1"/>
    <col min="4100" max="4100" width="29.7109375" style="629" customWidth="1"/>
    <col min="4101" max="4101" width="7.7109375" style="629" customWidth="1"/>
    <col min="4102" max="4102" width="6" style="629" customWidth="1"/>
    <col min="4103" max="4103" width="11.5703125" style="629" customWidth="1"/>
    <col min="4104" max="4104" width="13.42578125" style="629" customWidth="1"/>
    <col min="4105" max="4105" width="13.85546875" style="629" customWidth="1"/>
    <col min="4106" max="4352" width="9.140625" style="629"/>
    <col min="4353" max="4353" width="13" style="629" customWidth="1"/>
    <col min="4354" max="4354" width="9.140625" style="629"/>
    <col min="4355" max="4355" width="13" style="629" customWidth="1"/>
    <col min="4356" max="4356" width="29.7109375" style="629" customWidth="1"/>
    <col min="4357" max="4357" width="7.7109375" style="629" customWidth="1"/>
    <col min="4358" max="4358" width="6" style="629" customWidth="1"/>
    <col min="4359" max="4359" width="11.5703125" style="629" customWidth="1"/>
    <col min="4360" max="4360" width="13.42578125" style="629" customWidth="1"/>
    <col min="4361" max="4361" width="13.85546875" style="629" customWidth="1"/>
    <col min="4362" max="4608" width="9.140625" style="629"/>
    <col min="4609" max="4609" width="13" style="629" customWidth="1"/>
    <col min="4610" max="4610" width="9.140625" style="629"/>
    <col min="4611" max="4611" width="13" style="629" customWidth="1"/>
    <col min="4612" max="4612" width="29.7109375" style="629" customWidth="1"/>
    <col min="4613" max="4613" width="7.7109375" style="629" customWidth="1"/>
    <col min="4614" max="4614" width="6" style="629" customWidth="1"/>
    <col min="4615" max="4615" width="11.5703125" style="629" customWidth="1"/>
    <col min="4616" max="4616" width="13.42578125" style="629" customWidth="1"/>
    <col min="4617" max="4617" width="13.85546875" style="629" customWidth="1"/>
    <col min="4618" max="4864" width="9.140625" style="629"/>
    <col min="4865" max="4865" width="13" style="629" customWidth="1"/>
    <col min="4866" max="4866" width="9.140625" style="629"/>
    <col min="4867" max="4867" width="13" style="629" customWidth="1"/>
    <col min="4868" max="4868" width="29.7109375" style="629" customWidth="1"/>
    <col min="4869" max="4869" width="7.7109375" style="629" customWidth="1"/>
    <col min="4870" max="4870" width="6" style="629" customWidth="1"/>
    <col min="4871" max="4871" width="11.5703125" style="629" customWidth="1"/>
    <col min="4872" max="4872" width="13.42578125" style="629" customWidth="1"/>
    <col min="4873" max="4873" width="13.85546875" style="629" customWidth="1"/>
    <col min="4874" max="5120" width="9.140625" style="629"/>
    <col min="5121" max="5121" width="13" style="629" customWidth="1"/>
    <col min="5122" max="5122" width="9.140625" style="629"/>
    <col min="5123" max="5123" width="13" style="629" customWidth="1"/>
    <col min="5124" max="5124" width="29.7109375" style="629" customWidth="1"/>
    <col min="5125" max="5125" width="7.7109375" style="629" customWidth="1"/>
    <col min="5126" max="5126" width="6" style="629" customWidth="1"/>
    <col min="5127" max="5127" width="11.5703125" style="629" customWidth="1"/>
    <col min="5128" max="5128" width="13.42578125" style="629" customWidth="1"/>
    <col min="5129" max="5129" width="13.85546875" style="629" customWidth="1"/>
    <col min="5130" max="5376" width="9.140625" style="629"/>
    <col min="5377" max="5377" width="13" style="629" customWidth="1"/>
    <col min="5378" max="5378" width="9.140625" style="629"/>
    <col min="5379" max="5379" width="13" style="629" customWidth="1"/>
    <col min="5380" max="5380" width="29.7109375" style="629" customWidth="1"/>
    <col min="5381" max="5381" width="7.7109375" style="629" customWidth="1"/>
    <col min="5382" max="5382" width="6" style="629" customWidth="1"/>
    <col min="5383" max="5383" width="11.5703125" style="629" customWidth="1"/>
    <col min="5384" max="5384" width="13.42578125" style="629" customWidth="1"/>
    <col min="5385" max="5385" width="13.85546875" style="629" customWidth="1"/>
    <col min="5386" max="5632" width="9.140625" style="629"/>
    <col min="5633" max="5633" width="13" style="629" customWidth="1"/>
    <col min="5634" max="5634" width="9.140625" style="629"/>
    <col min="5635" max="5635" width="13" style="629" customWidth="1"/>
    <col min="5636" max="5636" width="29.7109375" style="629" customWidth="1"/>
    <col min="5637" max="5637" width="7.7109375" style="629" customWidth="1"/>
    <col min="5638" max="5638" width="6" style="629" customWidth="1"/>
    <col min="5639" max="5639" width="11.5703125" style="629" customWidth="1"/>
    <col min="5640" max="5640" width="13.42578125" style="629" customWidth="1"/>
    <col min="5641" max="5641" width="13.85546875" style="629" customWidth="1"/>
    <col min="5642" max="5888" width="9.140625" style="629"/>
    <col min="5889" max="5889" width="13" style="629" customWidth="1"/>
    <col min="5890" max="5890" width="9.140625" style="629"/>
    <col min="5891" max="5891" width="13" style="629" customWidth="1"/>
    <col min="5892" max="5892" width="29.7109375" style="629" customWidth="1"/>
    <col min="5893" max="5893" width="7.7109375" style="629" customWidth="1"/>
    <col min="5894" max="5894" width="6" style="629" customWidth="1"/>
    <col min="5895" max="5895" width="11.5703125" style="629" customWidth="1"/>
    <col min="5896" max="5896" width="13.42578125" style="629" customWidth="1"/>
    <col min="5897" max="5897" width="13.85546875" style="629" customWidth="1"/>
    <col min="5898" max="6144" width="9.140625" style="629"/>
    <col min="6145" max="6145" width="13" style="629" customWidth="1"/>
    <col min="6146" max="6146" width="9.140625" style="629"/>
    <col min="6147" max="6147" width="13" style="629" customWidth="1"/>
    <col min="6148" max="6148" width="29.7109375" style="629" customWidth="1"/>
    <col min="6149" max="6149" width="7.7109375" style="629" customWidth="1"/>
    <col min="6150" max="6150" width="6" style="629" customWidth="1"/>
    <col min="6151" max="6151" width="11.5703125" style="629" customWidth="1"/>
    <col min="6152" max="6152" width="13.42578125" style="629" customWidth="1"/>
    <col min="6153" max="6153" width="13.85546875" style="629" customWidth="1"/>
    <col min="6154" max="6400" width="9.140625" style="629"/>
    <col min="6401" max="6401" width="13" style="629" customWidth="1"/>
    <col min="6402" max="6402" width="9.140625" style="629"/>
    <col min="6403" max="6403" width="13" style="629" customWidth="1"/>
    <col min="6404" max="6404" width="29.7109375" style="629" customWidth="1"/>
    <col min="6405" max="6405" width="7.7109375" style="629" customWidth="1"/>
    <col min="6406" max="6406" width="6" style="629" customWidth="1"/>
    <col min="6407" max="6407" width="11.5703125" style="629" customWidth="1"/>
    <col min="6408" max="6408" width="13.42578125" style="629" customWidth="1"/>
    <col min="6409" max="6409" width="13.85546875" style="629" customWidth="1"/>
    <col min="6410" max="6656" width="9.140625" style="629"/>
    <col min="6657" max="6657" width="13" style="629" customWidth="1"/>
    <col min="6658" max="6658" width="9.140625" style="629"/>
    <col min="6659" max="6659" width="13" style="629" customWidth="1"/>
    <col min="6660" max="6660" width="29.7109375" style="629" customWidth="1"/>
    <col min="6661" max="6661" width="7.7109375" style="629" customWidth="1"/>
    <col min="6662" max="6662" width="6" style="629" customWidth="1"/>
    <col min="6663" max="6663" width="11.5703125" style="629" customWidth="1"/>
    <col min="6664" max="6664" width="13.42578125" style="629" customWidth="1"/>
    <col min="6665" max="6665" width="13.85546875" style="629" customWidth="1"/>
    <col min="6666" max="6912" width="9.140625" style="629"/>
    <col min="6913" max="6913" width="13" style="629" customWidth="1"/>
    <col min="6914" max="6914" width="9.140625" style="629"/>
    <col min="6915" max="6915" width="13" style="629" customWidth="1"/>
    <col min="6916" max="6916" width="29.7109375" style="629" customWidth="1"/>
    <col min="6917" max="6917" width="7.7109375" style="629" customWidth="1"/>
    <col min="6918" max="6918" width="6" style="629" customWidth="1"/>
    <col min="6919" max="6919" width="11.5703125" style="629" customWidth="1"/>
    <col min="6920" max="6920" width="13.42578125" style="629" customWidth="1"/>
    <col min="6921" max="6921" width="13.85546875" style="629" customWidth="1"/>
    <col min="6922" max="7168" width="9.140625" style="629"/>
    <col min="7169" max="7169" width="13" style="629" customWidth="1"/>
    <col min="7170" max="7170" width="9.140625" style="629"/>
    <col min="7171" max="7171" width="13" style="629" customWidth="1"/>
    <col min="7172" max="7172" width="29.7109375" style="629" customWidth="1"/>
    <col min="7173" max="7173" width="7.7109375" style="629" customWidth="1"/>
    <col min="7174" max="7174" width="6" style="629" customWidth="1"/>
    <col min="7175" max="7175" width="11.5703125" style="629" customWidth="1"/>
    <col min="7176" max="7176" width="13.42578125" style="629" customWidth="1"/>
    <col min="7177" max="7177" width="13.85546875" style="629" customWidth="1"/>
    <col min="7178" max="7424" width="9.140625" style="629"/>
    <col min="7425" max="7425" width="13" style="629" customWidth="1"/>
    <col min="7426" max="7426" width="9.140625" style="629"/>
    <col min="7427" max="7427" width="13" style="629" customWidth="1"/>
    <col min="7428" max="7428" width="29.7109375" style="629" customWidth="1"/>
    <col min="7429" max="7429" width="7.7109375" style="629" customWidth="1"/>
    <col min="7430" max="7430" width="6" style="629" customWidth="1"/>
    <col min="7431" max="7431" width="11.5703125" style="629" customWidth="1"/>
    <col min="7432" max="7432" width="13.42578125" style="629" customWidth="1"/>
    <col min="7433" max="7433" width="13.85546875" style="629" customWidth="1"/>
    <col min="7434" max="7680" width="9.140625" style="629"/>
    <col min="7681" max="7681" width="13" style="629" customWidth="1"/>
    <col min="7682" max="7682" width="9.140625" style="629"/>
    <col min="7683" max="7683" width="13" style="629" customWidth="1"/>
    <col min="7684" max="7684" width="29.7109375" style="629" customWidth="1"/>
    <col min="7685" max="7685" width="7.7109375" style="629" customWidth="1"/>
    <col min="7686" max="7686" width="6" style="629" customWidth="1"/>
    <col min="7687" max="7687" width="11.5703125" style="629" customWidth="1"/>
    <col min="7688" max="7688" width="13.42578125" style="629" customWidth="1"/>
    <col min="7689" max="7689" width="13.85546875" style="629" customWidth="1"/>
    <col min="7690" max="7936" width="9.140625" style="629"/>
    <col min="7937" max="7937" width="13" style="629" customWidth="1"/>
    <col min="7938" max="7938" width="9.140625" style="629"/>
    <col min="7939" max="7939" width="13" style="629" customWidth="1"/>
    <col min="7940" max="7940" width="29.7109375" style="629" customWidth="1"/>
    <col min="7941" max="7941" width="7.7109375" style="629" customWidth="1"/>
    <col min="7942" max="7942" width="6" style="629" customWidth="1"/>
    <col min="7943" max="7943" width="11.5703125" style="629" customWidth="1"/>
    <col min="7944" max="7944" width="13.42578125" style="629" customWidth="1"/>
    <col min="7945" max="7945" width="13.85546875" style="629" customWidth="1"/>
    <col min="7946" max="8192" width="9.140625" style="629"/>
    <col min="8193" max="8193" width="13" style="629" customWidth="1"/>
    <col min="8194" max="8194" width="9.140625" style="629"/>
    <col min="8195" max="8195" width="13" style="629" customWidth="1"/>
    <col min="8196" max="8196" width="29.7109375" style="629" customWidth="1"/>
    <col min="8197" max="8197" width="7.7109375" style="629" customWidth="1"/>
    <col min="8198" max="8198" width="6" style="629" customWidth="1"/>
    <col min="8199" max="8199" width="11.5703125" style="629" customWidth="1"/>
    <col min="8200" max="8200" width="13.42578125" style="629" customWidth="1"/>
    <col min="8201" max="8201" width="13.85546875" style="629" customWidth="1"/>
    <col min="8202" max="8448" width="9.140625" style="629"/>
    <col min="8449" max="8449" width="13" style="629" customWidth="1"/>
    <col min="8450" max="8450" width="9.140625" style="629"/>
    <col min="8451" max="8451" width="13" style="629" customWidth="1"/>
    <col min="8452" max="8452" width="29.7109375" style="629" customWidth="1"/>
    <col min="8453" max="8453" width="7.7109375" style="629" customWidth="1"/>
    <col min="8454" max="8454" width="6" style="629" customWidth="1"/>
    <col min="8455" max="8455" width="11.5703125" style="629" customWidth="1"/>
    <col min="8456" max="8456" width="13.42578125" style="629" customWidth="1"/>
    <col min="8457" max="8457" width="13.85546875" style="629" customWidth="1"/>
    <col min="8458" max="8704" width="9.140625" style="629"/>
    <col min="8705" max="8705" width="13" style="629" customWidth="1"/>
    <col min="8706" max="8706" width="9.140625" style="629"/>
    <col min="8707" max="8707" width="13" style="629" customWidth="1"/>
    <col min="8708" max="8708" width="29.7109375" style="629" customWidth="1"/>
    <col min="8709" max="8709" width="7.7109375" style="629" customWidth="1"/>
    <col min="8710" max="8710" width="6" style="629" customWidth="1"/>
    <col min="8711" max="8711" width="11.5703125" style="629" customWidth="1"/>
    <col min="8712" max="8712" width="13.42578125" style="629" customWidth="1"/>
    <col min="8713" max="8713" width="13.85546875" style="629" customWidth="1"/>
    <col min="8714" max="8960" width="9.140625" style="629"/>
    <col min="8961" max="8961" width="13" style="629" customWidth="1"/>
    <col min="8962" max="8962" width="9.140625" style="629"/>
    <col min="8963" max="8963" width="13" style="629" customWidth="1"/>
    <col min="8964" max="8964" width="29.7109375" style="629" customWidth="1"/>
    <col min="8965" max="8965" width="7.7109375" style="629" customWidth="1"/>
    <col min="8966" max="8966" width="6" style="629" customWidth="1"/>
    <col min="8967" max="8967" width="11.5703125" style="629" customWidth="1"/>
    <col min="8968" max="8968" width="13.42578125" style="629" customWidth="1"/>
    <col min="8969" max="8969" width="13.85546875" style="629" customWidth="1"/>
    <col min="8970" max="9216" width="9.140625" style="629"/>
    <col min="9217" max="9217" width="13" style="629" customWidth="1"/>
    <col min="9218" max="9218" width="9.140625" style="629"/>
    <col min="9219" max="9219" width="13" style="629" customWidth="1"/>
    <col min="9220" max="9220" width="29.7109375" style="629" customWidth="1"/>
    <col min="9221" max="9221" width="7.7109375" style="629" customWidth="1"/>
    <col min="9222" max="9222" width="6" style="629" customWidth="1"/>
    <col min="9223" max="9223" width="11.5703125" style="629" customWidth="1"/>
    <col min="9224" max="9224" width="13.42578125" style="629" customWidth="1"/>
    <col min="9225" max="9225" width="13.85546875" style="629" customWidth="1"/>
    <col min="9226" max="9472" width="9.140625" style="629"/>
    <col min="9473" max="9473" width="13" style="629" customWidth="1"/>
    <col min="9474" max="9474" width="9.140625" style="629"/>
    <col min="9475" max="9475" width="13" style="629" customWidth="1"/>
    <col min="9476" max="9476" width="29.7109375" style="629" customWidth="1"/>
    <col min="9477" max="9477" width="7.7109375" style="629" customWidth="1"/>
    <col min="9478" max="9478" width="6" style="629" customWidth="1"/>
    <col min="9479" max="9479" width="11.5703125" style="629" customWidth="1"/>
    <col min="9480" max="9480" width="13.42578125" style="629" customWidth="1"/>
    <col min="9481" max="9481" width="13.85546875" style="629" customWidth="1"/>
    <col min="9482" max="9728" width="9.140625" style="629"/>
    <col min="9729" max="9729" width="13" style="629" customWidth="1"/>
    <col min="9730" max="9730" width="9.140625" style="629"/>
    <col min="9731" max="9731" width="13" style="629" customWidth="1"/>
    <col min="9732" max="9732" width="29.7109375" style="629" customWidth="1"/>
    <col min="9733" max="9733" width="7.7109375" style="629" customWidth="1"/>
    <col min="9734" max="9734" width="6" style="629" customWidth="1"/>
    <col min="9735" max="9735" width="11.5703125" style="629" customWidth="1"/>
    <col min="9736" max="9736" width="13.42578125" style="629" customWidth="1"/>
    <col min="9737" max="9737" width="13.85546875" style="629" customWidth="1"/>
    <col min="9738" max="9984" width="9.140625" style="629"/>
    <col min="9985" max="9985" width="13" style="629" customWidth="1"/>
    <col min="9986" max="9986" width="9.140625" style="629"/>
    <col min="9987" max="9987" width="13" style="629" customWidth="1"/>
    <col min="9988" max="9988" width="29.7109375" style="629" customWidth="1"/>
    <col min="9989" max="9989" width="7.7109375" style="629" customWidth="1"/>
    <col min="9990" max="9990" width="6" style="629" customWidth="1"/>
    <col min="9991" max="9991" width="11.5703125" style="629" customWidth="1"/>
    <col min="9992" max="9992" width="13.42578125" style="629" customWidth="1"/>
    <col min="9993" max="9993" width="13.85546875" style="629" customWidth="1"/>
    <col min="9994" max="10240" width="9.140625" style="629"/>
    <col min="10241" max="10241" width="13" style="629" customWidth="1"/>
    <col min="10242" max="10242" width="9.140625" style="629"/>
    <col min="10243" max="10243" width="13" style="629" customWidth="1"/>
    <col min="10244" max="10244" width="29.7109375" style="629" customWidth="1"/>
    <col min="10245" max="10245" width="7.7109375" style="629" customWidth="1"/>
    <col min="10246" max="10246" width="6" style="629" customWidth="1"/>
    <col min="10247" max="10247" width="11.5703125" style="629" customWidth="1"/>
    <col min="10248" max="10248" width="13.42578125" style="629" customWidth="1"/>
    <col min="10249" max="10249" width="13.85546875" style="629" customWidth="1"/>
    <col min="10250" max="10496" width="9.140625" style="629"/>
    <col min="10497" max="10497" width="13" style="629" customWidth="1"/>
    <col min="10498" max="10498" width="9.140625" style="629"/>
    <col min="10499" max="10499" width="13" style="629" customWidth="1"/>
    <col min="10500" max="10500" width="29.7109375" style="629" customWidth="1"/>
    <col min="10501" max="10501" width="7.7109375" style="629" customWidth="1"/>
    <col min="10502" max="10502" width="6" style="629" customWidth="1"/>
    <col min="10503" max="10503" width="11.5703125" style="629" customWidth="1"/>
    <col min="10504" max="10504" width="13.42578125" style="629" customWidth="1"/>
    <col min="10505" max="10505" width="13.85546875" style="629" customWidth="1"/>
    <col min="10506" max="10752" width="9.140625" style="629"/>
    <col min="10753" max="10753" width="13" style="629" customWidth="1"/>
    <col min="10754" max="10754" width="9.140625" style="629"/>
    <col min="10755" max="10755" width="13" style="629" customWidth="1"/>
    <col min="10756" max="10756" width="29.7109375" style="629" customWidth="1"/>
    <col min="10757" max="10757" width="7.7109375" style="629" customWidth="1"/>
    <col min="10758" max="10758" width="6" style="629" customWidth="1"/>
    <col min="10759" max="10759" width="11.5703125" style="629" customWidth="1"/>
    <col min="10760" max="10760" width="13.42578125" style="629" customWidth="1"/>
    <col min="10761" max="10761" width="13.85546875" style="629" customWidth="1"/>
    <col min="10762" max="11008" width="9.140625" style="629"/>
    <col min="11009" max="11009" width="13" style="629" customWidth="1"/>
    <col min="11010" max="11010" width="9.140625" style="629"/>
    <col min="11011" max="11011" width="13" style="629" customWidth="1"/>
    <col min="11012" max="11012" width="29.7109375" style="629" customWidth="1"/>
    <col min="11013" max="11013" width="7.7109375" style="629" customWidth="1"/>
    <col min="11014" max="11014" width="6" style="629" customWidth="1"/>
    <col min="11015" max="11015" width="11.5703125" style="629" customWidth="1"/>
    <col min="11016" max="11016" width="13.42578125" style="629" customWidth="1"/>
    <col min="11017" max="11017" width="13.85546875" style="629" customWidth="1"/>
    <col min="11018" max="11264" width="9.140625" style="629"/>
    <col min="11265" max="11265" width="13" style="629" customWidth="1"/>
    <col min="11266" max="11266" width="9.140625" style="629"/>
    <col min="11267" max="11267" width="13" style="629" customWidth="1"/>
    <col min="11268" max="11268" width="29.7109375" style="629" customWidth="1"/>
    <col min="11269" max="11269" width="7.7109375" style="629" customWidth="1"/>
    <col min="11270" max="11270" width="6" style="629" customWidth="1"/>
    <col min="11271" max="11271" width="11.5703125" style="629" customWidth="1"/>
    <col min="11272" max="11272" width="13.42578125" style="629" customWidth="1"/>
    <col min="11273" max="11273" width="13.85546875" style="629" customWidth="1"/>
    <col min="11274" max="11520" width="9.140625" style="629"/>
    <col min="11521" max="11521" width="13" style="629" customWidth="1"/>
    <col min="11522" max="11522" width="9.140625" style="629"/>
    <col min="11523" max="11523" width="13" style="629" customWidth="1"/>
    <col min="11524" max="11524" width="29.7109375" style="629" customWidth="1"/>
    <col min="11525" max="11525" width="7.7109375" style="629" customWidth="1"/>
    <col min="11526" max="11526" width="6" style="629" customWidth="1"/>
    <col min="11527" max="11527" width="11.5703125" style="629" customWidth="1"/>
    <col min="11528" max="11528" width="13.42578125" style="629" customWidth="1"/>
    <col min="11529" max="11529" width="13.85546875" style="629" customWidth="1"/>
    <col min="11530" max="11776" width="9.140625" style="629"/>
    <col min="11777" max="11777" width="13" style="629" customWidth="1"/>
    <col min="11778" max="11778" width="9.140625" style="629"/>
    <col min="11779" max="11779" width="13" style="629" customWidth="1"/>
    <col min="11780" max="11780" width="29.7109375" style="629" customWidth="1"/>
    <col min="11781" max="11781" width="7.7109375" style="629" customWidth="1"/>
    <col min="11782" max="11782" width="6" style="629" customWidth="1"/>
    <col min="11783" max="11783" width="11.5703125" style="629" customWidth="1"/>
    <col min="11784" max="11784" width="13.42578125" style="629" customWidth="1"/>
    <col min="11785" max="11785" width="13.85546875" style="629" customWidth="1"/>
    <col min="11786" max="12032" width="9.140625" style="629"/>
    <col min="12033" max="12033" width="13" style="629" customWidth="1"/>
    <col min="12034" max="12034" width="9.140625" style="629"/>
    <col min="12035" max="12035" width="13" style="629" customWidth="1"/>
    <col min="12036" max="12036" width="29.7109375" style="629" customWidth="1"/>
    <col min="12037" max="12037" width="7.7109375" style="629" customWidth="1"/>
    <col min="12038" max="12038" width="6" style="629" customWidth="1"/>
    <col min="12039" max="12039" width="11.5703125" style="629" customWidth="1"/>
    <col min="12040" max="12040" width="13.42578125" style="629" customWidth="1"/>
    <col min="12041" max="12041" width="13.85546875" style="629" customWidth="1"/>
    <col min="12042" max="12288" width="9.140625" style="629"/>
    <col min="12289" max="12289" width="13" style="629" customWidth="1"/>
    <col min="12290" max="12290" width="9.140625" style="629"/>
    <col min="12291" max="12291" width="13" style="629" customWidth="1"/>
    <col min="12292" max="12292" width="29.7109375" style="629" customWidth="1"/>
    <col min="12293" max="12293" width="7.7109375" style="629" customWidth="1"/>
    <col min="12294" max="12294" width="6" style="629" customWidth="1"/>
    <col min="12295" max="12295" width="11.5703125" style="629" customWidth="1"/>
    <col min="12296" max="12296" width="13.42578125" style="629" customWidth="1"/>
    <col min="12297" max="12297" width="13.85546875" style="629" customWidth="1"/>
    <col min="12298" max="12544" width="9.140625" style="629"/>
    <col min="12545" max="12545" width="13" style="629" customWidth="1"/>
    <col min="12546" max="12546" width="9.140625" style="629"/>
    <col min="12547" max="12547" width="13" style="629" customWidth="1"/>
    <col min="12548" max="12548" width="29.7109375" style="629" customWidth="1"/>
    <col min="12549" max="12549" width="7.7109375" style="629" customWidth="1"/>
    <col min="12550" max="12550" width="6" style="629" customWidth="1"/>
    <col min="12551" max="12551" width="11.5703125" style="629" customWidth="1"/>
    <col min="12552" max="12552" width="13.42578125" style="629" customWidth="1"/>
    <col min="12553" max="12553" width="13.85546875" style="629" customWidth="1"/>
    <col min="12554" max="12800" width="9.140625" style="629"/>
    <col min="12801" max="12801" width="13" style="629" customWidth="1"/>
    <col min="12802" max="12802" width="9.140625" style="629"/>
    <col min="12803" max="12803" width="13" style="629" customWidth="1"/>
    <col min="12804" max="12804" width="29.7109375" style="629" customWidth="1"/>
    <col min="12805" max="12805" width="7.7109375" style="629" customWidth="1"/>
    <col min="12806" max="12806" width="6" style="629" customWidth="1"/>
    <col min="12807" max="12807" width="11.5703125" style="629" customWidth="1"/>
    <col min="12808" max="12808" width="13.42578125" style="629" customWidth="1"/>
    <col min="12809" max="12809" width="13.85546875" style="629" customWidth="1"/>
    <col min="12810" max="13056" width="9.140625" style="629"/>
    <col min="13057" max="13057" width="13" style="629" customWidth="1"/>
    <col min="13058" max="13058" width="9.140625" style="629"/>
    <col min="13059" max="13059" width="13" style="629" customWidth="1"/>
    <col min="13060" max="13060" width="29.7109375" style="629" customWidth="1"/>
    <col min="13061" max="13061" width="7.7109375" style="629" customWidth="1"/>
    <col min="13062" max="13062" width="6" style="629" customWidth="1"/>
    <col min="13063" max="13063" width="11.5703125" style="629" customWidth="1"/>
    <col min="13064" max="13064" width="13.42578125" style="629" customWidth="1"/>
    <col min="13065" max="13065" width="13.85546875" style="629" customWidth="1"/>
    <col min="13066" max="13312" width="9.140625" style="629"/>
    <col min="13313" max="13313" width="13" style="629" customWidth="1"/>
    <col min="13314" max="13314" width="9.140625" style="629"/>
    <col min="13315" max="13315" width="13" style="629" customWidth="1"/>
    <col min="13316" max="13316" width="29.7109375" style="629" customWidth="1"/>
    <col min="13317" max="13317" width="7.7109375" style="629" customWidth="1"/>
    <col min="13318" max="13318" width="6" style="629" customWidth="1"/>
    <col min="13319" max="13319" width="11.5703125" style="629" customWidth="1"/>
    <col min="13320" max="13320" width="13.42578125" style="629" customWidth="1"/>
    <col min="13321" max="13321" width="13.85546875" style="629" customWidth="1"/>
    <col min="13322" max="13568" width="9.140625" style="629"/>
    <col min="13569" max="13569" width="13" style="629" customWidth="1"/>
    <col min="13570" max="13570" width="9.140625" style="629"/>
    <col min="13571" max="13571" width="13" style="629" customWidth="1"/>
    <col min="13572" max="13572" width="29.7109375" style="629" customWidth="1"/>
    <col min="13573" max="13573" width="7.7109375" style="629" customWidth="1"/>
    <col min="13574" max="13574" width="6" style="629" customWidth="1"/>
    <col min="13575" max="13575" width="11.5703125" style="629" customWidth="1"/>
    <col min="13576" max="13576" width="13.42578125" style="629" customWidth="1"/>
    <col min="13577" max="13577" width="13.85546875" style="629" customWidth="1"/>
    <col min="13578" max="13824" width="9.140625" style="629"/>
    <col min="13825" max="13825" width="13" style="629" customWidth="1"/>
    <col min="13826" max="13826" width="9.140625" style="629"/>
    <col min="13827" max="13827" width="13" style="629" customWidth="1"/>
    <col min="13828" max="13828" width="29.7109375" style="629" customWidth="1"/>
    <col min="13829" max="13829" width="7.7109375" style="629" customWidth="1"/>
    <col min="13830" max="13830" width="6" style="629" customWidth="1"/>
    <col min="13831" max="13831" width="11.5703125" style="629" customWidth="1"/>
    <col min="13832" max="13832" width="13.42578125" style="629" customWidth="1"/>
    <col min="13833" max="13833" width="13.85546875" style="629" customWidth="1"/>
    <col min="13834" max="14080" width="9.140625" style="629"/>
    <col min="14081" max="14081" width="13" style="629" customWidth="1"/>
    <col min="14082" max="14082" width="9.140625" style="629"/>
    <col min="14083" max="14083" width="13" style="629" customWidth="1"/>
    <col min="14084" max="14084" width="29.7109375" style="629" customWidth="1"/>
    <col min="14085" max="14085" width="7.7109375" style="629" customWidth="1"/>
    <col min="14086" max="14086" width="6" style="629" customWidth="1"/>
    <col min="14087" max="14087" width="11.5703125" style="629" customWidth="1"/>
    <col min="14088" max="14088" width="13.42578125" style="629" customWidth="1"/>
    <col min="14089" max="14089" width="13.85546875" style="629" customWidth="1"/>
    <col min="14090" max="14336" width="9.140625" style="629"/>
    <col min="14337" max="14337" width="13" style="629" customWidth="1"/>
    <col min="14338" max="14338" width="9.140625" style="629"/>
    <col min="14339" max="14339" width="13" style="629" customWidth="1"/>
    <col min="14340" max="14340" width="29.7109375" style="629" customWidth="1"/>
    <col min="14341" max="14341" width="7.7109375" style="629" customWidth="1"/>
    <col min="14342" max="14342" width="6" style="629" customWidth="1"/>
    <col min="14343" max="14343" width="11.5703125" style="629" customWidth="1"/>
    <col min="14344" max="14344" width="13.42578125" style="629" customWidth="1"/>
    <col min="14345" max="14345" width="13.85546875" style="629" customWidth="1"/>
    <col min="14346" max="14592" width="9.140625" style="629"/>
    <col min="14593" max="14593" width="13" style="629" customWidth="1"/>
    <col min="14594" max="14594" width="9.140625" style="629"/>
    <col min="14595" max="14595" width="13" style="629" customWidth="1"/>
    <col min="14596" max="14596" width="29.7109375" style="629" customWidth="1"/>
    <col min="14597" max="14597" width="7.7109375" style="629" customWidth="1"/>
    <col min="14598" max="14598" width="6" style="629" customWidth="1"/>
    <col min="14599" max="14599" width="11.5703125" style="629" customWidth="1"/>
    <col min="14600" max="14600" width="13.42578125" style="629" customWidth="1"/>
    <col min="14601" max="14601" width="13.85546875" style="629" customWidth="1"/>
    <col min="14602" max="14848" width="9.140625" style="629"/>
    <col min="14849" max="14849" width="13" style="629" customWidth="1"/>
    <col min="14850" max="14850" width="9.140625" style="629"/>
    <col min="14851" max="14851" width="13" style="629" customWidth="1"/>
    <col min="14852" max="14852" width="29.7109375" style="629" customWidth="1"/>
    <col min="14853" max="14853" width="7.7109375" style="629" customWidth="1"/>
    <col min="14854" max="14854" width="6" style="629" customWidth="1"/>
    <col min="14855" max="14855" width="11.5703125" style="629" customWidth="1"/>
    <col min="14856" max="14856" width="13.42578125" style="629" customWidth="1"/>
    <col min="14857" max="14857" width="13.85546875" style="629" customWidth="1"/>
    <col min="14858" max="15104" width="9.140625" style="629"/>
    <col min="15105" max="15105" width="13" style="629" customWidth="1"/>
    <col min="15106" max="15106" width="9.140625" style="629"/>
    <col min="15107" max="15107" width="13" style="629" customWidth="1"/>
    <col min="15108" max="15108" width="29.7109375" style="629" customWidth="1"/>
    <col min="15109" max="15109" width="7.7109375" style="629" customWidth="1"/>
    <col min="15110" max="15110" width="6" style="629" customWidth="1"/>
    <col min="15111" max="15111" width="11.5703125" style="629" customWidth="1"/>
    <col min="15112" max="15112" width="13.42578125" style="629" customWidth="1"/>
    <col min="15113" max="15113" width="13.85546875" style="629" customWidth="1"/>
    <col min="15114" max="15360" width="9.140625" style="629"/>
    <col min="15361" max="15361" width="13" style="629" customWidth="1"/>
    <col min="15362" max="15362" width="9.140625" style="629"/>
    <col min="15363" max="15363" width="13" style="629" customWidth="1"/>
    <col min="15364" max="15364" width="29.7109375" style="629" customWidth="1"/>
    <col min="15365" max="15365" width="7.7109375" style="629" customWidth="1"/>
    <col min="15366" max="15366" width="6" style="629" customWidth="1"/>
    <col min="15367" max="15367" width="11.5703125" style="629" customWidth="1"/>
    <col min="15368" max="15368" width="13.42578125" style="629" customWidth="1"/>
    <col min="15369" max="15369" width="13.85546875" style="629" customWidth="1"/>
    <col min="15370" max="15616" width="9.140625" style="629"/>
    <col min="15617" max="15617" width="13" style="629" customWidth="1"/>
    <col min="15618" max="15618" width="9.140625" style="629"/>
    <col min="15619" max="15619" width="13" style="629" customWidth="1"/>
    <col min="15620" max="15620" width="29.7109375" style="629" customWidth="1"/>
    <col min="15621" max="15621" width="7.7109375" style="629" customWidth="1"/>
    <col min="15622" max="15622" width="6" style="629" customWidth="1"/>
    <col min="15623" max="15623" width="11.5703125" style="629" customWidth="1"/>
    <col min="15624" max="15624" width="13.42578125" style="629" customWidth="1"/>
    <col min="15625" max="15625" width="13.85546875" style="629" customWidth="1"/>
    <col min="15626" max="15872" width="9.140625" style="629"/>
    <col min="15873" max="15873" width="13" style="629" customWidth="1"/>
    <col min="15874" max="15874" width="9.140625" style="629"/>
    <col min="15875" max="15875" width="13" style="629" customWidth="1"/>
    <col min="15876" max="15876" width="29.7109375" style="629" customWidth="1"/>
    <col min="15877" max="15877" width="7.7109375" style="629" customWidth="1"/>
    <col min="15878" max="15878" width="6" style="629" customWidth="1"/>
    <col min="15879" max="15879" width="11.5703125" style="629" customWidth="1"/>
    <col min="15880" max="15880" width="13.42578125" style="629" customWidth="1"/>
    <col min="15881" max="15881" width="13.85546875" style="629" customWidth="1"/>
    <col min="15882" max="16128" width="9.140625" style="629"/>
    <col min="16129" max="16129" width="13" style="629" customWidth="1"/>
    <col min="16130" max="16130" width="9.140625" style="629"/>
    <col min="16131" max="16131" width="13" style="629" customWidth="1"/>
    <col min="16132" max="16132" width="29.7109375" style="629" customWidth="1"/>
    <col min="16133" max="16133" width="7.7109375" style="629" customWidth="1"/>
    <col min="16134" max="16134" width="6" style="629" customWidth="1"/>
    <col min="16135" max="16135" width="11.5703125" style="629" customWidth="1"/>
    <col min="16136" max="16136" width="13.42578125" style="629" customWidth="1"/>
    <col min="16137" max="16137" width="13.85546875" style="629" customWidth="1"/>
    <col min="16138" max="16384" width="9.140625" style="629"/>
  </cols>
  <sheetData>
    <row r="1" spans="1:14">
      <c r="A1" s="628" t="str">
        <f>TH!A1</f>
        <v>Đơn vị: CÔNG TY TNHH SX TM KIM DUNG PHÁT</v>
      </c>
      <c r="F1" s="934" t="s">
        <v>362</v>
      </c>
      <c r="G1" s="934"/>
      <c r="H1" s="934"/>
      <c r="I1" s="934"/>
    </row>
    <row r="2" spans="1:14">
      <c r="A2" s="629" t="str">
        <f>TH!A2</f>
        <v>Địa chỉ: 1A227/1 Ấp 1, Phạm Văn Hai, Bình Chánh, TPHCM</v>
      </c>
      <c r="F2" s="933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33"/>
      <c r="H2" s="933"/>
      <c r="I2" s="933"/>
    </row>
    <row r="3" spans="1:14">
      <c r="F3" s="933"/>
      <c r="G3" s="933"/>
      <c r="H3" s="933"/>
      <c r="I3" s="933"/>
    </row>
    <row r="4" spans="1:14">
      <c r="H4" s="630"/>
      <c r="I4" s="630"/>
    </row>
    <row r="5" spans="1:14" ht="26.25" customHeight="1">
      <c r="B5" s="631"/>
      <c r="C5" s="631"/>
      <c r="D5" s="632" t="s">
        <v>363</v>
      </c>
      <c r="E5" s="631"/>
      <c r="F5" s="631"/>
      <c r="G5" s="631"/>
      <c r="H5" s="631"/>
      <c r="I5" s="631"/>
      <c r="J5" s="631"/>
      <c r="K5" s="631"/>
    </row>
    <row r="6" spans="1:14">
      <c r="B6" s="633"/>
      <c r="C6" s="633"/>
      <c r="D6" s="634" t="e">
        <f ca="1">$K$9&amp;"   -   Năm:  " &amp;YEAR(A11)</f>
        <v>#VALUE!</v>
      </c>
      <c r="E6" s="633"/>
      <c r="F6" s="633"/>
      <c r="G6" s="633"/>
      <c r="H6" s="633"/>
      <c r="I6" s="633"/>
      <c r="J6" s="633"/>
      <c r="K6" s="633"/>
    </row>
    <row r="7" spans="1:14">
      <c r="A7" s="635"/>
      <c r="B7" s="635"/>
      <c r="C7" s="635"/>
      <c r="D7" s="635"/>
      <c r="E7" s="635"/>
      <c r="F7" s="635"/>
      <c r="G7" s="635"/>
      <c r="H7" s="937" t="s">
        <v>123</v>
      </c>
      <c r="I7" s="937"/>
      <c r="J7" s="635"/>
      <c r="K7" s="635"/>
      <c r="M7" s="936" t="s">
        <v>352</v>
      </c>
      <c r="N7" s="936"/>
    </row>
    <row r="8" spans="1:14" s="851" customFormat="1" ht="23.25" customHeight="1" thickBot="1">
      <c r="A8" s="927" t="s">
        <v>364</v>
      </c>
      <c r="B8" s="929" t="s">
        <v>1</v>
      </c>
      <c r="C8" s="930"/>
      <c r="D8" s="931" t="s">
        <v>0</v>
      </c>
      <c r="E8" s="927" t="s">
        <v>365</v>
      </c>
      <c r="F8" s="935" t="s">
        <v>94</v>
      </c>
      <c r="G8" s="935"/>
      <c r="H8" s="929" t="s">
        <v>21</v>
      </c>
      <c r="I8" s="930"/>
      <c r="J8" s="850"/>
      <c r="K8" s="850"/>
      <c r="M8" s="852">
        <f>IF(K9="Quý I",1,IF(K9="Quý II",4,IF(K9="Quý III",7,IF(K9="Quý IV",10,""))))</f>
        <v>7</v>
      </c>
      <c r="N8" s="852">
        <f>IF(K9="Quý I",3,IF(K9="Quý II",6,IF(K9="Quý III",9,IF(K9="Quý IV",12,""))))</f>
        <v>9</v>
      </c>
    </row>
    <row r="9" spans="1:14" s="851" customFormat="1" ht="28.5" customHeight="1" thickBot="1">
      <c r="A9" s="928"/>
      <c r="B9" s="853" t="s">
        <v>15</v>
      </c>
      <c r="C9" s="853" t="s">
        <v>32</v>
      </c>
      <c r="D9" s="932"/>
      <c r="E9" s="928"/>
      <c r="F9" s="854" t="s">
        <v>22</v>
      </c>
      <c r="G9" s="854" t="s">
        <v>23</v>
      </c>
      <c r="H9" s="853" t="s">
        <v>366</v>
      </c>
      <c r="I9" s="853" t="s">
        <v>23</v>
      </c>
      <c r="K9" s="737" t="s">
        <v>783</v>
      </c>
    </row>
    <row r="10" spans="1:14" s="851" customFormat="1" ht="21" customHeight="1">
      <c r="A10" s="855"/>
      <c r="B10" s="855"/>
      <c r="C10" s="855"/>
      <c r="D10" s="856" t="s">
        <v>369</v>
      </c>
      <c r="E10" s="857"/>
      <c r="F10" s="855"/>
      <c r="G10" s="855"/>
      <c r="H10" s="858">
        <f>SUMIF(_M,"&lt;"&amp;$M$8,TH)</f>
        <v>396261800</v>
      </c>
      <c r="I10" s="858">
        <f>SUMIF(_M,"&lt;"&amp;$M$8,TH)</f>
        <v>396261800</v>
      </c>
    </row>
    <row r="11" spans="1:14" s="851" customFormat="1" ht="21" customHeight="1">
      <c r="A11" s="859" t="str">
        <f ca="1">IF(ROWS($1:1)&gt;COUNT(Dong6),"",OFFSET(TH!C$1,SMALL(Dong6,ROWS($1:1)),))</f>
        <v/>
      </c>
      <c r="B11" s="860" t="str">
        <f ca="1">IF(ROWS($1:1)&gt;COUNT(Dong6),"",OFFSET(TH!D$1,SMALL(Dong6,ROWS($1:1)),))</f>
        <v/>
      </c>
      <c r="C11" s="859" t="str">
        <f ca="1">IF(ROWS($1:1)&gt;COUNT(Dong6),"",OFFSET(TH!E$1,SMALL(Dong6,ROWS($1:1)),))</f>
        <v/>
      </c>
      <c r="D11" s="861" t="str">
        <f ca="1">IF(ROWS($1:1)&gt;COUNT(Dong6),"",OFFSET(TH!F$1,SMALL(Dong6,ROWS($1:1)),))</f>
        <v/>
      </c>
      <c r="E11" s="860" t="str">
        <f t="shared" ref="E11:E40" ca="1" si="0">IF(D11&lt;&gt;"",ROW()-10,"")</f>
        <v/>
      </c>
      <c r="F11" s="862" t="str">
        <f ca="1">IF(ROWS($1:1)&gt;COUNT(Dong6),"",OFFSET(TH!L$1,SMALL(Dong6,ROWS($1:1)),))</f>
        <v/>
      </c>
      <c r="G11" s="862" t="str">
        <f ca="1">IF(ROWS($1:1)&gt;COUNT(Dong6),"",OFFSET(TH!M$1,SMALL(Dong6,ROWS($1:1)),))</f>
        <v/>
      </c>
      <c r="H11" s="722" t="str">
        <f ca="1">IF(ROWS($1:1)&gt;COUNT(Dong6),"",OFFSET(TH!K$1,SMALL(Dong6,ROWS($1:1)),))</f>
        <v/>
      </c>
      <c r="I11" s="722" t="str">
        <f ca="1">IF(ROWS($1:1)&gt;COUNT(Dong6),"",OFFSET(TH!K$1,SMALL(Dong6,ROWS($1:1)),))</f>
        <v/>
      </c>
    </row>
    <row r="12" spans="1:14" s="851" customFormat="1" ht="21" customHeight="1">
      <c r="A12" s="859" t="str">
        <f ca="1">IF(ROWS($1:2)&gt;COUNT(Dong6),"",OFFSET(TH!C$1,SMALL(Dong6,ROWS($1:2)),))</f>
        <v/>
      </c>
      <c r="B12" s="860" t="str">
        <f ca="1">IF(ROWS($1:2)&gt;COUNT(Dong6),"",OFFSET(TH!D$1,SMALL(Dong6,ROWS($1:2)),))</f>
        <v/>
      </c>
      <c r="C12" s="859" t="str">
        <f ca="1">IF(ROWS($1:2)&gt;COUNT(Dong6),"",OFFSET(TH!E$1,SMALL(Dong6,ROWS($1:2)),))</f>
        <v/>
      </c>
      <c r="D12" s="861" t="str">
        <f ca="1">IF(ROWS($1:2)&gt;COUNT(Dong6),"",OFFSET(TH!F$1,SMALL(Dong6,ROWS($1:2)),))</f>
        <v/>
      </c>
      <c r="E12" s="860" t="str">
        <f t="shared" ca="1" si="0"/>
        <v/>
      </c>
      <c r="F12" s="862" t="str">
        <f ca="1">IF(ROWS($1:2)&gt;COUNT(Dong6),"",OFFSET(TH!L$1,SMALL(Dong6,ROWS($1:2)),))</f>
        <v/>
      </c>
      <c r="G12" s="862" t="str">
        <f ca="1">IF(ROWS($1:2)&gt;COUNT(Dong6),"",OFFSET(TH!M$1,SMALL(Dong6,ROWS($1:2)),))</f>
        <v/>
      </c>
      <c r="H12" s="722" t="str">
        <f ca="1">IF(ROWS($1:2)&gt;COUNT(Dong6),"",OFFSET(TH!K$1,SMALL(Dong6,ROWS($1:2)),))</f>
        <v/>
      </c>
      <c r="I12" s="722" t="str">
        <f ca="1">IF(ROWS($1:2)&gt;COUNT(Dong6),"",OFFSET(TH!K$1,SMALL(Dong6,ROWS($1:2)),))</f>
        <v/>
      </c>
    </row>
    <row r="13" spans="1:14" s="851" customFormat="1" ht="21" customHeight="1">
      <c r="A13" s="859" t="str">
        <f ca="1">IF(ROWS($1:3)&gt;COUNT(Dong6),"",OFFSET(TH!C$1,SMALL(Dong6,ROWS($1:3)),))</f>
        <v/>
      </c>
      <c r="B13" s="860" t="str">
        <f ca="1">IF(ROWS($1:3)&gt;COUNT(Dong6),"",OFFSET(TH!D$1,SMALL(Dong6,ROWS($1:3)),))</f>
        <v/>
      </c>
      <c r="C13" s="859" t="str">
        <f ca="1">IF(ROWS($1:3)&gt;COUNT(Dong6),"",OFFSET(TH!E$1,SMALL(Dong6,ROWS($1:3)),))</f>
        <v/>
      </c>
      <c r="D13" s="861" t="str">
        <f ca="1">IF(ROWS($1:3)&gt;COUNT(Dong6),"",OFFSET(TH!F$1,SMALL(Dong6,ROWS($1:3)),))</f>
        <v/>
      </c>
      <c r="E13" s="860" t="str">
        <f t="shared" ca="1" si="0"/>
        <v/>
      </c>
      <c r="F13" s="862" t="str">
        <f ca="1">IF(ROWS($1:3)&gt;COUNT(Dong6),"",OFFSET(TH!L$1,SMALL(Dong6,ROWS($1:3)),))</f>
        <v/>
      </c>
      <c r="G13" s="862" t="str">
        <f ca="1">IF(ROWS($1:3)&gt;COUNT(Dong6),"",OFFSET(TH!M$1,SMALL(Dong6,ROWS($1:3)),))</f>
        <v/>
      </c>
      <c r="H13" s="722" t="str">
        <f ca="1">IF(ROWS($1:3)&gt;COUNT(Dong6),"",OFFSET(TH!K$1,SMALL(Dong6,ROWS($1:3)),))</f>
        <v/>
      </c>
      <c r="I13" s="722" t="str">
        <f ca="1">IF(ROWS($1:3)&gt;COUNT(Dong6),"",OFFSET(TH!K$1,SMALL(Dong6,ROWS($1:3)),))</f>
        <v/>
      </c>
    </row>
    <row r="14" spans="1:14" s="851" customFormat="1" ht="21" customHeight="1">
      <c r="A14" s="859" t="str">
        <f ca="1">IF(ROWS($1:4)&gt;COUNT(Dong6),"",OFFSET(TH!C$1,SMALL(Dong6,ROWS($1:4)),))</f>
        <v/>
      </c>
      <c r="B14" s="860" t="str">
        <f ca="1">IF(ROWS($1:4)&gt;COUNT(Dong6),"",OFFSET(TH!D$1,SMALL(Dong6,ROWS($1:4)),))</f>
        <v/>
      </c>
      <c r="C14" s="859" t="str">
        <f ca="1">IF(ROWS($1:4)&gt;COUNT(Dong6),"",OFFSET(TH!E$1,SMALL(Dong6,ROWS($1:4)),))</f>
        <v/>
      </c>
      <c r="D14" s="861" t="str">
        <f ca="1">IF(ROWS($1:4)&gt;COUNT(Dong6),"",OFFSET(TH!F$1,SMALL(Dong6,ROWS($1:4)),))</f>
        <v/>
      </c>
      <c r="E14" s="860" t="str">
        <f t="shared" ca="1" si="0"/>
        <v/>
      </c>
      <c r="F14" s="862" t="str">
        <f ca="1">IF(ROWS($1:4)&gt;COUNT(Dong6),"",OFFSET(TH!L$1,SMALL(Dong6,ROWS($1:4)),))</f>
        <v/>
      </c>
      <c r="G14" s="862" t="str">
        <f ca="1">IF(ROWS($1:4)&gt;COUNT(Dong6),"",OFFSET(TH!M$1,SMALL(Dong6,ROWS($1:4)),))</f>
        <v/>
      </c>
      <c r="H14" s="722" t="str">
        <f ca="1">IF(ROWS($1:4)&gt;COUNT(Dong6),"",OFFSET(TH!K$1,SMALL(Dong6,ROWS($1:4)),))</f>
        <v/>
      </c>
      <c r="I14" s="722" t="str">
        <f ca="1">IF(ROWS($1:4)&gt;COUNT(Dong6),"",OFFSET(TH!K$1,SMALL(Dong6,ROWS($1:4)),))</f>
        <v/>
      </c>
    </row>
    <row r="15" spans="1:14" s="851" customFormat="1" ht="21" customHeight="1">
      <c r="A15" s="859" t="str">
        <f ca="1">IF(ROWS($1:5)&gt;COUNT(Dong6),"",OFFSET(TH!C$1,SMALL(Dong6,ROWS($1:5)),))</f>
        <v/>
      </c>
      <c r="B15" s="860" t="str">
        <f ca="1">IF(ROWS($1:5)&gt;COUNT(Dong6),"",OFFSET(TH!D$1,SMALL(Dong6,ROWS($1:5)),))</f>
        <v/>
      </c>
      <c r="C15" s="859" t="str">
        <f ca="1">IF(ROWS($1:5)&gt;COUNT(Dong6),"",OFFSET(TH!E$1,SMALL(Dong6,ROWS($1:5)),))</f>
        <v/>
      </c>
      <c r="D15" s="861" t="str">
        <f ca="1">IF(ROWS($1:5)&gt;COUNT(Dong6),"",OFFSET(TH!F$1,SMALL(Dong6,ROWS($1:5)),))</f>
        <v/>
      </c>
      <c r="E15" s="860" t="str">
        <f t="shared" ca="1" si="0"/>
        <v/>
      </c>
      <c r="F15" s="862" t="str">
        <f ca="1">IF(ROWS($1:5)&gt;COUNT(Dong6),"",OFFSET(TH!L$1,SMALL(Dong6,ROWS($1:5)),))</f>
        <v/>
      </c>
      <c r="G15" s="862" t="str">
        <f ca="1">IF(ROWS($1:5)&gt;COUNT(Dong6),"",OFFSET(TH!M$1,SMALL(Dong6,ROWS($1:5)),))</f>
        <v/>
      </c>
      <c r="H15" s="722" t="str">
        <f ca="1">IF(ROWS($1:5)&gt;COUNT(Dong6),"",OFFSET(TH!K$1,SMALL(Dong6,ROWS($1:5)),))</f>
        <v/>
      </c>
      <c r="I15" s="722" t="str">
        <f ca="1">IF(ROWS($1:5)&gt;COUNT(Dong6),"",OFFSET(TH!K$1,SMALL(Dong6,ROWS($1:5)),))</f>
        <v/>
      </c>
    </row>
    <row r="16" spans="1:14" s="851" customFormat="1" ht="21" customHeight="1">
      <c r="A16" s="859" t="str">
        <f ca="1">IF(ROWS($1:6)&gt;COUNT(Dong6),"",OFFSET(TH!C$1,SMALL(Dong6,ROWS($1:6)),))</f>
        <v/>
      </c>
      <c r="B16" s="860" t="str">
        <f ca="1">IF(ROWS($1:6)&gt;COUNT(Dong6),"",OFFSET(TH!D$1,SMALL(Dong6,ROWS($1:6)),))</f>
        <v/>
      </c>
      <c r="C16" s="859" t="str">
        <f ca="1">IF(ROWS($1:6)&gt;COUNT(Dong6),"",OFFSET(TH!E$1,SMALL(Dong6,ROWS($1:6)),))</f>
        <v/>
      </c>
      <c r="D16" s="861" t="str">
        <f ca="1">IF(ROWS($1:6)&gt;COUNT(Dong6),"",OFFSET(TH!F$1,SMALL(Dong6,ROWS($1:6)),))</f>
        <v/>
      </c>
      <c r="E16" s="860" t="str">
        <f t="shared" ca="1" si="0"/>
        <v/>
      </c>
      <c r="F16" s="862" t="str">
        <f ca="1">IF(ROWS($1:6)&gt;COUNT(Dong6),"",OFFSET(TH!L$1,SMALL(Dong6,ROWS($1:6)),))</f>
        <v/>
      </c>
      <c r="G16" s="862" t="str">
        <f ca="1">IF(ROWS($1:6)&gt;COUNT(Dong6),"",OFFSET(TH!M$1,SMALL(Dong6,ROWS($1:6)),))</f>
        <v/>
      </c>
      <c r="H16" s="722" t="str">
        <f ca="1">IF(ROWS($1:6)&gt;COUNT(Dong6),"",OFFSET(TH!K$1,SMALL(Dong6,ROWS($1:6)),))</f>
        <v/>
      </c>
      <c r="I16" s="722" t="str">
        <f ca="1">IF(ROWS($1:6)&gt;COUNT(Dong6),"",OFFSET(TH!K$1,SMALL(Dong6,ROWS($1:6)),))</f>
        <v/>
      </c>
    </row>
    <row r="17" spans="1:9" s="851" customFormat="1" ht="21" customHeight="1">
      <c r="A17" s="859" t="str">
        <f ca="1">IF(ROWS($1:7)&gt;COUNT(Dong6),"",OFFSET(TH!C$1,SMALL(Dong6,ROWS($1:7)),))</f>
        <v/>
      </c>
      <c r="B17" s="860" t="str">
        <f ca="1">IF(ROWS($1:7)&gt;COUNT(Dong6),"",OFFSET(TH!D$1,SMALL(Dong6,ROWS($1:7)),))</f>
        <v/>
      </c>
      <c r="C17" s="859" t="str">
        <f ca="1">IF(ROWS($1:7)&gt;COUNT(Dong6),"",OFFSET(TH!E$1,SMALL(Dong6,ROWS($1:7)),))</f>
        <v/>
      </c>
      <c r="D17" s="861" t="str">
        <f ca="1">IF(ROWS($1:7)&gt;COUNT(Dong6),"",OFFSET(TH!F$1,SMALL(Dong6,ROWS($1:7)),))</f>
        <v/>
      </c>
      <c r="E17" s="860" t="str">
        <f t="shared" ca="1" si="0"/>
        <v/>
      </c>
      <c r="F17" s="862" t="str">
        <f ca="1">IF(ROWS($1:7)&gt;COUNT(Dong6),"",OFFSET(TH!L$1,SMALL(Dong6,ROWS($1:7)),))</f>
        <v/>
      </c>
      <c r="G17" s="862" t="str">
        <f ca="1">IF(ROWS($1:7)&gt;COUNT(Dong6),"",OFFSET(TH!M$1,SMALL(Dong6,ROWS($1:7)),))</f>
        <v/>
      </c>
      <c r="H17" s="722" t="str">
        <f ca="1">IF(ROWS($1:7)&gt;COUNT(Dong6),"",OFFSET(TH!K$1,SMALL(Dong6,ROWS($1:7)),))</f>
        <v/>
      </c>
      <c r="I17" s="722" t="str">
        <f ca="1">IF(ROWS($1:7)&gt;COUNT(Dong6),"",OFFSET(TH!K$1,SMALL(Dong6,ROWS($1:7)),))</f>
        <v/>
      </c>
    </row>
    <row r="18" spans="1:9" s="851" customFormat="1" ht="21" customHeight="1">
      <c r="A18" s="859" t="str">
        <f ca="1">IF(ROWS($1:8)&gt;COUNT(Dong6),"",OFFSET(TH!C$1,SMALL(Dong6,ROWS($1:8)),))</f>
        <v/>
      </c>
      <c r="B18" s="860" t="str">
        <f ca="1">IF(ROWS($1:8)&gt;COUNT(Dong6),"",OFFSET(TH!D$1,SMALL(Dong6,ROWS($1:8)),))</f>
        <v/>
      </c>
      <c r="C18" s="859" t="str">
        <f ca="1">IF(ROWS($1:8)&gt;COUNT(Dong6),"",OFFSET(TH!E$1,SMALL(Dong6,ROWS($1:8)),))</f>
        <v/>
      </c>
      <c r="D18" s="861" t="str">
        <f ca="1">IF(ROWS($1:8)&gt;COUNT(Dong6),"",OFFSET(TH!F$1,SMALL(Dong6,ROWS($1:8)),))</f>
        <v/>
      </c>
      <c r="E18" s="860" t="str">
        <f t="shared" ca="1" si="0"/>
        <v/>
      </c>
      <c r="F18" s="862" t="str">
        <f ca="1">IF(ROWS($1:8)&gt;COUNT(Dong6),"",OFFSET(TH!L$1,SMALL(Dong6,ROWS($1:8)),))</f>
        <v/>
      </c>
      <c r="G18" s="862" t="str">
        <f ca="1">IF(ROWS($1:8)&gt;COUNT(Dong6),"",OFFSET(TH!M$1,SMALL(Dong6,ROWS($1:8)),))</f>
        <v/>
      </c>
      <c r="H18" s="722" t="str">
        <f ca="1">IF(ROWS($1:8)&gt;COUNT(Dong6),"",OFFSET(TH!K$1,SMALL(Dong6,ROWS($1:8)),))</f>
        <v/>
      </c>
      <c r="I18" s="722" t="str">
        <f ca="1">IF(ROWS($1:8)&gt;COUNT(Dong6),"",OFFSET(TH!K$1,SMALL(Dong6,ROWS($1:8)),))</f>
        <v/>
      </c>
    </row>
    <row r="19" spans="1:9" s="851" customFormat="1" ht="21" customHeight="1">
      <c r="A19" s="859" t="str">
        <f ca="1">IF(ROWS($1:9)&gt;COUNT(Dong6),"",OFFSET(TH!C$1,SMALL(Dong6,ROWS($1:9)),))</f>
        <v/>
      </c>
      <c r="B19" s="860" t="str">
        <f ca="1">IF(ROWS($1:9)&gt;COUNT(Dong6),"",OFFSET(TH!D$1,SMALL(Dong6,ROWS($1:9)),))</f>
        <v/>
      </c>
      <c r="C19" s="859" t="str">
        <f ca="1">IF(ROWS($1:9)&gt;COUNT(Dong6),"",OFFSET(TH!E$1,SMALL(Dong6,ROWS($1:9)),))</f>
        <v/>
      </c>
      <c r="D19" s="861" t="str">
        <f ca="1">IF(ROWS($1:9)&gt;COUNT(Dong6),"",OFFSET(TH!F$1,SMALL(Dong6,ROWS($1:9)),))</f>
        <v/>
      </c>
      <c r="E19" s="860" t="str">
        <f t="shared" ca="1" si="0"/>
        <v/>
      </c>
      <c r="F19" s="862" t="str">
        <f ca="1">IF(ROWS($1:9)&gt;COUNT(Dong6),"",OFFSET(TH!L$1,SMALL(Dong6,ROWS($1:9)),))</f>
        <v/>
      </c>
      <c r="G19" s="862" t="str">
        <f ca="1">IF(ROWS($1:9)&gt;COUNT(Dong6),"",OFFSET(TH!M$1,SMALL(Dong6,ROWS($1:9)),))</f>
        <v/>
      </c>
      <c r="H19" s="722" t="str">
        <f ca="1">IF(ROWS($1:9)&gt;COUNT(Dong6),"",OFFSET(TH!K$1,SMALL(Dong6,ROWS($1:9)),))</f>
        <v/>
      </c>
      <c r="I19" s="722" t="str">
        <f ca="1">IF(ROWS($1:9)&gt;COUNT(Dong6),"",OFFSET(TH!K$1,SMALL(Dong6,ROWS($1:9)),))</f>
        <v/>
      </c>
    </row>
    <row r="20" spans="1:9" s="851" customFormat="1" ht="21" customHeight="1">
      <c r="A20" s="859" t="str">
        <f ca="1">IF(ROWS($1:10)&gt;COUNT(Dong6),"",OFFSET(TH!C$1,SMALL(Dong6,ROWS($1:10)),))</f>
        <v/>
      </c>
      <c r="B20" s="860" t="str">
        <f ca="1">IF(ROWS($1:10)&gt;COUNT(Dong6),"",OFFSET(TH!D$1,SMALL(Dong6,ROWS($1:10)),))</f>
        <v/>
      </c>
      <c r="C20" s="859" t="str">
        <f ca="1">IF(ROWS($1:10)&gt;COUNT(Dong6),"",OFFSET(TH!E$1,SMALL(Dong6,ROWS($1:10)),))</f>
        <v/>
      </c>
      <c r="D20" s="861" t="str">
        <f ca="1">IF(ROWS($1:10)&gt;COUNT(Dong6),"",OFFSET(TH!F$1,SMALL(Dong6,ROWS($1:10)),))</f>
        <v/>
      </c>
      <c r="E20" s="860" t="str">
        <f t="shared" ca="1" si="0"/>
        <v/>
      </c>
      <c r="F20" s="862" t="str">
        <f ca="1">IF(ROWS($1:10)&gt;COUNT(Dong6),"",OFFSET(TH!L$1,SMALL(Dong6,ROWS($1:10)),))</f>
        <v/>
      </c>
      <c r="G20" s="862" t="str">
        <f ca="1">IF(ROWS($1:10)&gt;COUNT(Dong6),"",OFFSET(TH!M$1,SMALL(Dong6,ROWS($1:10)),))</f>
        <v/>
      </c>
      <c r="H20" s="722" t="str">
        <f ca="1">IF(ROWS($1:10)&gt;COUNT(Dong6),"",OFFSET(TH!K$1,SMALL(Dong6,ROWS($1:10)),))</f>
        <v/>
      </c>
      <c r="I20" s="722" t="str">
        <f ca="1">IF(ROWS($1:10)&gt;COUNT(Dong6),"",OFFSET(TH!K$1,SMALL(Dong6,ROWS($1:10)),))</f>
        <v/>
      </c>
    </row>
    <row r="21" spans="1:9" s="851" customFormat="1" ht="21" customHeight="1">
      <c r="A21" s="859" t="str">
        <f ca="1">IF(ROWS($1:11)&gt;COUNT(Dong6),"",OFFSET(TH!C$1,SMALL(Dong6,ROWS($1:11)),))</f>
        <v/>
      </c>
      <c r="B21" s="860" t="str">
        <f ca="1">IF(ROWS($1:11)&gt;COUNT(Dong6),"",OFFSET(TH!D$1,SMALL(Dong6,ROWS($1:11)),))</f>
        <v/>
      </c>
      <c r="C21" s="859" t="str">
        <f ca="1">IF(ROWS($1:11)&gt;COUNT(Dong6),"",OFFSET(TH!E$1,SMALL(Dong6,ROWS($1:11)),))</f>
        <v/>
      </c>
      <c r="D21" s="861" t="str">
        <f ca="1">IF(ROWS($1:11)&gt;COUNT(Dong6),"",OFFSET(TH!F$1,SMALL(Dong6,ROWS($1:11)),))</f>
        <v/>
      </c>
      <c r="E21" s="860" t="str">
        <f t="shared" ca="1" si="0"/>
        <v/>
      </c>
      <c r="F21" s="862" t="str">
        <f ca="1">IF(ROWS($1:11)&gt;COUNT(Dong6),"",OFFSET(TH!L$1,SMALL(Dong6,ROWS($1:11)),))</f>
        <v/>
      </c>
      <c r="G21" s="862" t="str">
        <f ca="1">IF(ROWS($1:11)&gt;COUNT(Dong6),"",OFFSET(TH!M$1,SMALL(Dong6,ROWS($1:11)),))</f>
        <v/>
      </c>
      <c r="H21" s="722" t="str">
        <f ca="1">IF(ROWS($1:11)&gt;COUNT(Dong6),"",OFFSET(TH!K$1,SMALL(Dong6,ROWS($1:11)),))</f>
        <v/>
      </c>
      <c r="I21" s="722" t="str">
        <f ca="1">IF(ROWS($1:11)&gt;COUNT(Dong6),"",OFFSET(TH!K$1,SMALL(Dong6,ROWS($1:11)),))</f>
        <v/>
      </c>
    </row>
    <row r="22" spans="1:9" s="851" customFormat="1" ht="21" customHeight="1">
      <c r="A22" s="859" t="str">
        <f ca="1">IF(ROWS($1:12)&gt;COUNT(Dong6),"",OFFSET(TH!C$1,SMALL(Dong6,ROWS($1:12)),))</f>
        <v/>
      </c>
      <c r="B22" s="860" t="str">
        <f ca="1">IF(ROWS($1:12)&gt;COUNT(Dong6),"",OFFSET(TH!D$1,SMALL(Dong6,ROWS($1:12)),))</f>
        <v/>
      </c>
      <c r="C22" s="859" t="str">
        <f ca="1">IF(ROWS($1:12)&gt;COUNT(Dong6),"",OFFSET(TH!E$1,SMALL(Dong6,ROWS($1:12)),))</f>
        <v/>
      </c>
      <c r="D22" s="861" t="str">
        <f ca="1">IF(ROWS($1:12)&gt;COUNT(Dong6),"",OFFSET(TH!F$1,SMALL(Dong6,ROWS($1:12)),))</f>
        <v/>
      </c>
      <c r="E22" s="860" t="str">
        <f t="shared" ca="1" si="0"/>
        <v/>
      </c>
      <c r="F22" s="862" t="str">
        <f ca="1">IF(ROWS($1:12)&gt;COUNT(Dong6),"",OFFSET(TH!L$1,SMALL(Dong6,ROWS($1:12)),))</f>
        <v/>
      </c>
      <c r="G22" s="862" t="str">
        <f ca="1">IF(ROWS($1:12)&gt;COUNT(Dong6),"",OFFSET(TH!M$1,SMALL(Dong6,ROWS($1:12)),))</f>
        <v/>
      </c>
      <c r="H22" s="722" t="str">
        <f ca="1">IF(ROWS($1:12)&gt;COUNT(Dong6),"",OFFSET(TH!K$1,SMALL(Dong6,ROWS($1:12)),))</f>
        <v/>
      </c>
      <c r="I22" s="722" t="str">
        <f ca="1">IF(ROWS($1:12)&gt;COUNT(Dong6),"",OFFSET(TH!K$1,SMALL(Dong6,ROWS($1:12)),))</f>
        <v/>
      </c>
    </row>
    <row r="23" spans="1:9" s="851" customFormat="1" ht="21" customHeight="1">
      <c r="A23" s="859" t="str">
        <f ca="1">IF(ROWS($1:13)&gt;COUNT(Dong6),"",OFFSET(TH!C$1,SMALL(Dong6,ROWS($1:13)),))</f>
        <v/>
      </c>
      <c r="B23" s="860" t="str">
        <f ca="1">IF(ROWS($1:13)&gt;COUNT(Dong6),"",OFFSET(TH!D$1,SMALL(Dong6,ROWS($1:13)),))</f>
        <v/>
      </c>
      <c r="C23" s="859" t="str">
        <f ca="1">IF(ROWS($1:13)&gt;COUNT(Dong6),"",OFFSET(TH!E$1,SMALL(Dong6,ROWS($1:13)),))</f>
        <v/>
      </c>
      <c r="D23" s="861" t="str">
        <f ca="1">IF(ROWS($1:13)&gt;COUNT(Dong6),"",OFFSET(TH!F$1,SMALL(Dong6,ROWS($1:13)),))</f>
        <v/>
      </c>
      <c r="E23" s="860" t="str">
        <f t="shared" ca="1" si="0"/>
        <v/>
      </c>
      <c r="F23" s="862" t="str">
        <f ca="1">IF(ROWS($1:13)&gt;COUNT(Dong6),"",OFFSET(TH!L$1,SMALL(Dong6,ROWS($1:13)),))</f>
        <v/>
      </c>
      <c r="G23" s="862" t="str">
        <f ca="1">IF(ROWS($1:13)&gt;COUNT(Dong6),"",OFFSET(TH!M$1,SMALL(Dong6,ROWS($1:13)),))</f>
        <v/>
      </c>
      <c r="H23" s="722" t="str">
        <f ca="1">IF(ROWS($1:13)&gt;COUNT(Dong6),"",OFFSET(TH!K$1,SMALL(Dong6,ROWS($1:13)),))</f>
        <v/>
      </c>
      <c r="I23" s="722" t="str">
        <f ca="1">IF(ROWS($1:13)&gt;COUNT(Dong6),"",OFFSET(TH!K$1,SMALL(Dong6,ROWS($1:13)),))</f>
        <v/>
      </c>
    </row>
    <row r="24" spans="1:9" s="851" customFormat="1" ht="21" customHeight="1">
      <c r="A24" s="859" t="str">
        <f ca="1">IF(ROWS($1:14)&gt;COUNT(Dong6),"",OFFSET(TH!C$1,SMALL(Dong6,ROWS($1:14)),))</f>
        <v/>
      </c>
      <c r="B24" s="860" t="str">
        <f ca="1">IF(ROWS($1:14)&gt;COUNT(Dong6),"",OFFSET(TH!D$1,SMALL(Dong6,ROWS($1:14)),))</f>
        <v/>
      </c>
      <c r="C24" s="859" t="str">
        <f ca="1">IF(ROWS($1:14)&gt;COUNT(Dong6),"",OFFSET(TH!E$1,SMALL(Dong6,ROWS($1:14)),))</f>
        <v/>
      </c>
      <c r="D24" s="861" t="str">
        <f ca="1">IF(ROWS($1:14)&gt;COUNT(Dong6),"",OFFSET(TH!F$1,SMALL(Dong6,ROWS($1:14)),))</f>
        <v/>
      </c>
      <c r="E24" s="860" t="str">
        <f t="shared" ca="1" si="0"/>
        <v/>
      </c>
      <c r="F24" s="862" t="str">
        <f ca="1">IF(ROWS($1:14)&gt;COUNT(Dong6),"",OFFSET(TH!L$1,SMALL(Dong6,ROWS($1:14)),))</f>
        <v/>
      </c>
      <c r="G24" s="862" t="str">
        <f ca="1">IF(ROWS($1:14)&gt;COUNT(Dong6),"",OFFSET(TH!M$1,SMALL(Dong6,ROWS($1:14)),))</f>
        <v/>
      </c>
      <c r="H24" s="722" t="str">
        <f ca="1">IF(ROWS($1:14)&gt;COUNT(Dong6),"",OFFSET(TH!K$1,SMALL(Dong6,ROWS($1:14)),))</f>
        <v/>
      </c>
      <c r="I24" s="722" t="str">
        <f ca="1">IF(ROWS($1:14)&gt;COUNT(Dong6),"",OFFSET(TH!K$1,SMALL(Dong6,ROWS($1:14)),))</f>
        <v/>
      </c>
    </row>
    <row r="25" spans="1:9" s="851" customFormat="1" ht="21" customHeight="1">
      <c r="A25" s="859" t="str">
        <f ca="1">IF(ROWS($1:15)&gt;COUNT(Dong6),"",OFFSET(TH!C$1,SMALL(Dong6,ROWS($1:15)),))</f>
        <v/>
      </c>
      <c r="B25" s="860" t="str">
        <f ca="1">IF(ROWS($1:15)&gt;COUNT(Dong6),"",OFFSET(TH!D$1,SMALL(Dong6,ROWS($1:15)),))</f>
        <v/>
      </c>
      <c r="C25" s="859" t="str">
        <f ca="1">IF(ROWS($1:15)&gt;COUNT(Dong6),"",OFFSET(TH!E$1,SMALL(Dong6,ROWS($1:15)),))</f>
        <v/>
      </c>
      <c r="D25" s="861" t="str">
        <f ca="1">IF(ROWS($1:15)&gt;COUNT(Dong6),"",OFFSET(TH!F$1,SMALL(Dong6,ROWS($1:15)),))</f>
        <v/>
      </c>
      <c r="E25" s="860" t="str">
        <f t="shared" ca="1" si="0"/>
        <v/>
      </c>
      <c r="F25" s="862" t="str">
        <f ca="1">IF(ROWS($1:15)&gt;COUNT(Dong6),"",OFFSET(TH!L$1,SMALL(Dong6,ROWS($1:15)),))</f>
        <v/>
      </c>
      <c r="G25" s="862" t="str">
        <f ca="1">IF(ROWS($1:15)&gt;COUNT(Dong6),"",OFFSET(TH!M$1,SMALL(Dong6,ROWS($1:15)),))</f>
        <v/>
      </c>
      <c r="H25" s="722" t="str">
        <f ca="1">IF(ROWS($1:15)&gt;COUNT(Dong6),"",OFFSET(TH!K$1,SMALL(Dong6,ROWS($1:15)),))</f>
        <v/>
      </c>
      <c r="I25" s="722" t="str">
        <f ca="1">IF(ROWS($1:15)&gt;COUNT(Dong6),"",OFFSET(TH!K$1,SMALL(Dong6,ROWS($1:15)),))</f>
        <v/>
      </c>
    </row>
    <row r="26" spans="1:9" s="851" customFormat="1" ht="21" customHeight="1">
      <c r="A26" s="859" t="str">
        <f ca="1">IF(ROWS($1:16)&gt;COUNT(Dong6),"",OFFSET(TH!C$1,SMALL(Dong6,ROWS($1:16)),))</f>
        <v/>
      </c>
      <c r="B26" s="860" t="str">
        <f ca="1">IF(ROWS($1:16)&gt;COUNT(Dong6),"",OFFSET(TH!D$1,SMALL(Dong6,ROWS($1:16)),))</f>
        <v/>
      </c>
      <c r="C26" s="859" t="str">
        <f ca="1">IF(ROWS($1:16)&gt;COUNT(Dong6),"",OFFSET(TH!E$1,SMALL(Dong6,ROWS($1:16)),))</f>
        <v/>
      </c>
      <c r="D26" s="861" t="str">
        <f ca="1">IF(ROWS($1:16)&gt;COUNT(Dong6),"",OFFSET(TH!F$1,SMALL(Dong6,ROWS($1:16)),))</f>
        <v/>
      </c>
      <c r="E26" s="860" t="str">
        <f t="shared" ca="1" si="0"/>
        <v/>
      </c>
      <c r="F26" s="862" t="str">
        <f ca="1">IF(ROWS($1:16)&gt;COUNT(Dong6),"",OFFSET(TH!L$1,SMALL(Dong6,ROWS($1:16)),))</f>
        <v/>
      </c>
      <c r="G26" s="862" t="str">
        <f ca="1">IF(ROWS($1:16)&gt;COUNT(Dong6),"",OFFSET(TH!M$1,SMALL(Dong6,ROWS($1:16)),))</f>
        <v/>
      </c>
      <c r="H26" s="722" t="str">
        <f ca="1">IF(ROWS($1:16)&gt;COUNT(Dong6),"",OFFSET(TH!K$1,SMALL(Dong6,ROWS($1:16)),))</f>
        <v/>
      </c>
      <c r="I26" s="722" t="str">
        <f ca="1">IF(ROWS($1:16)&gt;COUNT(Dong6),"",OFFSET(TH!K$1,SMALL(Dong6,ROWS($1:16)),))</f>
        <v/>
      </c>
    </row>
    <row r="27" spans="1:9" s="851" customFormat="1" ht="21" customHeight="1">
      <c r="A27" s="859" t="str">
        <f ca="1">IF(ROWS($1:17)&gt;COUNT(Dong6),"",OFFSET(TH!C$1,SMALL(Dong6,ROWS($1:17)),))</f>
        <v/>
      </c>
      <c r="B27" s="860" t="str">
        <f ca="1">IF(ROWS($1:17)&gt;COUNT(Dong6),"",OFFSET(TH!D$1,SMALL(Dong6,ROWS($1:17)),))</f>
        <v/>
      </c>
      <c r="C27" s="859" t="str">
        <f ca="1">IF(ROWS($1:17)&gt;COUNT(Dong6),"",OFFSET(TH!E$1,SMALL(Dong6,ROWS($1:17)),))</f>
        <v/>
      </c>
      <c r="D27" s="861" t="str">
        <f ca="1">IF(ROWS($1:17)&gt;COUNT(Dong6),"",OFFSET(TH!F$1,SMALL(Dong6,ROWS($1:17)),))</f>
        <v/>
      </c>
      <c r="E27" s="860" t="str">
        <f t="shared" ca="1" si="0"/>
        <v/>
      </c>
      <c r="F27" s="862" t="str">
        <f ca="1">IF(ROWS($1:17)&gt;COUNT(Dong6),"",OFFSET(TH!L$1,SMALL(Dong6,ROWS($1:17)),))</f>
        <v/>
      </c>
      <c r="G27" s="862" t="str">
        <f ca="1">IF(ROWS($1:17)&gt;COUNT(Dong6),"",OFFSET(TH!M$1,SMALL(Dong6,ROWS($1:17)),))</f>
        <v/>
      </c>
      <c r="H27" s="722" t="str">
        <f ca="1">IF(ROWS($1:17)&gt;COUNT(Dong6),"",OFFSET(TH!K$1,SMALL(Dong6,ROWS($1:17)),))</f>
        <v/>
      </c>
      <c r="I27" s="722" t="str">
        <f ca="1">IF(ROWS($1:17)&gt;COUNT(Dong6),"",OFFSET(TH!K$1,SMALL(Dong6,ROWS($1:17)),))</f>
        <v/>
      </c>
    </row>
    <row r="28" spans="1:9" s="851" customFormat="1" ht="21" customHeight="1">
      <c r="A28" s="859" t="str">
        <f ca="1">IF(ROWS($1:18)&gt;COUNT(Dong6),"",OFFSET(TH!C$1,SMALL(Dong6,ROWS($1:18)),))</f>
        <v/>
      </c>
      <c r="B28" s="860" t="str">
        <f ca="1">IF(ROWS($1:18)&gt;COUNT(Dong6),"",OFFSET(TH!D$1,SMALL(Dong6,ROWS($1:18)),))</f>
        <v/>
      </c>
      <c r="C28" s="859" t="str">
        <f ca="1">IF(ROWS($1:18)&gt;COUNT(Dong6),"",OFFSET(TH!E$1,SMALL(Dong6,ROWS($1:18)),))</f>
        <v/>
      </c>
      <c r="D28" s="861" t="str">
        <f ca="1">IF(ROWS($1:18)&gt;COUNT(Dong6),"",OFFSET(TH!F$1,SMALL(Dong6,ROWS($1:18)),))</f>
        <v/>
      </c>
      <c r="E28" s="860" t="str">
        <f t="shared" ca="1" si="0"/>
        <v/>
      </c>
      <c r="F28" s="862" t="str">
        <f ca="1">IF(ROWS($1:18)&gt;COUNT(Dong6),"",OFFSET(TH!L$1,SMALL(Dong6,ROWS($1:18)),))</f>
        <v/>
      </c>
      <c r="G28" s="862" t="str">
        <f ca="1">IF(ROWS($1:18)&gt;COUNT(Dong6),"",OFFSET(TH!M$1,SMALL(Dong6,ROWS($1:18)),))</f>
        <v/>
      </c>
      <c r="H28" s="722" t="str">
        <f ca="1">IF(ROWS($1:18)&gt;COUNT(Dong6),"",OFFSET(TH!K$1,SMALL(Dong6,ROWS($1:18)),))</f>
        <v/>
      </c>
      <c r="I28" s="722" t="str">
        <f ca="1">IF(ROWS($1:18)&gt;COUNT(Dong6),"",OFFSET(TH!K$1,SMALL(Dong6,ROWS($1:18)),))</f>
        <v/>
      </c>
    </row>
    <row r="29" spans="1:9" s="851" customFormat="1" ht="21" customHeight="1">
      <c r="A29" s="859" t="str">
        <f ca="1">IF(ROWS($1:19)&gt;COUNT(Dong6),"",OFFSET(TH!C$1,SMALL(Dong6,ROWS($1:19)),))</f>
        <v/>
      </c>
      <c r="B29" s="860" t="str">
        <f ca="1">IF(ROWS($1:19)&gt;COUNT(Dong6),"",OFFSET(TH!D$1,SMALL(Dong6,ROWS($1:19)),))</f>
        <v/>
      </c>
      <c r="C29" s="859" t="str">
        <f ca="1">IF(ROWS($1:19)&gt;COUNT(Dong6),"",OFFSET(TH!E$1,SMALL(Dong6,ROWS($1:19)),))</f>
        <v/>
      </c>
      <c r="D29" s="861" t="str">
        <f ca="1">IF(ROWS($1:19)&gt;COUNT(Dong6),"",OFFSET(TH!F$1,SMALL(Dong6,ROWS($1:19)),))</f>
        <v/>
      </c>
      <c r="E29" s="860" t="str">
        <f t="shared" ca="1" si="0"/>
        <v/>
      </c>
      <c r="F29" s="862" t="str">
        <f ca="1">IF(ROWS($1:19)&gt;COUNT(Dong6),"",OFFSET(TH!L$1,SMALL(Dong6,ROWS($1:19)),))</f>
        <v/>
      </c>
      <c r="G29" s="862" t="str">
        <f ca="1">IF(ROWS($1:19)&gt;COUNT(Dong6),"",OFFSET(TH!M$1,SMALL(Dong6,ROWS($1:19)),))</f>
        <v/>
      </c>
      <c r="H29" s="722" t="str">
        <f ca="1">IF(ROWS($1:19)&gt;COUNT(Dong6),"",OFFSET(TH!K$1,SMALL(Dong6,ROWS($1:19)),))</f>
        <v/>
      </c>
      <c r="I29" s="722" t="str">
        <f ca="1">IF(ROWS($1:19)&gt;COUNT(Dong6),"",OFFSET(TH!K$1,SMALL(Dong6,ROWS($1:19)),))</f>
        <v/>
      </c>
    </row>
    <row r="30" spans="1:9" s="851" customFormat="1" ht="21" customHeight="1">
      <c r="A30" s="859" t="str">
        <f ca="1">IF(ROWS($1:20)&gt;COUNT(Dong6),"",OFFSET(TH!C$1,SMALL(Dong6,ROWS($1:20)),))</f>
        <v/>
      </c>
      <c r="B30" s="860" t="str">
        <f ca="1">IF(ROWS($1:20)&gt;COUNT(Dong6),"",OFFSET(TH!D$1,SMALL(Dong6,ROWS($1:20)),))</f>
        <v/>
      </c>
      <c r="C30" s="859" t="str">
        <f ca="1">IF(ROWS($1:20)&gt;COUNT(Dong6),"",OFFSET(TH!E$1,SMALL(Dong6,ROWS($1:20)),))</f>
        <v/>
      </c>
      <c r="D30" s="861" t="str">
        <f ca="1">IF(ROWS($1:20)&gt;COUNT(Dong6),"",OFFSET(TH!F$1,SMALL(Dong6,ROWS($1:20)),))</f>
        <v/>
      </c>
      <c r="E30" s="860" t="str">
        <f t="shared" ca="1" si="0"/>
        <v/>
      </c>
      <c r="F30" s="862" t="str">
        <f ca="1">IF(ROWS($1:20)&gt;COUNT(Dong6),"",OFFSET(TH!L$1,SMALL(Dong6,ROWS($1:20)),))</f>
        <v/>
      </c>
      <c r="G30" s="862" t="str">
        <f ca="1">IF(ROWS($1:20)&gt;COUNT(Dong6),"",OFFSET(TH!M$1,SMALL(Dong6,ROWS($1:20)),))</f>
        <v/>
      </c>
      <c r="H30" s="722" t="str">
        <f ca="1">IF(ROWS($1:20)&gt;COUNT(Dong6),"",OFFSET(TH!K$1,SMALL(Dong6,ROWS($1:20)),))</f>
        <v/>
      </c>
      <c r="I30" s="722" t="str">
        <f ca="1">IF(ROWS($1:20)&gt;COUNT(Dong6),"",OFFSET(TH!K$1,SMALL(Dong6,ROWS($1:20)),))</f>
        <v/>
      </c>
    </row>
    <row r="31" spans="1:9" s="851" customFormat="1" ht="21" customHeight="1">
      <c r="A31" s="859" t="str">
        <f ca="1">IF(ROWS($1:21)&gt;COUNT(Dong6),"",OFFSET(TH!C$1,SMALL(Dong6,ROWS($1:21)),))</f>
        <v/>
      </c>
      <c r="B31" s="860" t="str">
        <f ca="1">IF(ROWS($1:21)&gt;COUNT(Dong6),"",OFFSET(TH!D$1,SMALL(Dong6,ROWS($1:21)),))</f>
        <v/>
      </c>
      <c r="C31" s="859" t="str">
        <f ca="1">IF(ROWS($1:21)&gt;COUNT(Dong6),"",OFFSET(TH!E$1,SMALL(Dong6,ROWS($1:21)),))</f>
        <v/>
      </c>
      <c r="D31" s="861" t="str">
        <f ca="1">IF(ROWS($1:21)&gt;COUNT(Dong6),"",OFFSET(TH!F$1,SMALL(Dong6,ROWS($1:21)),))</f>
        <v/>
      </c>
      <c r="E31" s="860" t="str">
        <f t="shared" ca="1" si="0"/>
        <v/>
      </c>
      <c r="F31" s="862" t="str">
        <f ca="1">IF(ROWS($1:21)&gt;COUNT(Dong6),"",OFFSET(TH!L$1,SMALL(Dong6,ROWS($1:21)),))</f>
        <v/>
      </c>
      <c r="G31" s="862" t="str">
        <f ca="1">IF(ROWS($1:21)&gt;COUNT(Dong6),"",OFFSET(TH!M$1,SMALL(Dong6,ROWS($1:21)),))</f>
        <v/>
      </c>
      <c r="H31" s="722" t="str">
        <f ca="1">IF(ROWS($1:21)&gt;COUNT(Dong6),"",OFFSET(TH!K$1,SMALL(Dong6,ROWS($1:21)),))</f>
        <v/>
      </c>
      <c r="I31" s="722" t="str">
        <f ca="1">IF(ROWS($1:21)&gt;COUNT(Dong6),"",OFFSET(TH!K$1,SMALL(Dong6,ROWS($1:21)),))</f>
        <v/>
      </c>
    </row>
    <row r="32" spans="1:9" s="851" customFormat="1" ht="21" customHeight="1">
      <c r="A32" s="859" t="str">
        <f ca="1">IF(ROWS($1:22)&gt;COUNT(Dong6),"",OFFSET(TH!C$1,SMALL(Dong6,ROWS($1:22)),))</f>
        <v/>
      </c>
      <c r="B32" s="860" t="str">
        <f ca="1">IF(ROWS($1:22)&gt;COUNT(Dong6),"",OFFSET(TH!D$1,SMALL(Dong6,ROWS($1:22)),))</f>
        <v/>
      </c>
      <c r="C32" s="859" t="str">
        <f ca="1">IF(ROWS($1:22)&gt;COUNT(Dong6),"",OFFSET(TH!E$1,SMALL(Dong6,ROWS($1:22)),))</f>
        <v/>
      </c>
      <c r="D32" s="861" t="str">
        <f ca="1">IF(ROWS($1:22)&gt;COUNT(Dong6),"",OFFSET(TH!F$1,SMALL(Dong6,ROWS($1:22)),))</f>
        <v/>
      </c>
      <c r="E32" s="860" t="str">
        <f t="shared" ca="1" si="0"/>
        <v/>
      </c>
      <c r="F32" s="862" t="str">
        <f ca="1">IF(ROWS($1:22)&gt;COUNT(Dong6),"",OFFSET(TH!L$1,SMALL(Dong6,ROWS($1:22)),))</f>
        <v/>
      </c>
      <c r="G32" s="862" t="str">
        <f ca="1">IF(ROWS($1:22)&gt;COUNT(Dong6),"",OFFSET(TH!M$1,SMALL(Dong6,ROWS($1:22)),))</f>
        <v/>
      </c>
      <c r="H32" s="722" t="str">
        <f ca="1">IF(ROWS($1:22)&gt;COUNT(Dong6),"",OFFSET(TH!K$1,SMALL(Dong6,ROWS($1:22)),))</f>
        <v/>
      </c>
      <c r="I32" s="722" t="str">
        <f ca="1">IF(ROWS($1:22)&gt;COUNT(Dong6),"",OFFSET(TH!K$1,SMALL(Dong6,ROWS($1:22)),))</f>
        <v/>
      </c>
    </row>
    <row r="33" spans="1:9" s="851" customFormat="1" ht="21" customHeight="1">
      <c r="A33" s="859" t="str">
        <f ca="1">IF(ROWS($1:23)&gt;COUNT(Dong6),"",OFFSET(TH!C$1,SMALL(Dong6,ROWS($1:23)),))</f>
        <v/>
      </c>
      <c r="B33" s="860" t="str">
        <f ca="1">IF(ROWS($1:23)&gt;COUNT(Dong6),"",OFFSET(TH!D$1,SMALL(Dong6,ROWS($1:23)),))</f>
        <v/>
      </c>
      <c r="C33" s="859" t="str">
        <f ca="1">IF(ROWS($1:23)&gt;COUNT(Dong6),"",OFFSET(TH!E$1,SMALL(Dong6,ROWS($1:23)),))</f>
        <v/>
      </c>
      <c r="D33" s="861" t="str">
        <f ca="1">IF(ROWS($1:23)&gt;COUNT(Dong6),"",OFFSET(TH!F$1,SMALL(Dong6,ROWS($1:23)),))</f>
        <v/>
      </c>
      <c r="E33" s="860" t="str">
        <f t="shared" ca="1" si="0"/>
        <v/>
      </c>
      <c r="F33" s="862" t="str">
        <f ca="1">IF(ROWS($1:23)&gt;COUNT(Dong6),"",OFFSET(TH!L$1,SMALL(Dong6,ROWS($1:23)),))</f>
        <v/>
      </c>
      <c r="G33" s="862" t="str">
        <f ca="1">IF(ROWS($1:23)&gt;COUNT(Dong6),"",OFFSET(TH!M$1,SMALL(Dong6,ROWS($1:23)),))</f>
        <v/>
      </c>
      <c r="H33" s="722" t="str">
        <f ca="1">IF(ROWS($1:23)&gt;COUNT(Dong6),"",OFFSET(TH!K$1,SMALL(Dong6,ROWS($1:23)),))</f>
        <v/>
      </c>
      <c r="I33" s="722" t="str">
        <f ca="1">IF(ROWS($1:23)&gt;COUNT(Dong6),"",OFFSET(TH!K$1,SMALL(Dong6,ROWS($1:23)),))</f>
        <v/>
      </c>
    </row>
    <row r="34" spans="1:9" s="851" customFormat="1" ht="21" customHeight="1">
      <c r="A34" s="859" t="str">
        <f ca="1">IF(ROWS($1:24)&gt;COUNT(Dong6),"",OFFSET(TH!C$1,SMALL(Dong6,ROWS($1:24)),))</f>
        <v/>
      </c>
      <c r="B34" s="860" t="str">
        <f ca="1">IF(ROWS($1:24)&gt;COUNT(Dong6),"",OFFSET(TH!D$1,SMALL(Dong6,ROWS($1:24)),))</f>
        <v/>
      </c>
      <c r="C34" s="859" t="str">
        <f ca="1">IF(ROWS($1:24)&gt;COUNT(Dong6),"",OFFSET(TH!E$1,SMALL(Dong6,ROWS($1:24)),))</f>
        <v/>
      </c>
      <c r="D34" s="861" t="str">
        <f ca="1">IF(ROWS($1:24)&gt;COUNT(Dong6),"",OFFSET(TH!F$1,SMALL(Dong6,ROWS($1:24)),))</f>
        <v/>
      </c>
      <c r="E34" s="860" t="str">
        <f t="shared" ca="1" si="0"/>
        <v/>
      </c>
      <c r="F34" s="862" t="str">
        <f ca="1">IF(ROWS($1:24)&gt;COUNT(Dong6),"",OFFSET(TH!L$1,SMALL(Dong6,ROWS($1:24)),))</f>
        <v/>
      </c>
      <c r="G34" s="862" t="str">
        <f ca="1">IF(ROWS($1:24)&gt;COUNT(Dong6),"",OFFSET(TH!M$1,SMALL(Dong6,ROWS($1:24)),))</f>
        <v/>
      </c>
      <c r="H34" s="722" t="str">
        <f ca="1">IF(ROWS($1:24)&gt;COUNT(Dong6),"",OFFSET(TH!K$1,SMALL(Dong6,ROWS($1:24)),))</f>
        <v/>
      </c>
      <c r="I34" s="722" t="str">
        <f ca="1">IF(ROWS($1:24)&gt;COUNT(Dong6),"",OFFSET(TH!K$1,SMALL(Dong6,ROWS($1:24)),))</f>
        <v/>
      </c>
    </row>
    <row r="35" spans="1:9" s="851" customFormat="1" ht="21" customHeight="1">
      <c r="A35" s="859" t="str">
        <f ca="1">IF(ROWS($1:25)&gt;COUNT(Dong6),"",OFFSET(TH!C$1,SMALL(Dong6,ROWS($1:25)),))</f>
        <v/>
      </c>
      <c r="B35" s="860" t="str">
        <f ca="1">IF(ROWS($1:25)&gt;COUNT(Dong6),"",OFFSET(TH!D$1,SMALL(Dong6,ROWS($1:25)),))</f>
        <v/>
      </c>
      <c r="C35" s="859" t="str">
        <f ca="1">IF(ROWS($1:25)&gt;COUNT(Dong6),"",OFFSET(TH!E$1,SMALL(Dong6,ROWS($1:25)),))</f>
        <v/>
      </c>
      <c r="D35" s="861" t="str">
        <f ca="1">IF(ROWS($1:25)&gt;COUNT(Dong6),"",OFFSET(TH!F$1,SMALL(Dong6,ROWS($1:25)),))</f>
        <v/>
      </c>
      <c r="E35" s="860" t="str">
        <f t="shared" ca="1" si="0"/>
        <v/>
      </c>
      <c r="F35" s="862" t="str">
        <f ca="1">IF(ROWS($1:25)&gt;COUNT(Dong6),"",OFFSET(TH!L$1,SMALL(Dong6,ROWS($1:25)),))</f>
        <v/>
      </c>
      <c r="G35" s="862" t="str">
        <f ca="1">IF(ROWS($1:25)&gt;COUNT(Dong6),"",OFFSET(TH!M$1,SMALL(Dong6,ROWS($1:25)),))</f>
        <v/>
      </c>
      <c r="H35" s="722" t="str">
        <f ca="1">IF(ROWS($1:25)&gt;COUNT(Dong6),"",OFFSET(TH!K$1,SMALL(Dong6,ROWS($1:25)),))</f>
        <v/>
      </c>
      <c r="I35" s="722" t="str">
        <f ca="1">IF(ROWS($1:25)&gt;COUNT(Dong6),"",OFFSET(TH!K$1,SMALL(Dong6,ROWS($1:25)),))</f>
        <v/>
      </c>
    </row>
    <row r="36" spans="1:9" s="851" customFormat="1" ht="21" customHeight="1">
      <c r="A36" s="859" t="str">
        <f ca="1">IF(ROWS($1:26)&gt;COUNT(Dong6),"",OFFSET(TH!C$1,SMALL(Dong6,ROWS($1:26)),))</f>
        <v/>
      </c>
      <c r="B36" s="860" t="str">
        <f ca="1">IF(ROWS($1:26)&gt;COUNT(Dong6),"",OFFSET(TH!D$1,SMALL(Dong6,ROWS($1:26)),))</f>
        <v/>
      </c>
      <c r="C36" s="859" t="str">
        <f ca="1">IF(ROWS($1:26)&gt;COUNT(Dong6),"",OFFSET(TH!E$1,SMALL(Dong6,ROWS($1:26)),))</f>
        <v/>
      </c>
      <c r="D36" s="861" t="str">
        <f ca="1">IF(ROWS($1:26)&gt;COUNT(Dong6),"",OFFSET(TH!F$1,SMALL(Dong6,ROWS($1:26)),))</f>
        <v/>
      </c>
      <c r="E36" s="860" t="str">
        <f t="shared" ca="1" si="0"/>
        <v/>
      </c>
      <c r="F36" s="862" t="str">
        <f ca="1">IF(ROWS($1:26)&gt;COUNT(Dong6),"",OFFSET(TH!L$1,SMALL(Dong6,ROWS($1:26)),))</f>
        <v/>
      </c>
      <c r="G36" s="862" t="str">
        <f ca="1">IF(ROWS($1:26)&gt;COUNT(Dong6),"",OFFSET(TH!M$1,SMALL(Dong6,ROWS($1:26)),))</f>
        <v/>
      </c>
      <c r="H36" s="722" t="str">
        <f ca="1">IF(ROWS($1:26)&gt;COUNT(Dong6),"",OFFSET(TH!K$1,SMALL(Dong6,ROWS($1:26)),))</f>
        <v/>
      </c>
      <c r="I36" s="722" t="str">
        <f ca="1">IF(ROWS($1:26)&gt;COUNT(Dong6),"",OFFSET(TH!K$1,SMALL(Dong6,ROWS($1:26)),))</f>
        <v/>
      </c>
    </row>
    <row r="37" spans="1:9" s="851" customFormat="1" ht="21" customHeight="1">
      <c r="A37" s="859" t="str">
        <f ca="1">IF(ROWS($1:27)&gt;COUNT(Dong6),"",OFFSET(TH!C$1,SMALL(Dong6,ROWS($1:27)),))</f>
        <v/>
      </c>
      <c r="B37" s="860" t="str">
        <f ca="1">IF(ROWS($1:27)&gt;COUNT(Dong6),"",OFFSET(TH!D$1,SMALL(Dong6,ROWS($1:27)),))</f>
        <v/>
      </c>
      <c r="C37" s="859" t="str">
        <f ca="1">IF(ROWS($1:27)&gt;COUNT(Dong6),"",OFFSET(TH!E$1,SMALL(Dong6,ROWS($1:27)),))</f>
        <v/>
      </c>
      <c r="D37" s="861" t="str">
        <f ca="1">IF(ROWS($1:27)&gt;COUNT(Dong6),"",OFFSET(TH!F$1,SMALL(Dong6,ROWS($1:27)),))</f>
        <v/>
      </c>
      <c r="E37" s="860" t="str">
        <f t="shared" ca="1" si="0"/>
        <v/>
      </c>
      <c r="F37" s="862" t="str">
        <f ca="1">IF(ROWS($1:27)&gt;COUNT(Dong6),"",OFFSET(TH!L$1,SMALL(Dong6,ROWS($1:27)),))</f>
        <v/>
      </c>
      <c r="G37" s="862" t="str">
        <f ca="1">IF(ROWS($1:27)&gt;COUNT(Dong6),"",OFFSET(TH!M$1,SMALL(Dong6,ROWS($1:27)),))</f>
        <v/>
      </c>
      <c r="H37" s="722" t="str">
        <f ca="1">IF(ROWS($1:27)&gt;COUNT(Dong6),"",OFFSET(TH!K$1,SMALL(Dong6,ROWS($1:27)),))</f>
        <v/>
      </c>
      <c r="I37" s="722" t="str">
        <f ca="1">IF(ROWS($1:27)&gt;COUNT(Dong6),"",OFFSET(TH!K$1,SMALL(Dong6,ROWS($1:27)),))</f>
        <v/>
      </c>
    </row>
    <row r="38" spans="1:9" s="851" customFormat="1" ht="21" customHeight="1">
      <c r="A38" s="859" t="str">
        <f ca="1">IF(ROWS($1:28)&gt;COUNT(Dong6),"",OFFSET(TH!C$1,SMALL(Dong6,ROWS($1:28)),))</f>
        <v/>
      </c>
      <c r="B38" s="860" t="str">
        <f ca="1">IF(ROWS($1:28)&gt;COUNT(Dong6),"",OFFSET(TH!D$1,SMALL(Dong6,ROWS($1:28)),))</f>
        <v/>
      </c>
      <c r="C38" s="859" t="str">
        <f ca="1">IF(ROWS($1:28)&gt;COUNT(Dong6),"",OFFSET(TH!E$1,SMALL(Dong6,ROWS($1:28)),))</f>
        <v/>
      </c>
      <c r="D38" s="861" t="str">
        <f ca="1">IF(ROWS($1:28)&gt;COUNT(Dong6),"",OFFSET(TH!F$1,SMALL(Dong6,ROWS($1:28)),))</f>
        <v/>
      </c>
      <c r="E38" s="860" t="str">
        <f t="shared" ca="1" si="0"/>
        <v/>
      </c>
      <c r="F38" s="862" t="str">
        <f ca="1">IF(ROWS($1:28)&gt;COUNT(Dong6),"",OFFSET(TH!L$1,SMALL(Dong6,ROWS($1:28)),))</f>
        <v/>
      </c>
      <c r="G38" s="862" t="str">
        <f ca="1">IF(ROWS($1:28)&gt;COUNT(Dong6),"",OFFSET(TH!M$1,SMALL(Dong6,ROWS($1:28)),))</f>
        <v/>
      </c>
      <c r="H38" s="722" t="str">
        <f ca="1">IF(ROWS($1:28)&gt;COUNT(Dong6),"",OFFSET(TH!K$1,SMALL(Dong6,ROWS($1:28)),))</f>
        <v/>
      </c>
      <c r="I38" s="722" t="str">
        <f ca="1">IF(ROWS($1:28)&gt;COUNT(Dong6),"",OFFSET(TH!K$1,SMALL(Dong6,ROWS($1:28)),))</f>
        <v/>
      </c>
    </row>
    <row r="39" spans="1:9" s="851" customFormat="1" ht="21" customHeight="1">
      <c r="A39" s="859" t="str">
        <f ca="1">IF(ROWS($1:29)&gt;COUNT(Dong6),"",OFFSET(TH!C$1,SMALL(Dong6,ROWS($1:29)),))</f>
        <v/>
      </c>
      <c r="B39" s="860" t="str">
        <f ca="1">IF(ROWS($1:29)&gt;COUNT(Dong6),"",OFFSET(TH!D$1,SMALL(Dong6,ROWS($1:29)),))</f>
        <v/>
      </c>
      <c r="C39" s="859" t="str">
        <f ca="1">IF(ROWS($1:29)&gt;COUNT(Dong6),"",OFFSET(TH!E$1,SMALL(Dong6,ROWS($1:29)),))</f>
        <v/>
      </c>
      <c r="D39" s="861" t="str">
        <f ca="1">IF(ROWS($1:29)&gt;COUNT(Dong6),"",OFFSET(TH!F$1,SMALL(Dong6,ROWS($1:29)),))</f>
        <v/>
      </c>
      <c r="E39" s="860" t="str">
        <f t="shared" ca="1" si="0"/>
        <v/>
      </c>
      <c r="F39" s="862" t="str">
        <f ca="1">IF(ROWS($1:29)&gt;COUNT(Dong6),"",OFFSET(TH!L$1,SMALL(Dong6,ROWS($1:29)),))</f>
        <v/>
      </c>
      <c r="G39" s="862" t="str">
        <f ca="1">IF(ROWS($1:29)&gt;COUNT(Dong6),"",OFFSET(TH!M$1,SMALL(Dong6,ROWS($1:29)),))</f>
        <v/>
      </c>
      <c r="H39" s="722" t="str">
        <f ca="1">IF(ROWS($1:29)&gt;COUNT(Dong6),"",OFFSET(TH!K$1,SMALL(Dong6,ROWS($1:29)),))</f>
        <v/>
      </c>
      <c r="I39" s="722" t="str">
        <f ca="1">IF(ROWS($1:29)&gt;COUNT(Dong6),"",OFFSET(TH!K$1,SMALL(Dong6,ROWS($1:29)),))</f>
        <v/>
      </c>
    </row>
    <row r="40" spans="1:9" s="851" customFormat="1" ht="21" customHeight="1">
      <c r="A40" s="859" t="str">
        <f ca="1">IF(ROWS($1:30)&gt;COUNT(Dong6),"",OFFSET(TH!C$1,SMALL(Dong6,ROWS($1:30)),))</f>
        <v/>
      </c>
      <c r="B40" s="860" t="str">
        <f ca="1">IF(ROWS($1:30)&gt;COUNT(Dong6),"",OFFSET(TH!D$1,SMALL(Dong6,ROWS($1:30)),))</f>
        <v/>
      </c>
      <c r="C40" s="859" t="str">
        <f ca="1">IF(ROWS($1:30)&gt;COUNT(Dong6),"",OFFSET(TH!E$1,SMALL(Dong6,ROWS($1:30)),))</f>
        <v/>
      </c>
      <c r="D40" s="861" t="str">
        <f ca="1">IF(ROWS($1:30)&gt;COUNT(Dong6),"",OFFSET(TH!F$1,SMALL(Dong6,ROWS($1:30)),))</f>
        <v/>
      </c>
      <c r="E40" s="860" t="str">
        <f t="shared" ca="1" si="0"/>
        <v/>
      </c>
      <c r="F40" s="862" t="str">
        <f ca="1">IF(ROWS($1:30)&gt;COUNT(Dong6),"",OFFSET(TH!L$1,SMALL(Dong6,ROWS($1:30)),))</f>
        <v/>
      </c>
      <c r="G40" s="862" t="str">
        <f ca="1">IF(ROWS($1:30)&gt;COUNT(Dong6),"",OFFSET(TH!M$1,SMALL(Dong6,ROWS($1:30)),))</f>
        <v/>
      </c>
      <c r="H40" s="722" t="str">
        <f ca="1">IF(ROWS($1:30)&gt;COUNT(Dong6),"",OFFSET(TH!K$1,SMALL(Dong6,ROWS($1:30)),))</f>
        <v/>
      </c>
      <c r="I40" s="722" t="str">
        <f ca="1">IF(ROWS($1:30)&gt;COUNT(Dong6),"",OFFSET(TH!K$1,SMALL(Dong6,ROWS($1:30)),))</f>
        <v/>
      </c>
    </row>
    <row r="41" spans="1:9" s="851" customFormat="1" ht="21" customHeight="1">
      <c r="A41" s="859" t="str">
        <f ca="1">IF(ROWS($1:31)&gt;COUNT(Dong6),"",OFFSET(TH!C$1,SMALL(Dong6,ROWS($1:31)),))</f>
        <v/>
      </c>
      <c r="B41" s="860" t="str">
        <f ca="1">IF(ROWS($1:31)&gt;COUNT(Dong6),"",OFFSET(TH!D$1,SMALL(Dong6,ROWS($1:31)),))</f>
        <v/>
      </c>
      <c r="C41" s="859" t="str">
        <f ca="1">IF(ROWS($1:31)&gt;COUNT(Dong6),"",OFFSET(TH!E$1,SMALL(Dong6,ROWS($1:31)),))</f>
        <v/>
      </c>
      <c r="D41" s="861" t="str">
        <f ca="1">IF(ROWS($1:31)&gt;COUNT(Dong6),"",OFFSET(TH!F$1,SMALL(Dong6,ROWS($1:31)),))</f>
        <v/>
      </c>
      <c r="E41" s="860" t="str">
        <f t="shared" ref="E41:E50" ca="1" si="1">IF(D41&lt;&gt;"",ROW()-10,"")</f>
        <v/>
      </c>
      <c r="F41" s="862" t="str">
        <f ca="1">IF(ROWS($1:31)&gt;COUNT(Dong6),"",OFFSET(TH!L$1,SMALL(Dong6,ROWS($1:31)),))</f>
        <v/>
      </c>
      <c r="G41" s="862" t="str">
        <f ca="1">IF(ROWS($1:31)&gt;COUNT(Dong6),"",OFFSET(TH!M$1,SMALL(Dong6,ROWS($1:31)),))</f>
        <v/>
      </c>
      <c r="H41" s="722" t="str">
        <f ca="1">IF(ROWS($1:31)&gt;COUNT(Dong6),"",OFFSET(TH!K$1,SMALL(Dong6,ROWS($1:31)),))</f>
        <v/>
      </c>
      <c r="I41" s="722" t="str">
        <f ca="1">IF(ROWS($1:31)&gt;COUNT(Dong6),"",OFFSET(TH!K$1,SMALL(Dong6,ROWS($1:31)),))</f>
        <v/>
      </c>
    </row>
    <row r="42" spans="1:9" s="851" customFormat="1" ht="21" customHeight="1">
      <c r="A42" s="859" t="str">
        <f ca="1">IF(ROWS($1:32)&gt;COUNT(Dong6),"",OFFSET(TH!C$1,SMALL(Dong6,ROWS($1:32)),))</f>
        <v/>
      </c>
      <c r="B42" s="860" t="str">
        <f ca="1">IF(ROWS($1:32)&gt;COUNT(Dong6),"",OFFSET(TH!D$1,SMALL(Dong6,ROWS($1:32)),))</f>
        <v/>
      </c>
      <c r="C42" s="859" t="str">
        <f ca="1">IF(ROWS($1:32)&gt;COUNT(Dong6),"",OFFSET(TH!E$1,SMALL(Dong6,ROWS($1:32)),))</f>
        <v/>
      </c>
      <c r="D42" s="861" t="str">
        <f ca="1">IF(ROWS($1:32)&gt;COUNT(Dong6),"",OFFSET(TH!F$1,SMALL(Dong6,ROWS($1:32)),))</f>
        <v/>
      </c>
      <c r="E42" s="860" t="str">
        <f t="shared" ca="1" si="1"/>
        <v/>
      </c>
      <c r="F42" s="862" t="str">
        <f ca="1">IF(ROWS($1:32)&gt;COUNT(Dong6),"",OFFSET(TH!L$1,SMALL(Dong6,ROWS($1:32)),))</f>
        <v/>
      </c>
      <c r="G42" s="862" t="str">
        <f ca="1">IF(ROWS($1:32)&gt;COUNT(Dong6),"",OFFSET(TH!M$1,SMALL(Dong6,ROWS($1:32)),))</f>
        <v/>
      </c>
      <c r="H42" s="722" t="str">
        <f ca="1">IF(ROWS($1:32)&gt;COUNT(Dong6),"",OFFSET(TH!K$1,SMALL(Dong6,ROWS($1:32)),))</f>
        <v/>
      </c>
      <c r="I42" s="722" t="str">
        <f ca="1">IF(ROWS($1:32)&gt;COUNT(Dong6),"",OFFSET(TH!K$1,SMALL(Dong6,ROWS($1:32)),))</f>
        <v/>
      </c>
    </row>
    <row r="43" spans="1:9" s="851" customFormat="1" ht="21" customHeight="1">
      <c r="A43" s="859" t="str">
        <f ca="1">IF(ROWS($1:33)&gt;COUNT(Dong6),"",OFFSET(TH!C$1,SMALL(Dong6,ROWS($1:33)),))</f>
        <v/>
      </c>
      <c r="B43" s="860" t="str">
        <f ca="1">IF(ROWS($1:33)&gt;COUNT(Dong6),"",OFFSET(TH!D$1,SMALL(Dong6,ROWS($1:33)),))</f>
        <v/>
      </c>
      <c r="C43" s="859" t="str">
        <f ca="1">IF(ROWS($1:33)&gt;COUNT(Dong6),"",OFFSET(TH!E$1,SMALL(Dong6,ROWS($1:33)),))</f>
        <v/>
      </c>
      <c r="D43" s="861" t="str">
        <f ca="1">IF(ROWS($1:33)&gt;COUNT(Dong6),"",OFFSET(TH!F$1,SMALL(Dong6,ROWS($1:33)),))</f>
        <v/>
      </c>
      <c r="E43" s="860" t="str">
        <f t="shared" ca="1" si="1"/>
        <v/>
      </c>
      <c r="F43" s="862" t="str">
        <f ca="1">IF(ROWS($1:33)&gt;COUNT(Dong6),"",OFFSET(TH!L$1,SMALL(Dong6,ROWS($1:33)),))</f>
        <v/>
      </c>
      <c r="G43" s="862" t="str">
        <f ca="1">IF(ROWS($1:33)&gt;COUNT(Dong6),"",OFFSET(TH!M$1,SMALL(Dong6,ROWS($1:33)),))</f>
        <v/>
      </c>
      <c r="H43" s="722" t="str">
        <f ca="1">IF(ROWS($1:33)&gt;COUNT(Dong6),"",OFFSET(TH!K$1,SMALL(Dong6,ROWS($1:33)),))</f>
        <v/>
      </c>
      <c r="I43" s="722" t="str">
        <f ca="1">IF(ROWS($1:33)&gt;COUNT(Dong6),"",OFFSET(TH!K$1,SMALL(Dong6,ROWS($1:33)),))</f>
        <v/>
      </c>
    </row>
    <row r="44" spans="1:9" s="851" customFormat="1" ht="21" customHeight="1">
      <c r="A44" s="859" t="str">
        <f ca="1">IF(ROWS($1:34)&gt;COUNT(Dong6),"",OFFSET(TH!C$1,SMALL(Dong6,ROWS($1:34)),))</f>
        <v/>
      </c>
      <c r="B44" s="860" t="str">
        <f ca="1">IF(ROWS($1:34)&gt;COUNT(Dong6),"",OFFSET(TH!D$1,SMALL(Dong6,ROWS($1:34)),))</f>
        <v/>
      </c>
      <c r="C44" s="859" t="str">
        <f ca="1">IF(ROWS($1:34)&gt;COUNT(Dong6),"",OFFSET(TH!E$1,SMALL(Dong6,ROWS($1:34)),))</f>
        <v/>
      </c>
      <c r="D44" s="861" t="str">
        <f ca="1">IF(ROWS($1:34)&gt;COUNT(Dong6),"",OFFSET(TH!F$1,SMALL(Dong6,ROWS($1:34)),))</f>
        <v/>
      </c>
      <c r="E44" s="860" t="str">
        <f t="shared" ca="1" si="1"/>
        <v/>
      </c>
      <c r="F44" s="862" t="str">
        <f ca="1">IF(ROWS($1:34)&gt;COUNT(Dong6),"",OFFSET(TH!L$1,SMALL(Dong6,ROWS($1:34)),))</f>
        <v/>
      </c>
      <c r="G44" s="862" t="str">
        <f ca="1">IF(ROWS($1:34)&gt;COUNT(Dong6),"",OFFSET(TH!M$1,SMALL(Dong6,ROWS($1:34)),))</f>
        <v/>
      </c>
      <c r="H44" s="722" t="str">
        <f ca="1">IF(ROWS($1:34)&gt;COUNT(Dong6),"",OFFSET(TH!K$1,SMALL(Dong6,ROWS($1:34)),))</f>
        <v/>
      </c>
      <c r="I44" s="722" t="str">
        <f ca="1">IF(ROWS($1:34)&gt;COUNT(Dong6),"",OFFSET(TH!K$1,SMALL(Dong6,ROWS($1:34)),))</f>
        <v/>
      </c>
    </row>
    <row r="45" spans="1:9" s="851" customFormat="1" ht="21" customHeight="1">
      <c r="A45" s="859" t="str">
        <f ca="1">IF(ROWS($1:35)&gt;COUNT(Dong6),"",OFFSET(TH!C$1,SMALL(Dong6,ROWS($1:35)),))</f>
        <v/>
      </c>
      <c r="B45" s="860" t="str">
        <f ca="1">IF(ROWS($1:35)&gt;COUNT(Dong6),"",OFFSET(TH!D$1,SMALL(Dong6,ROWS($1:35)),))</f>
        <v/>
      </c>
      <c r="C45" s="859" t="str">
        <f ca="1">IF(ROWS($1:35)&gt;COUNT(Dong6),"",OFFSET(TH!E$1,SMALL(Dong6,ROWS($1:35)),))</f>
        <v/>
      </c>
      <c r="D45" s="861" t="str">
        <f ca="1">IF(ROWS($1:35)&gt;COUNT(Dong6),"",OFFSET(TH!F$1,SMALL(Dong6,ROWS($1:35)),))</f>
        <v/>
      </c>
      <c r="E45" s="860" t="str">
        <f t="shared" ca="1" si="1"/>
        <v/>
      </c>
      <c r="F45" s="862" t="str">
        <f ca="1">IF(ROWS($1:35)&gt;COUNT(Dong6),"",OFFSET(TH!L$1,SMALL(Dong6,ROWS($1:35)),))</f>
        <v/>
      </c>
      <c r="G45" s="862" t="str">
        <f ca="1">IF(ROWS($1:35)&gt;COUNT(Dong6),"",OFFSET(TH!M$1,SMALL(Dong6,ROWS($1:35)),))</f>
        <v/>
      </c>
      <c r="H45" s="722" t="str">
        <f ca="1">IF(ROWS($1:35)&gt;COUNT(Dong6),"",OFFSET(TH!K$1,SMALL(Dong6,ROWS($1:35)),))</f>
        <v/>
      </c>
      <c r="I45" s="722" t="str">
        <f ca="1">IF(ROWS($1:35)&gt;COUNT(Dong6),"",OFFSET(TH!K$1,SMALL(Dong6,ROWS($1:35)),))</f>
        <v/>
      </c>
    </row>
    <row r="46" spans="1:9" s="851" customFormat="1" ht="21" customHeight="1">
      <c r="A46" s="859" t="str">
        <f ca="1">IF(ROWS($1:36)&gt;COUNT(Dong6),"",OFFSET(TH!C$1,SMALL(Dong6,ROWS($1:36)),))</f>
        <v/>
      </c>
      <c r="B46" s="860" t="str">
        <f ca="1">IF(ROWS($1:36)&gt;COUNT(Dong6),"",OFFSET(TH!D$1,SMALL(Dong6,ROWS($1:36)),))</f>
        <v/>
      </c>
      <c r="C46" s="859" t="str">
        <f ca="1">IF(ROWS($1:36)&gt;COUNT(Dong6),"",OFFSET(TH!E$1,SMALL(Dong6,ROWS($1:36)),))</f>
        <v/>
      </c>
      <c r="D46" s="861" t="str">
        <f ca="1">IF(ROWS($1:36)&gt;COUNT(Dong6),"",OFFSET(TH!F$1,SMALL(Dong6,ROWS($1:36)),))</f>
        <v/>
      </c>
      <c r="E46" s="860" t="str">
        <f t="shared" ca="1" si="1"/>
        <v/>
      </c>
      <c r="F46" s="862" t="str">
        <f ca="1">IF(ROWS($1:36)&gt;COUNT(Dong6),"",OFFSET(TH!L$1,SMALL(Dong6,ROWS($1:36)),))</f>
        <v/>
      </c>
      <c r="G46" s="862" t="str">
        <f ca="1">IF(ROWS($1:36)&gt;COUNT(Dong6),"",OFFSET(TH!M$1,SMALL(Dong6,ROWS($1:36)),))</f>
        <v/>
      </c>
      <c r="H46" s="722" t="str">
        <f ca="1">IF(ROWS($1:36)&gt;COUNT(Dong6),"",OFFSET(TH!K$1,SMALL(Dong6,ROWS($1:36)),))</f>
        <v/>
      </c>
      <c r="I46" s="722" t="str">
        <f ca="1">IF(ROWS($1:36)&gt;COUNT(Dong6),"",OFFSET(TH!K$1,SMALL(Dong6,ROWS($1:36)),))</f>
        <v/>
      </c>
    </row>
    <row r="47" spans="1:9" s="851" customFormat="1" ht="21" customHeight="1">
      <c r="A47" s="859" t="str">
        <f ca="1">IF(ROWS($1:37)&gt;COUNT(Dong6),"",OFFSET(TH!C$1,SMALL(Dong6,ROWS($1:37)),))</f>
        <v/>
      </c>
      <c r="B47" s="860" t="str">
        <f ca="1">IF(ROWS($1:37)&gt;COUNT(Dong6),"",OFFSET(TH!D$1,SMALL(Dong6,ROWS($1:37)),))</f>
        <v/>
      </c>
      <c r="C47" s="859" t="str">
        <f ca="1">IF(ROWS($1:37)&gt;COUNT(Dong6),"",OFFSET(TH!E$1,SMALL(Dong6,ROWS($1:37)),))</f>
        <v/>
      </c>
      <c r="D47" s="861" t="str">
        <f ca="1">IF(ROWS($1:37)&gt;COUNT(Dong6),"",OFFSET(TH!F$1,SMALL(Dong6,ROWS($1:37)),))</f>
        <v/>
      </c>
      <c r="E47" s="860" t="str">
        <f t="shared" ca="1" si="1"/>
        <v/>
      </c>
      <c r="F47" s="862" t="str">
        <f ca="1">IF(ROWS($1:37)&gt;COUNT(Dong6),"",OFFSET(TH!L$1,SMALL(Dong6,ROWS($1:37)),))</f>
        <v/>
      </c>
      <c r="G47" s="862" t="str">
        <f ca="1">IF(ROWS($1:37)&gt;COUNT(Dong6),"",OFFSET(TH!M$1,SMALL(Dong6,ROWS($1:37)),))</f>
        <v/>
      </c>
      <c r="H47" s="722" t="str">
        <f ca="1">IF(ROWS($1:37)&gt;COUNT(Dong6),"",OFFSET(TH!K$1,SMALL(Dong6,ROWS($1:37)),))</f>
        <v/>
      </c>
      <c r="I47" s="722" t="str">
        <f ca="1">IF(ROWS($1:37)&gt;COUNT(Dong6),"",OFFSET(TH!K$1,SMALL(Dong6,ROWS($1:37)),))</f>
        <v/>
      </c>
    </row>
    <row r="48" spans="1:9" s="851" customFormat="1" ht="21" customHeight="1">
      <c r="A48" s="859" t="str">
        <f ca="1">IF(ROWS($1:38)&gt;COUNT(Dong6),"",OFFSET(TH!C$1,SMALL(Dong6,ROWS($1:38)),))</f>
        <v/>
      </c>
      <c r="B48" s="860" t="str">
        <f ca="1">IF(ROWS($1:38)&gt;COUNT(Dong6),"",OFFSET(TH!D$1,SMALL(Dong6,ROWS($1:38)),))</f>
        <v/>
      </c>
      <c r="C48" s="859" t="str">
        <f ca="1">IF(ROWS($1:38)&gt;COUNT(Dong6),"",OFFSET(TH!E$1,SMALL(Dong6,ROWS($1:38)),))</f>
        <v/>
      </c>
      <c r="D48" s="861" t="str">
        <f ca="1">IF(ROWS($1:38)&gt;COUNT(Dong6),"",OFFSET(TH!F$1,SMALL(Dong6,ROWS($1:38)),))</f>
        <v/>
      </c>
      <c r="E48" s="860" t="str">
        <f t="shared" ca="1" si="1"/>
        <v/>
      </c>
      <c r="F48" s="862" t="str">
        <f ca="1">IF(ROWS($1:38)&gt;COUNT(Dong6),"",OFFSET(TH!L$1,SMALL(Dong6,ROWS($1:38)),))</f>
        <v/>
      </c>
      <c r="G48" s="862" t="str">
        <f ca="1">IF(ROWS($1:38)&gt;COUNT(Dong6),"",OFFSET(TH!M$1,SMALL(Dong6,ROWS($1:38)),))</f>
        <v/>
      </c>
      <c r="H48" s="722" t="str">
        <f ca="1">IF(ROWS($1:38)&gt;COUNT(Dong6),"",OFFSET(TH!K$1,SMALL(Dong6,ROWS($1:38)),))</f>
        <v/>
      </c>
      <c r="I48" s="722" t="str">
        <f ca="1">IF(ROWS($1:38)&gt;COUNT(Dong6),"",OFFSET(TH!K$1,SMALL(Dong6,ROWS($1:38)),))</f>
        <v/>
      </c>
    </row>
    <row r="49" spans="1:10" s="851" customFormat="1" ht="21" customHeight="1">
      <c r="A49" s="859" t="str">
        <f ca="1">IF(ROWS($1:39)&gt;COUNT(Dong6),"",OFFSET(TH!C$1,SMALL(Dong6,ROWS($1:39)),))</f>
        <v/>
      </c>
      <c r="B49" s="860" t="str">
        <f ca="1">IF(ROWS($1:39)&gt;COUNT(Dong6),"",OFFSET(TH!D$1,SMALL(Dong6,ROWS($1:39)),))</f>
        <v/>
      </c>
      <c r="C49" s="859" t="str">
        <f ca="1">IF(ROWS($1:39)&gt;COUNT(Dong6),"",OFFSET(TH!E$1,SMALL(Dong6,ROWS($1:39)),))</f>
        <v/>
      </c>
      <c r="D49" s="861" t="str">
        <f ca="1">IF(ROWS($1:39)&gt;COUNT(Dong6),"",OFFSET(TH!F$1,SMALL(Dong6,ROWS($1:39)),))</f>
        <v/>
      </c>
      <c r="E49" s="860" t="str">
        <f t="shared" ca="1" si="1"/>
        <v/>
      </c>
      <c r="F49" s="862" t="str">
        <f ca="1">IF(ROWS($1:39)&gt;COUNT(Dong6),"",OFFSET(TH!L$1,SMALL(Dong6,ROWS($1:39)),))</f>
        <v/>
      </c>
      <c r="G49" s="862" t="str">
        <f ca="1">IF(ROWS($1:39)&gt;COUNT(Dong6),"",OFFSET(TH!M$1,SMALL(Dong6,ROWS($1:39)),))</f>
        <v/>
      </c>
      <c r="H49" s="722" t="str">
        <f ca="1">IF(ROWS($1:39)&gt;COUNT(Dong6),"",OFFSET(TH!K$1,SMALL(Dong6,ROWS($1:39)),))</f>
        <v/>
      </c>
      <c r="I49" s="722" t="str">
        <f ca="1">IF(ROWS($1:39)&gt;COUNT(Dong6),"",OFFSET(TH!K$1,SMALL(Dong6,ROWS($1:39)),))</f>
        <v/>
      </c>
    </row>
    <row r="50" spans="1:10" s="851" customFormat="1" ht="21" customHeight="1">
      <c r="A50" s="859" t="str">
        <f ca="1">IF(ROWS($1:40)&gt;COUNT(Dong6),"",OFFSET(TH!C$1,SMALL(Dong6,ROWS($1:40)),))</f>
        <v/>
      </c>
      <c r="B50" s="860" t="str">
        <f ca="1">IF(ROWS($1:40)&gt;COUNT(Dong6),"",OFFSET(TH!D$1,SMALL(Dong6,ROWS($1:40)),))</f>
        <v/>
      </c>
      <c r="C50" s="859" t="str">
        <f ca="1">IF(ROWS($1:40)&gt;COUNT(Dong6),"",OFFSET(TH!E$1,SMALL(Dong6,ROWS($1:40)),))</f>
        <v/>
      </c>
      <c r="D50" s="861" t="str">
        <f ca="1">IF(ROWS($1:40)&gt;COUNT(Dong6),"",OFFSET(TH!F$1,SMALL(Dong6,ROWS($1:40)),))</f>
        <v/>
      </c>
      <c r="E50" s="860" t="str">
        <f t="shared" ca="1" si="1"/>
        <v/>
      </c>
      <c r="F50" s="862" t="str">
        <f ca="1">IF(ROWS($1:40)&gt;COUNT(Dong6),"",OFFSET(TH!L$1,SMALL(Dong6,ROWS($1:40)),))</f>
        <v/>
      </c>
      <c r="G50" s="862" t="str">
        <f ca="1">IF(ROWS($1:40)&gt;COUNT(Dong6),"",OFFSET(TH!M$1,SMALL(Dong6,ROWS($1:40)),))</f>
        <v/>
      </c>
      <c r="H50" s="722" t="str">
        <f ca="1">IF(ROWS($1:40)&gt;COUNT(Dong6),"",OFFSET(TH!K$1,SMALL(Dong6,ROWS($1:40)),))</f>
        <v/>
      </c>
      <c r="I50" s="722" t="str">
        <f ca="1">IF(ROWS($1:40)&gt;COUNT(Dong6),"",OFFSET(TH!K$1,SMALL(Dong6,ROWS($1:40)),))</f>
        <v/>
      </c>
    </row>
    <row r="51" spans="1:10" s="851" customFormat="1" ht="21" customHeight="1">
      <c r="A51" s="859"/>
      <c r="B51" s="860"/>
      <c r="C51" s="859"/>
      <c r="D51" s="861"/>
      <c r="E51" s="860"/>
      <c r="F51" s="862"/>
      <c r="G51" s="862"/>
      <c r="H51" s="722"/>
      <c r="I51" s="722"/>
    </row>
    <row r="52" spans="1:10" s="851" customFormat="1" ht="21" customHeight="1">
      <c r="A52" s="863"/>
      <c r="B52" s="863"/>
      <c r="C52" s="863"/>
      <c r="D52" s="864" t="s">
        <v>370</v>
      </c>
      <c r="E52" s="865" t="s">
        <v>19</v>
      </c>
      <c r="F52" s="865"/>
      <c r="G52" s="865" t="s">
        <v>19</v>
      </c>
      <c r="H52" s="866">
        <f ca="1">SUBTOTAL(9,$H$10:$H$51)</f>
        <v>396261800</v>
      </c>
      <c r="I52" s="866">
        <f ca="1">SUBTOTAL(9,I10:I51)</f>
        <v>396261800</v>
      </c>
    </row>
    <row r="53" spans="1:10" s="851" customFormat="1" ht="15">
      <c r="A53" s="867" t="s">
        <v>919</v>
      </c>
    </row>
    <row r="54" spans="1:10" s="851" customFormat="1" ht="15">
      <c r="A54" s="867" t="e">
        <f ca="1">"- Ngày mở sổ: "&amp;DAY($A$11)&amp;"/"&amp;MONTH($A$11)&amp;"/ " &amp;YEAR($A$11)</f>
        <v>#VALUE!</v>
      </c>
    </row>
    <row r="55" spans="1:10" s="851" customFormat="1" ht="15">
      <c r="H55" s="136" t="e">
        <f ca="1">"Ngày "&amp;IF(OR($L$11=4,$L$11=6,$L$11=9,$L$11=11),"30",IF($L$11=2,"28","31"))&amp;" tháng "&amp;$N$8&amp;"  năm  "&amp;YEAR($A$14)</f>
        <v>#VALUE!</v>
      </c>
      <c r="I55" s="868"/>
      <c r="J55" s="868"/>
    </row>
    <row r="56" spans="1:10" s="851" customFormat="1" ht="15">
      <c r="B56" s="868" t="s">
        <v>367</v>
      </c>
      <c r="D56" s="868" t="s">
        <v>12</v>
      </c>
      <c r="H56" s="868" t="s">
        <v>368</v>
      </c>
      <c r="I56" s="868"/>
      <c r="J56" s="868"/>
    </row>
    <row r="57" spans="1:10" s="851" customFormat="1" ht="15">
      <c r="B57" s="868" t="s">
        <v>13</v>
      </c>
      <c r="D57" s="868" t="s">
        <v>13</v>
      </c>
      <c r="H57" s="868" t="s">
        <v>136</v>
      </c>
      <c r="I57" s="868"/>
      <c r="J57" s="868"/>
    </row>
    <row r="58" spans="1:10" s="85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2"/>
  <sheetViews>
    <sheetView topLeftCell="A5" workbookViewId="0">
      <pane ySplit="10" topLeftCell="A15" activePane="bottomLeft" state="frozen"/>
      <selection activeCell="A5" sqref="A5"/>
      <selection pane="bottomLeft" activeCell="A60" sqref="A27:XFD60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1" t="s">
        <v>145</v>
      </c>
      <c r="H2" s="941"/>
      <c r="I2" s="941"/>
    </row>
    <row r="3" spans="1:9" ht="15.75" customHeight="1">
      <c r="A3" s="1" t="str">
        <f>TH!A2</f>
        <v>Địa chỉ: 1A227/1 Ấp 1, Phạm Văn Hai, Bình Chánh, TPHCM</v>
      </c>
      <c r="G3" s="94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42"/>
      <c r="I3" s="942"/>
    </row>
    <row r="4" spans="1:9">
      <c r="F4" s="17"/>
      <c r="G4" s="942"/>
      <c r="H4" s="942"/>
      <c r="I4" s="942"/>
    </row>
    <row r="5" spans="1:9" ht="17.25" customHeight="1">
      <c r="A5" s="943" t="s">
        <v>146</v>
      </c>
      <c r="B5" s="943"/>
      <c r="C5" s="943"/>
      <c r="D5" s="943"/>
      <c r="E5" s="943"/>
      <c r="F5" s="943"/>
      <c r="G5" s="943"/>
      <c r="H5" s="943"/>
      <c r="I5" s="943"/>
    </row>
    <row r="6" spans="1:9">
      <c r="A6" s="944" t="s">
        <v>147</v>
      </c>
      <c r="B6" s="945"/>
      <c r="C6" s="945"/>
      <c r="D6" s="945"/>
      <c r="E6" s="945"/>
      <c r="F6" s="945"/>
      <c r="G6" s="945"/>
      <c r="H6" s="945"/>
      <c r="I6" s="94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45" t="s">
        <v>29</v>
      </c>
      <c r="B9" s="946"/>
      <c r="C9" s="946"/>
      <c r="D9" s="946"/>
      <c r="E9" s="946"/>
      <c r="F9" s="946"/>
      <c r="G9" s="946"/>
      <c r="H9" s="946"/>
      <c r="I9" s="946"/>
    </row>
    <row r="10" spans="1:9" ht="9.75" customHeight="1">
      <c r="C10" s="947"/>
      <c r="D10" s="948"/>
      <c r="E10" s="948"/>
      <c r="F10" s="948"/>
      <c r="G10" s="948"/>
      <c r="H10" s="948"/>
      <c r="I10" s="948"/>
    </row>
    <row r="11" spans="1:9" s="18" customFormat="1" ht="19.5" customHeight="1">
      <c r="A11" s="949" t="s">
        <v>20</v>
      </c>
      <c r="B11" s="939" t="s">
        <v>1</v>
      </c>
      <c r="C11" s="950"/>
      <c r="D11" s="949" t="s">
        <v>0</v>
      </c>
      <c r="E11" s="949" t="s">
        <v>14</v>
      </c>
      <c r="F11" s="939" t="s">
        <v>21</v>
      </c>
      <c r="G11" s="950"/>
      <c r="H11" s="939" t="s">
        <v>31</v>
      </c>
      <c r="I11" s="940"/>
    </row>
    <row r="12" spans="1:9" s="18" customFormat="1" ht="32.25" customHeight="1">
      <c r="A12" s="949"/>
      <c r="B12" s="235" t="s">
        <v>15</v>
      </c>
      <c r="C12" s="235" t="s">
        <v>32</v>
      </c>
      <c r="D12" s="949"/>
      <c r="E12" s="94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0</v>
      </c>
      <c r="H15" s="240">
        <f ca="1">IF(D15&lt;&gt;"",MAX(H14+F15-G15-I14,0),0)</f>
        <v>0</v>
      </c>
      <c r="I15" s="240">
        <f ca="1">IF(D15&lt;&gt;"",MAX(I14+G15-H14-F15,0),0)</f>
        <v>0</v>
      </c>
    </row>
    <row r="16" spans="1:9" s="18" customFormat="1" ht="18" customHeight="1">
      <c r="A16" s="198" t="str">
        <f ca="1">IF(ROWS($1:2)&gt;COUNT(Dong5),"",OFFSET(TH!C$1,SMALL(Dong5,ROWS($1:2)),))</f>
        <v/>
      </c>
      <c r="B16" s="198" t="str">
        <f ca="1">IF(ROWS($1:2)&gt;COUNT(Dong5),"",OFFSET(TH!D$1,SMALL(Dong5,ROWS($1:2)),))</f>
        <v/>
      </c>
      <c r="C16" s="198" t="str">
        <f ca="1">IF(ROWS($1:2)&gt;COUNT(Dong5),"",OFFSET(TH!E$1,SMALL(Dong5,ROWS($1:2)),))</f>
        <v/>
      </c>
      <c r="D16" s="238" t="str">
        <f ca="1">IF(ROWS($1:2)&gt;COUNT(Dong5),"",OFFSET(TH!F$1,SMALL(Dong5,ROWS($1:2)),))</f>
        <v/>
      </c>
      <c r="E16" s="198" t="str">
        <f ca="1">IF(ROWS($1:2)&gt;COUNT(Dong5),"",IF(OFFSET(TH!L$1,SMALL(Dong5,ROWS($1:2)),)=$E$7,OFFSET(TH!M$1,SMALL(Dong5,ROWS($1:2)),),OFFSET(TH!L$1,SMALL(Dong5,ROWS($1:2)),)))</f>
        <v/>
      </c>
      <c r="F16" s="239">
        <f ca="1">IF(ROWS($1:2)&gt;COUNT(Dong5),0,IF(OFFSET(TH!L$1,SMALL(Dong5,ROWS($1:2)),)=$E$7,OFFSET(TH!K$1,SMALL(Dong5,ROWS($1:2)),),0))</f>
        <v>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0</v>
      </c>
    </row>
    <row r="17" spans="1:9" s="18" customFormat="1" ht="18" customHeight="1">
      <c r="A17" s="198" t="str">
        <f ca="1">IF(ROWS($1:3)&gt;COUNT(Dong5),"",OFFSET(TH!C$1,SMALL(Dong5,ROWS($1:3)),))</f>
        <v/>
      </c>
      <c r="B17" s="198" t="str">
        <f ca="1">IF(ROWS($1:3)&gt;COUNT(Dong5),"",OFFSET(TH!D$1,SMALL(Dong5,ROWS($1:3)),))</f>
        <v/>
      </c>
      <c r="C17" s="198" t="str">
        <f ca="1">IF(ROWS($1:3)&gt;COUNT(Dong5),"",OFFSET(TH!E$1,SMALL(Dong5,ROWS($1:3)),))</f>
        <v/>
      </c>
      <c r="D17" s="238" t="str">
        <f ca="1">IF(ROWS($1:3)&gt;COUNT(Dong5),"",OFFSET(TH!F$1,SMALL(Dong5,ROWS($1:3)),))</f>
        <v/>
      </c>
      <c r="E17" s="198" t="str">
        <f ca="1">IF(ROWS($1:3)&gt;COUNT(Dong5),"",IF(OFFSET(TH!L$1,SMALL(Dong5,ROWS($1:3)),)=$E$7,OFFSET(TH!M$1,SMALL(Dong5,ROWS($1:3)),),OFFSET(TH!L$1,SMALL(Dong5,ROWS($1:3)),)))</f>
        <v/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0</v>
      </c>
    </row>
    <row r="18" spans="1:9" s="18" customFormat="1" ht="18" customHeight="1">
      <c r="A18" s="198" t="str">
        <f ca="1">IF(ROWS($1:4)&gt;COUNT(Dong5),"",OFFSET(TH!C$1,SMALL(Dong5,ROWS($1:4)),))</f>
        <v/>
      </c>
      <c r="B18" s="198" t="str">
        <f ca="1">IF(ROWS($1:4)&gt;COUNT(Dong5),"",OFFSET(TH!D$1,SMALL(Dong5,ROWS($1:4)),))</f>
        <v/>
      </c>
      <c r="C18" s="198" t="str">
        <f ca="1">IF(ROWS($1:4)&gt;COUNT(Dong5),"",OFFSET(TH!E$1,SMALL(Dong5,ROWS($1:4)),))</f>
        <v/>
      </c>
      <c r="D18" s="238" t="str">
        <f ca="1">IF(ROWS($1:4)&gt;COUNT(Dong5),"",OFFSET(TH!F$1,SMALL(Dong5,ROWS($1:4)),))</f>
        <v/>
      </c>
      <c r="E18" s="198" t="str">
        <f ca="1">IF(ROWS($1:4)&gt;COUNT(Dong5),"",IF(OFFSET(TH!L$1,SMALL(Dong5,ROWS($1:4)),)=$E$7,OFFSET(TH!M$1,SMALL(Dong5,ROWS($1:4)),),OFFSET(TH!L$1,SMALL(Dong5,ROWS($1:4)),)))</f>
        <v/>
      </c>
      <c r="F18" s="239">
        <f ca="1">IF(ROWS($1:4)&gt;COUNT(Dong5),0,IF(OFFSET(TH!L$1,SMALL(Dong5,ROWS($1:4)),)=$E$7,OFFSET(TH!K$1,SMALL(Dong5,ROWS($1:4)),),0))</f>
        <v>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0</v>
      </c>
    </row>
    <row r="19" spans="1:9" s="18" customFormat="1" ht="18" customHeight="1">
      <c r="A19" s="198" t="str">
        <f ca="1">IF(ROWS($1:5)&gt;COUNT(Dong5),"",OFFSET(TH!C$1,SMALL(Dong5,ROWS($1:5)),))</f>
        <v/>
      </c>
      <c r="B19" s="198" t="str">
        <f ca="1">IF(ROWS($1:5)&gt;COUNT(Dong5),"",OFFSET(TH!D$1,SMALL(Dong5,ROWS($1:5)),))</f>
        <v/>
      </c>
      <c r="C19" s="198" t="str">
        <f ca="1">IF(ROWS($1:5)&gt;COUNT(Dong5),"",OFFSET(TH!E$1,SMALL(Dong5,ROWS($1:5)),))</f>
        <v/>
      </c>
      <c r="D19" s="238" t="str">
        <f ca="1">IF(ROWS($1:5)&gt;COUNT(Dong5),"",OFFSET(TH!F$1,SMALL(Dong5,ROWS($1:5)),))</f>
        <v/>
      </c>
      <c r="E19" s="198" t="str">
        <f ca="1">IF(ROWS($1:5)&gt;COUNT(Dong5),"",IF(OFFSET(TH!L$1,SMALL(Dong5,ROWS($1:5)),)=$E$7,OFFSET(TH!M$1,SMALL(Dong5,ROWS($1:5)),),OFFSET(TH!L$1,SMALL(Dong5,ROWS($1:5)),)))</f>
        <v/>
      </c>
      <c r="F19" s="239">
        <f ca="1">IF(ROWS($1:5)&gt;COUNT(Dong5),0,IF(OFFSET(TH!L$1,SMALL(Dong5,ROWS($1:5)),)=$E$7,OFFSET(TH!K$1,SMALL(Dong5,ROWS($1:5)),),0))</f>
        <v>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0</v>
      </c>
    </row>
    <row r="20" spans="1:9" s="18" customFormat="1" ht="18" customHeight="1">
      <c r="A20" s="198" t="str">
        <f ca="1">IF(ROWS($1:6)&gt;COUNT(Dong5),"",OFFSET(TH!C$1,SMALL(Dong5,ROWS($1:6)),))</f>
        <v/>
      </c>
      <c r="B20" s="198" t="str">
        <f ca="1">IF(ROWS($1:6)&gt;COUNT(Dong5),"",OFFSET(TH!D$1,SMALL(Dong5,ROWS($1:6)),))</f>
        <v/>
      </c>
      <c r="C20" s="198" t="str">
        <f ca="1">IF(ROWS($1:6)&gt;COUNT(Dong5),"",OFFSET(TH!E$1,SMALL(Dong5,ROWS($1:6)),))</f>
        <v/>
      </c>
      <c r="D20" s="238" t="str">
        <f ca="1">IF(ROWS($1:6)&gt;COUNT(Dong5),"",OFFSET(TH!F$1,SMALL(Dong5,ROWS($1:6)),))</f>
        <v/>
      </c>
      <c r="E20" s="198" t="str">
        <f ca="1">IF(ROWS($1:6)&gt;COUNT(Dong5),"",IF(OFFSET(TH!L$1,SMALL(Dong5,ROWS($1:6)),)=$E$7,OFFSET(TH!M$1,SMALL(Dong5,ROWS($1:6)),),OFFSET(TH!L$1,SMALL(Dong5,ROWS($1:6)),)))</f>
        <v/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0</v>
      </c>
    </row>
    <row r="21" spans="1:9" s="18" customFormat="1" ht="18" customHeight="1">
      <c r="A21" s="198" t="str">
        <f ca="1">IF(ROWS($1:7)&gt;COUNT(Dong5),"",OFFSET(TH!C$1,SMALL(Dong5,ROWS($1:7)),))</f>
        <v/>
      </c>
      <c r="B21" s="198" t="str">
        <f ca="1">IF(ROWS($1:7)&gt;COUNT(Dong5),"",OFFSET(TH!D$1,SMALL(Dong5,ROWS($1:7)),))</f>
        <v/>
      </c>
      <c r="C21" s="198" t="str">
        <f ca="1">IF(ROWS($1:7)&gt;COUNT(Dong5),"",OFFSET(TH!E$1,SMALL(Dong5,ROWS($1:7)),))</f>
        <v/>
      </c>
      <c r="D21" s="238" t="str">
        <f ca="1">IF(ROWS($1:7)&gt;COUNT(Dong5),"",OFFSET(TH!F$1,SMALL(Dong5,ROWS($1:7)),))</f>
        <v/>
      </c>
      <c r="E21" s="198" t="str">
        <f ca="1">IF(ROWS($1:7)&gt;COUNT(Dong5),"",IF(OFFSET(TH!L$1,SMALL(Dong5,ROWS($1:7)),)=$E$7,OFFSET(TH!M$1,SMALL(Dong5,ROWS($1:7)),),OFFSET(TH!L$1,SMALL(Dong5,ROWS($1:7)),)))</f>
        <v/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6" ca="1" si="2">IF(D21&lt;&gt;"",MAX(H20+F21-G21-I20,0),0)</f>
        <v>0</v>
      </c>
      <c r="I21" s="240">
        <f t="shared" ref="I21:I26" ca="1" si="3">IF(D21&lt;&gt;"",MAX(I20+G21-H20-F21,0),0)</f>
        <v>0</v>
      </c>
    </row>
    <row r="22" spans="1:9" s="18" customFormat="1" ht="18" customHeight="1">
      <c r="A22" s="198" t="str">
        <f ca="1">IF(ROWS($1:8)&gt;COUNT(Dong5),"",OFFSET(TH!C$1,SMALL(Dong5,ROWS($1:8)),))</f>
        <v/>
      </c>
      <c r="B22" s="198" t="str">
        <f ca="1">IF(ROWS($1:8)&gt;COUNT(Dong5),"",OFFSET(TH!D$1,SMALL(Dong5,ROWS($1:8)),))</f>
        <v/>
      </c>
      <c r="C22" s="198" t="str">
        <f ca="1">IF(ROWS($1:8)&gt;COUNT(Dong5),"",OFFSET(TH!E$1,SMALL(Dong5,ROWS($1:8)),))</f>
        <v/>
      </c>
      <c r="D22" s="238" t="str">
        <f ca="1">IF(ROWS($1:8)&gt;COUNT(Dong5),"",OFFSET(TH!F$1,SMALL(Dong5,ROWS($1:8)),))</f>
        <v/>
      </c>
      <c r="E22" s="198" t="str">
        <f ca="1">IF(ROWS($1:8)&gt;COUNT(Dong5),"",IF(OFFSET(TH!L$1,SMALL(Dong5,ROWS($1:8)),)=$E$7,OFFSET(TH!M$1,SMALL(Dong5,ROWS($1:8)),),OFFSET(TH!L$1,SMALL(Dong5,ROWS($1:8)),)))</f>
        <v/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0</v>
      </c>
    </row>
    <row r="23" spans="1:9" s="18" customFormat="1" ht="18" customHeight="1">
      <c r="A23" s="198" t="str">
        <f ca="1">IF(ROWS($1:9)&gt;COUNT(Dong5),"",OFFSET(TH!C$1,SMALL(Dong5,ROWS($1:9)),))</f>
        <v/>
      </c>
      <c r="B23" s="198" t="str">
        <f ca="1">IF(ROWS($1:9)&gt;COUNT(Dong5),"",OFFSET(TH!D$1,SMALL(Dong5,ROWS($1:9)),))</f>
        <v/>
      </c>
      <c r="C23" s="198" t="str">
        <f ca="1">IF(ROWS($1:9)&gt;COUNT(Dong5),"",OFFSET(TH!E$1,SMALL(Dong5,ROWS($1:9)),))</f>
        <v/>
      </c>
      <c r="D23" s="238" t="str">
        <f ca="1">IF(ROWS($1:9)&gt;COUNT(Dong5),"",OFFSET(TH!F$1,SMALL(Dong5,ROWS($1:9)),))</f>
        <v/>
      </c>
      <c r="E23" s="198" t="str">
        <f ca="1">IF(ROWS($1:9)&gt;COUNT(Dong5),"",IF(OFFSET(TH!L$1,SMALL(Dong5,ROWS($1:9)),)=$E$7,OFFSET(TH!M$1,SMALL(Dong5,ROWS($1:9)),),OFFSET(TH!L$1,SMALL(Dong5,ROWS($1:9)),)))</f>
        <v/>
      </c>
      <c r="F23" s="239">
        <f ca="1">IF(ROWS($1:9)&gt;COUNT(Dong5),0,IF(OFFSET(TH!L$1,SMALL(Dong5,ROWS($1:9)),)=$E$7,OFFSET(TH!K$1,SMALL(Dong5,ROWS($1:9)),),0))</f>
        <v>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0</v>
      </c>
    </row>
    <row r="24" spans="1:9" s="18" customFormat="1" ht="18" customHeight="1">
      <c r="A24" s="198" t="str">
        <f ca="1">IF(ROWS($1:10)&gt;COUNT(Dong5),"",OFFSET(TH!C$1,SMALL(Dong5,ROWS($1:10)),))</f>
        <v/>
      </c>
      <c r="B24" s="198" t="str">
        <f ca="1">IF(ROWS($1:10)&gt;COUNT(Dong5),"",OFFSET(TH!D$1,SMALL(Dong5,ROWS($1:10)),))</f>
        <v/>
      </c>
      <c r="C24" s="198" t="str">
        <f ca="1">IF(ROWS($1:10)&gt;COUNT(Dong5),"",OFFSET(TH!E$1,SMALL(Dong5,ROWS($1:10)),))</f>
        <v/>
      </c>
      <c r="D24" s="238" t="str">
        <f ca="1">IF(ROWS($1:10)&gt;COUNT(Dong5),"",OFFSET(TH!F$1,SMALL(Dong5,ROWS($1:10)),))</f>
        <v/>
      </c>
      <c r="E24" s="198" t="str">
        <f ca="1">IF(ROWS($1:10)&gt;COUNT(Dong5),"",IF(OFFSET(TH!L$1,SMALL(Dong5,ROWS($1:10)),)=$E$7,OFFSET(TH!M$1,SMALL(Dong5,ROWS($1:10)),),OFFSET(TH!L$1,SMALL(Dong5,ROWS($1:10)),)))</f>
        <v/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0</v>
      </c>
    </row>
    <row r="25" spans="1:9" s="18" customFormat="1" ht="18" customHeight="1">
      <c r="A25" s="198" t="str">
        <f ca="1">IF(ROWS($1:11)&gt;COUNT(Dong5),"",OFFSET(TH!C$1,SMALL(Dong5,ROWS($1:11)),))</f>
        <v/>
      </c>
      <c r="B25" s="198" t="str">
        <f ca="1">IF(ROWS($1:11)&gt;COUNT(Dong5),"",OFFSET(TH!D$1,SMALL(Dong5,ROWS($1:11)),))</f>
        <v/>
      </c>
      <c r="C25" s="198" t="str">
        <f ca="1">IF(ROWS($1:11)&gt;COUNT(Dong5),"",OFFSET(TH!E$1,SMALL(Dong5,ROWS($1:11)),))</f>
        <v/>
      </c>
      <c r="D25" s="238" t="str">
        <f ca="1">IF(ROWS($1:11)&gt;COUNT(Dong5),"",OFFSET(TH!F$1,SMALL(Dong5,ROWS($1:11)),))</f>
        <v/>
      </c>
      <c r="E25" s="198" t="str">
        <f ca="1">IF(ROWS($1:11)&gt;COUNT(Dong5),"",IF(OFFSET(TH!L$1,SMALL(Dong5,ROWS($1:11)),)=$E$7,OFFSET(TH!M$1,SMALL(Dong5,ROWS($1:11)),),OFFSET(TH!L$1,SMALL(Dong5,ROWS($1:11)),)))</f>
        <v/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0</v>
      </c>
    </row>
    <row r="26" spans="1:9" s="18" customFormat="1" ht="18" customHeight="1">
      <c r="A26" s="198" t="str">
        <f ca="1">IF(ROWS($1:12)&gt;COUNT(Dong5),"",OFFSET(TH!C$1,SMALL(Dong5,ROWS($1:12)),))</f>
        <v/>
      </c>
      <c r="B26" s="198" t="str">
        <f ca="1">IF(ROWS($1:12)&gt;COUNT(Dong5),"",OFFSET(TH!D$1,SMALL(Dong5,ROWS($1:12)),))</f>
        <v/>
      </c>
      <c r="C26" s="198" t="str">
        <f ca="1">IF(ROWS($1:12)&gt;COUNT(Dong5),"",OFFSET(TH!E$1,SMALL(Dong5,ROWS($1:12)),))</f>
        <v/>
      </c>
      <c r="D26" s="238" t="str">
        <f ca="1">IF(ROWS($1:12)&gt;COUNT(Dong5),"",OFFSET(TH!F$1,SMALL(Dong5,ROWS($1:12)),))</f>
        <v/>
      </c>
      <c r="E26" s="198" t="str">
        <f ca="1">IF(ROWS($1:12)&gt;COUNT(Dong5),"",IF(OFFSET(TH!L$1,SMALL(Dong5,ROWS($1:12)),)=$E$7,OFFSET(TH!M$1,SMALL(Dong5,ROWS($1:12)),),OFFSET(TH!L$1,SMALL(Dong5,ROWS($1:12)),)))</f>
        <v/>
      </c>
      <c r="F26" s="239">
        <f ca="1">IF(ROWS($1:12)&gt;COUNT(Dong5),0,IF(OFFSET(TH!L$1,SMALL(Dong5,ROWS($1:12)),)=$E$7,OFFSET(TH!K$1,SMALL(Dong5,ROWS($1:12)),),0))</f>
        <v>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0</v>
      </c>
    </row>
    <row r="27" spans="1:9" s="18" customFormat="1" ht="18" customHeight="1">
      <c r="A27" s="198"/>
      <c r="B27" s="198"/>
      <c r="C27" s="198"/>
      <c r="D27" s="238"/>
      <c r="E27" s="198"/>
      <c r="F27" s="239"/>
      <c r="G27" s="237"/>
      <c r="H27" s="240"/>
      <c r="I27" s="240"/>
    </row>
    <row r="28" spans="1:9" s="18" customFormat="1" ht="18" customHeight="1">
      <c r="A28" s="198"/>
      <c r="B28" s="199"/>
      <c r="C28" s="198"/>
      <c r="D28" s="232" t="s">
        <v>133</v>
      </c>
      <c r="E28" s="199" t="s">
        <v>19</v>
      </c>
      <c r="F28" s="241">
        <f ca="1">SUM(F15:F27)</f>
        <v>0</v>
      </c>
      <c r="G28" s="241">
        <f ca="1">SUM(G15:G27)</f>
        <v>0</v>
      </c>
      <c r="H28" s="241" t="s">
        <v>19</v>
      </c>
      <c r="I28" s="241" t="s">
        <v>19</v>
      </c>
    </row>
    <row r="29" spans="1:9" s="18" customFormat="1" ht="18" customHeight="1">
      <c r="A29" s="242"/>
      <c r="B29" s="234"/>
      <c r="C29" s="242"/>
      <c r="D29" s="233" t="s">
        <v>10</v>
      </c>
      <c r="E29" s="234" t="s">
        <v>19</v>
      </c>
      <c r="F29" s="243" t="s">
        <v>19</v>
      </c>
      <c r="G29" s="243" t="s">
        <v>19</v>
      </c>
      <c r="H29" s="244">
        <f ca="1">MAX(H14+F28-G28-I14,0)</f>
        <v>0</v>
      </c>
      <c r="I29" s="244">
        <f ca="1">MAX(I14+G28-F28-H14,0)</f>
        <v>0</v>
      </c>
    </row>
    <row r="30" spans="1:9" s="18" customFormat="1" ht="9.75" customHeight="1">
      <c r="A30" s="207"/>
      <c r="B30" s="207"/>
      <c r="C30" s="207"/>
      <c r="E30" s="207"/>
    </row>
    <row r="31" spans="1:9" s="18" customFormat="1" ht="12.75">
      <c r="A31" s="207"/>
      <c r="B31" s="207"/>
      <c r="C31" s="245" t="s">
        <v>155</v>
      </c>
      <c r="E31" s="207"/>
    </row>
    <row r="32" spans="1:9" s="18" customFormat="1" ht="12.75">
      <c r="A32" s="207"/>
      <c r="B32" s="207"/>
      <c r="C32" s="180" t="str">
        <f ca="1">"- Ngày mở sổ: "&amp;DAY($A$15)&amp;"/"&amp;MONTH($A$15)&amp;"/ " &amp;YEAR($A$15)</f>
        <v>- Ngày mở sổ: 31/12/ 2016</v>
      </c>
      <c r="E32" s="207"/>
    </row>
    <row r="33" spans="1:9" s="18" customFormat="1" ht="13.5" customHeight="1">
      <c r="A33" s="207"/>
      <c r="B33" s="207"/>
      <c r="C33" s="207"/>
      <c r="E33" s="938" t="str">
        <f ca="1">"Ngày 31 tháng  12  năm  "&amp;YEAR($A$15)</f>
        <v>Ngày 31 tháng  12  năm  2016</v>
      </c>
      <c r="F33" s="938"/>
      <c r="G33" s="938"/>
      <c r="H33" s="938"/>
      <c r="I33" s="938"/>
    </row>
    <row r="34" spans="1:9" s="18" customFormat="1" ht="12.75">
      <c r="A34" s="938" t="s">
        <v>11</v>
      </c>
      <c r="B34" s="938"/>
      <c r="C34" s="938"/>
      <c r="D34" s="938"/>
      <c r="E34" s="938" t="s">
        <v>12</v>
      </c>
      <c r="F34" s="938"/>
      <c r="G34" s="938"/>
      <c r="H34" s="938"/>
      <c r="I34" s="938"/>
    </row>
    <row r="35" spans="1:9" s="18" customFormat="1" ht="12.75">
      <c r="A35" s="938" t="s">
        <v>13</v>
      </c>
      <c r="B35" s="938"/>
      <c r="C35" s="938"/>
      <c r="D35" s="938"/>
      <c r="E35" s="938" t="s">
        <v>13</v>
      </c>
      <c r="F35" s="938"/>
      <c r="G35" s="938"/>
      <c r="H35" s="938"/>
      <c r="I35" s="938"/>
    </row>
    <row r="36" spans="1:9" s="18" customFormat="1" ht="12.75">
      <c r="A36" s="207"/>
      <c r="B36" s="207"/>
      <c r="C36" s="207"/>
      <c r="E36" s="207"/>
    </row>
    <row r="37" spans="1:9">
      <c r="D37" s="187"/>
      <c r="F37" s="188"/>
    </row>
    <row r="42" spans="1:9">
      <c r="A42" s="951"/>
      <c r="B42" s="951"/>
      <c r="C42" s="951"/>
      <c r="D42" s="951"/>
    </row>
  </sheetData>
  <mergeCells count="18">
    <mergeCell ref="A34:D34"/>
    <mergeCell ref="E34:I34"/>
    <mergeCell ref="A35:D35"/>
    <mergeCell ref="E35:I35"/>
    <mergeCell ref="A42:D42"/>
    <mergeCell ref="E33:I33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1" t="s">
        <v>119</v>
      </c>
      <c r="H1" s="941"/>
      <c r="I1" s="941"/>
      <c r="J1" s="94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42"/>
      <c r="I2" s="942"/>
      <c r="J2" s="942"/>
    </row>
    <row r="3" spans="1:15" s="3" customFormat="1" ht="16.5" customHeight="1">
      <c r="A3" s="4"/>
      <c r="B3" s="16"/>
      <c r="C3" s="109"/>
      <c r="D3" s="109"/>
      <c r="E3" s="16"/>
      <c r="G3" s="942"/>
      <c r="H3" s="942"/>
      <c r="I3" s="942"/>
      <c r="J3" s="94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2" t="s">
        <v>120</v>
      </c>
      <c r="B5" s="952"/>
      <c r="C5" s="952"/>
      <c r="D5" s="952"/>
      <c r="E5" s="952"/>
      <c r="F5" s="952"/>
      <c r="G5" s="952"/>
      <c r="H5" s="952"/>
      <c r="I5" s="952"/>
      <c r="J5" s="952"/>
    </row>
    <row r="6" spans="1:15" ht="14.25" customHeight="1">
      <c r="A6" s="954" t="e">
        <f ca="1">$L$11&amp;" / "&amp;YEAR($A$14)</f>
        <v>#VALUE!</v>
      </c>
      <c r="B6" s="954"/>
      <c r="C6" s="954"/>
      <c r="D6" s="954"/>
      <c r="E6" s="954"/>
      <c r="F6" s="954"/>
      <c r="G6" s="954"/>
      <c r="H6" s="954"/>
      <c r="I6" s="954"/>
      <c r="J6" s="954"/>
    </row>
    <row r="7" spans="1:15">
      <c r="A7" s="953" t="s">
        <v>121</v>
      </c>
      <c r="B7" s="953"/>
      <c r="C7" s="953"/>
      <c r="D7" s="953"/>
      <c r="E7" s="953"/>
      <c r="F7" s="953"/>
      <c r="G7" s="953"/>
      <c r="H7" s="953"/>
      <c r="I7" s="953"/>
      <c r="J7" s="953"/>
    </row>
    <row r="8" spans="1:15">
      <c r="A8" s="953" t="s">
        <v>122</v>
      </c>
      <c r="B8" s="953"/>
      <c r="C8" s="953"/>
      <c r="D8" s="953"/>
      <c r="E8" s="953"/>
      <c r="F8" s="953"/>
      <c r="G8" s="953"/>
      <c r="H8" s="953"/>
      <c r="I8" s="953"/>
      <c r="J8" s="953"/>
    </row>
    <row r="9" spans="1:15">
      <c r="A9" s="112"/>
      <c r="I9" s="112" t="s">
        <v>123</v>
      </c>
    </row>
    <row r="10" spans="1:15" ht="33" customHeight="1" thickBot="1">
      <c r="A10" s="956" t="s">
        <v>20</v>
      </c>
      <c r="B10" s="956" t="s">
        <v>124</v>
      </c>
      <c r="C10" s="955" t="s">
        <v>125</v>
      </c>
      <c r="D10" s="955"/>
      <c r="E10" s="955" t="s">
        <v>0</v>
      </c>
      <c r="F10" s="956" t="s">
        <v>14</v>
      </c>
      <c r="G10" s="955" t="s">
        <v>21</v>
      </c>
      <c r="H10" s="955"/>
      <c r="I10" s="955" t="s">
        <v>126</v>
      </c>
      <c r="J10" s="955" t="s">
        <v>127</v>
      </c>
      <c r="L10" s="615"/>
      <c r="N10" s="936" t="s">
        <v>352</v>
      </c>
      <c r="O10" s="936"/>
    </row>
    <row r="11" spans="1:15" ht="24" customHeight="1" thickBot="1">
      <c r="A11" s="957"/>
      <c r="B11" s="957"/>
      <c r="C11" s="113" t="s">
        <v>128</v>
      </c>
      <c r="D11" s="113" t="s">
        <v>129</v>
      </c>
      <c r="E11" s="955"/>
      <c r="F11" s="957"/>
      <c r="G11" s="113" t="s">
        <v>22</v>
      </c>
      <c r="H11" s="113" t="s">
        <v>23</v>
      </c>
      <c r="I11" s="955"/>
      <c r="J11" s="955"/>
      <c r="L11" s="178" t="s">
        <v>783</v>
      </c>
      <c r="N11" s="636">
        <f>IF(L11="Quý I",1,IF(L11="Quý II",4,IF(L11="Quý III",7,IF(L11="Quý IV",10,""))))</f>
        <v>7</v>
      </c>
      <c r="O11" s="636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7"/>
      <c r="O12" s="637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38"/>
      <c r="O13" s="638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39"/>
      <c r="O14" s="639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39"/>
      <c r="O15" s="639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39"/>
      <c r="O16" s="639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39"/>
      <c r="O17" s="639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39"/>
      <c r="O18" s="639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39"/>
      <c r="O19" s="639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39"/>
      <c r="O20" s="639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39"/>
      <c r="O21" s="639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39"/>
      <c r="O22" s="639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39"/>
      <c r="O23" s="639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39"/>
      <c r="O24" s="639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39"/>
      <c r="O25" s="639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39"/>
      <c r="O26" s="639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39"/>
      <c r="O27" s="639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39"/>
      <c r="O28" s="639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39"/>
      <c r="O29" s="639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39"/>
      <c r="O30" s="639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39"/>
      <c r="O31" s="639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39"/>
      <c r="O32" s="639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39"/>
      <c r="O33" s="639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39"/>
      <c r="O34" s="639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39"/>
      <c r="O35" s="639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39"/>
      <c r="O36" s="639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39"/>
      <c r="O37" s="639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39"/>
      <c r="O38" s="639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39"/>
      <c r="O39" s="639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39"/>
      <c r="O40" s="639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9"/>
      <c r="O41" s="639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9"/>
      <c r="O42" s="639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9"/>
      <c r="O43" s="639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9"/>
      <c r="O44" s="639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9"/>
      <c r="O45" s="639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9"/>
      <c r="O46" s="639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9"/>
      <c r="O47" s="639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9"/>
      <c r="O48" s="639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9"/>
      <c r="O49" s="639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2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2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2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2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2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2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2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2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2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2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2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2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2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3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0</v>
      </c>
      <c r="J65" s="132" t="s">
        <v>19</v>
      </c>
    </row>
    <row r="66" spans="1:12">
      <c r="L66" s="245" t="s">
        <v>155</v>
      </c>
    </row>
    <row r="67" spans="1:12">
      <c r="A67" s="134" t="s">
        <v>156</v>
      </c>
      <c r="L67" s="245" t="s">
        <v>156</v>
      </c>
    </row>
    <row r="68" spans="1:12">
      <c r="A68" s="180" t="e">
        <f ca="1">"- Ngày mở sổ: "&amp;DAY($A$14)&amp;"/"&amp;MONTH($A$14)&amp;"/ " &amp;YEAR($A$14)</f>
        <v>#VALUE!</v>
      </c>
      <c r="L68" s="245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5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0"/>
      <c r="I78" s="221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2"/>
      <c r="R3" s="195"/>
      <c r="S3" s="196" t="s">
        <v>359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3"/>
      <c r="R4" s="81"/>
      <c r="S4" s="620">
        <v>4</v>
      </c>
      <c r="T4" s="81"/>
      <c r="U4" s="494" t="s">
        <v>4</v>
      </c>
      <c r="V4" s="107"/>
      <c r="W4" s="49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9"/>
  <sheetViews>
    <sheetView topLeftCell="A6" workbookViewId="0">
      <pane ySplit="6" topLeftCell="A65" activePane="bottomLeft" state="frozen"/>
      <selection activeCell="A6" sqref="A6"/>
      <selection pane="bottomLeft" activeCell="L80" sqref="L80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7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4"/>
      <c r="G1" s="226" t="s">
        <v>154</v>
      </c>
      <c r="H1" s="600"/>
      <c r="I1" s="224"/>
      <c r="K1" s="844"/>
      <c r="L1" s="844"/>
    </row>
    <row r="2" spans="1:20" s="140" customFormat="1" ht="16.5" customHeight="1">
      <c r="A2" s="227" t="str">
        <f>TH!A2</f>
        <v>Địa chỉ: 1A227/1 Ấp 1, Phạm Văn Hai, Bình Chánh, TPHCM</v>
      </c>
      <c r="B2" s="177"/>
      <c r="C2" s="177"/>
      <c r="D2" s="177"/>
      <c r="F2" s="968" t="e">
        <f ca="1">IF(YEAR($A$12)&gt;=2015,"(Ban hành theo Thông tư số 200/2014/TT-BTC  Ngày 22/12/2014 của Bộ Tài chính)","(Ban hành kèm theo QĐ 48/2006/QĐ-BTC ngày 24/09/2006 của Bộ trưởng BTC)")</f>
        <v>#VALUE!</v>
      </c>
      <c r="G2" s="968"/>
      <c r="H2" s="968"/>
      <c r="I2" s="225"/>
      <c r="K2" s="845"/>
      <c r="L2" s="845"/>
    </row>
    <row r="3" spans="1:20" s="140" customFormat="1" ht="16.5" customHeight="1">
      <c r="A3" s="177"/>
      <c r="B3" s="177"/>
      <c r="C3" s="177"/>
      <c r="D3" s="177"/>
      <c r="F3" s="968"/>
      <c r="G3" s="968"/>
      <c r="H3" s="968"/>
      <c r="I3" s="225"/>
    </row>
    <row r="4" spans="1:20" s="140" customFormat="1" ht="19.5" customHeight="1">
      <c r="A4" s="971" t="s">
        <v>137</v>
      </c>
      <c r="B4" s="971"/>
      <c r="C4" s="971"/>
      <c r="D4" s="971"/>
      <c r="E4" s="971"/>
      <c r="F4" s="971"/>
      <c r="G4" s="971"/>
      <c r="H4" s="971"/>
      <c r="I4" s="971"/>
    </row>
    <row r="5" spans="1:20" s="140" customFormat="1" ht="15">
      <c r="A5" s="96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60"/>
      <c r="C5" s="960"/>
      <c r="D5" s="960"/>
      <c r="E5" s="960"/>
      <c r="F5" s="960"/>
      <c r="G5" s="960"/>
      <c r="H5" s="960"/>
      <c r="I5" s="960"/>
    </row>
    <row r="6" spans="1:20" s="140" customFormat="1" ht="15">
      <c r="D6" s="257" t="s">
        <v>158</v>
      </c>
      <c r="E6" s="960" t="str">
        <f>IF($M$9="ACB","100983119","1004 148 5104 6511")</f>
        <v>1004 148 5104 6511</v>
      </c>
      <c r="F6" s="960"/>
      <c r="G6" s="960"/>
      <c r="H6" s="601" t="s">
        <v>108</v>
      </c>
      <c r="I6" s="258" t="str">
        <f>IF(H6="VNĐ","1121",IF(H6="USD","1122",""))</f>
        <v>1121</v>
      </c>
      <c r="N6" s="953" t="s">
        <v>352</v>
      </c>
      <c r="O6" s="953"/>
      <c r="Q6" s="969" t="s">
        <v>293</v>
      </c>
      <c r="R6" s="969" t="s">
        <v>1000</v>
      </c>
      <c r="S6" s="969" t="s">
        <v>353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2"/>
      <c r="I7" s="144"/>
      <c r="Q7" s="970"/>
      <c r="R7" s="970"/>
      <c r="S7" s="970"/>
    </row>
    <row r="8" spans="1:20" s="145" customFormat="1" ht="22.5" customHeight="1" thickBot="1">
      <c r="A8" s="961" t="s">
        <v>138</v>
      </c>
      <c r="B8" s="963" t="s">
        <v>1</v>
      </c>
      <c r="C8" s="964"/>
      <c r="D8" s="958" t="s">
        <v>0</v>
      </c>
      <c r="E8" s="965" t="s">
        <v>14</v>
      </c>
      <c r="F8" s="967" t="s">
        <v>139</v>
      </c>
      <c r="G8" s="967"/>
      <c r="H8" s="964"/>
      <c r="I8" s="958" t="s">
        <v>127</v>
      </c>
      <c r="K8" s="138"/>
      <c r="L8" s="140"/>
      <c r="N8" s="609">
        <f>IF(K9="Quý I",1,IF(K9="Quý II",4,IF(K9="Quý III",7,IF(K9="Quý IV",10,""))))</f>
        <v>4</v>
      </c>
      <c r="O8" s="610">
        <f>IF(K9="Quý I",3,IF(K9="Quý II",6,IF(K9="Quý III",9,IF(K9="Quý IV",12,""))))</f>
        <v>6</v>
      </c>
      <c r="Q8" s="474" t="s">
        <v>294</v>
      </c>
      <c r="R8" s="475"/>
      <c r="S8" s="475"/>
      <c r="T8" s="476">
        <f>SUM(R8:S8)</f>
        <v>0</v>
      </c>
    </row>
    <row r="9" spans="1:20" s="145" customFormat="1" ht="22.5" customHeight="1" thickBot="1">
      <c r="A9" s="962"/>
      <c r="B9" s="146" t="s">
        <v>15</v>
      </c>
      <c r="C9" s="147" t="s">
        <v>140</v>
      </c>
      <c r="D9" s="959"/>
      <c r="E9" s="966"/>
      <c r="F9" s="250" t="s">
        <v>141</v>
      </c>
      <c r="G9" s="148" t="s">
        <v>142</v>
      </c>
      <c r="H9" s="603" t="s">
        <v>143</v>
      </c>
      <c r="I9" s="959"/>
      <c r="K9" s="178" t="s">
        <v>375</v>
      </c>
      <c r="L9" s="140"/>
      <c r="M9" s="473" t="s">
        <v>1000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0"/>
      <c r="G11" s="480"/>
      <c r="H11" s="480">
        <f>IF($M$9="ACB",$R$8,$S$8)+SUMIF(_N112,"x",TH)-SUMIF(_C112,"x",TH)</f>
        <v>0</v>
      </c>
      <c r="I11" s="477"/>
      <c r="L11" s="140"/>
      <c r="Q11" s="145"/>
      <c r="R11" s="145"/>
      <c r="S11" s="145"/>
      <c r="T11" s="145"/>
    </row>
    <row r="12" spans="1:20" s="145" customFormat="1" ht="18.75" customHeight="1">
      <c r="A12" s="156" t="str">
        <f ca="1">IF(ROWS($1:1)&gt;COUNT(Dong2),"",OFFSET(TH!C$1,SMALL(Dong2,ROWS($1:1)),))</f>
        <v/>
      </c>
      <c r="B12" s="156" t="str">
        <f ca="1">IF(ROWS($1:1)&gt;COUNT(Dong2),"",OFFSET(TH!D$1,SMALL(Dong2,ROWS($1:1)),))</f>
        <v/>
      </c>
      <c r="C12" s="156" t="str">
        <f ca="1">IF(ROWS($1:1)&gt;COUNT(Dong2),"",OFFSET(TH!E$1,SMALL(Dong2,ROWS($1:1)),))</f>
        <v/>
      </c>
      <c r="D12" s="228" t="str">
        <f ca="1">IF(ROWS($1:1)&gt;COUNT(Dong2),"",OFFSET(TH!F$1,SMALL(Dong2,ROWS($1:1)),))</f>
        <v/>
      </c>
      <c r="E12" s="156" t="str">
        <f ca="1">IF(ROWS($1:1)&gt;COUNT(Dong2),"",IF(OFFSET(TH!M$1,SMALL(Dong2,ROWS($1:1)),)=$I$6,OFFSET(TH!L$1,SMALL(Dong2,ROWS($1:1)),),OFFSET(TH!M$1,SMALL(Dong2,ROWS($1:1)),)))</f>
        <v/>
      </c>
      <c r="F12" s="481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1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11">
        <f ca="1">IF(A12&lt;&gt;"",H11+F12-G12,0)</f>
        <v>0</v>
      </c>
      <c r="I12" s="478"/>
      <c r="L12" s="140"/>
    </row>
    <row r="13" spans="1:20" s="145" customFormat="1" ht="18.75" customHeight="1">
      <c r="A13" s="156" t="str">
        <f ca="1">IF(ROWS($1:2)&gt;COUNT(Dong2),"",OFFSET(TH!C$1,SMALL(Dong2,ROWS($1:2)),))</f>
        <v/>
      </c>
      <c r="B13" s="156" t="str">
        <f ca="1">IF(ROWS($1:2)&gt;COUNT(Dong2),"",OFFSET(TH!D$1,SMALL(Dong2,ROWS($1:2)),))</f>
        <v/>
      </c>
      <c r="C13" s="156" t="str">
        <f ca="1">IF(ROWS($1:2)&gt;COUNT(Dong2),"",OFFSET(TH!E$1,SMALL(Dong2,ROWS($1:2)),))</f>
        <v/>
      </c>
      <c r="D13" s="228" t="str">
        <f ca="1">IF(ROWS($1:2)&gt;COUNT(Dong2),"",OFFSET(TH!F$1,SMALL(Dong2,ROWS($1:2)),))</f>
        <v/>
      </c>
      <c r="E13" s="156" t="str">
        <f ca="1">IF(ROWS($1:2)&gt;COUNT(Dong2),"",IF(OFFSET(TH!M$1,SMALL(Dong2,ROWS($1:2)),)=$I$6,OFFSET(TH!L$1,SMALL(Dong2,ROWS($1:2)),),OFFSET(TH!M$1,SMALL(Dong2,ROWS($1:2)),)))</f>
        <v/>
      </c>
      <c r="F13" s="481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1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11">
        <f t="shared" ref="H13:H34" ca="1" si="0">IF(A13&lt;&gt;"",H12+F13-G13,0)</f>
        <v>0</v>
      </c>
      <c r="I13" s="478"/>
      <c r="L13" s="140"/>
    </row>
    <row r="14" spans="1:20" s="145" customFormat="1" ht="18.75" customHeight="1">
      <c r="A14" s="156" t="str">
        <f ca="1">IF(ROWS($1:3)&gt;COUNT(Dong2),"",OFFSET(TH!C$1,SMALL(Dong2,ROWS($1:3)),))</f>
        <v/>
      </c>
      <c r="B14" s="156" t="str">
        <f ca="1">IF(ROWS($1:3)&gt;COUNT(Dong2),"",OFFSET(TH!D$1,SMALL(Dong2,ROWS($1:3)),))</f>
        <v/>
      </c>
      <c r="C14" s="156" t="str">
        <f ca="1">IF(ROWS($1:3)&gt;COUNT(Dong2),"",OFFSET(TH!E$1,SMALL(Dong2,ROWS($1:3)),))</f>
        <v/>
      </c>
      <c r="D14" s="228" t="str">
        <f ca="1">IF(ROWS($1:3)&gt;COUNT(Dong2),"",OFFSET(TH!F$1,SMALL(Dong2,ROWS($1:3)),))</f>
        <v/>
      </c>
      <c r="E14" s="156" t="str">
        <f ca="1">IF(ROWS($1:3)&gt;COUNT(Dong2),"",IF(OFFSET(TH!M$1,SMALL(Dong2,ROWS($1:3)),)=$I$6,OFFSET(TH!L$1,SMALL(Dong2,ROWS($1:3)),),OFFSET(TH!M$1,SMALL(Dong2,ROWS($1:3)),)))</f>
        <v/>
      </c>
      <c r="F14" s="481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1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11">
        <f t="shared" ca="1" si="0"/>
        <v>0</v>
      </c>
      <c r="I14" s="478"/>
      <c r="L14" s="140"/>
    </row>
    <row r="15" spans="1:20" s="145" customFormat="1" ht="18.75" customHeight="1">
      <c r="A15" s="156" t="str">
        <f ca="1">IF(ROWS($1:4)&gt;COUNT(Dong2),"",OFFSET(TH!C$1,SMALL(Dong2,ROWS($1:4)),))</f>
        <v/>
      </c>
      <c r="B15" s="156" t="str">
        <f ca="1">IF(ROWS($1:4)&gt;COUNT(Dong2),"",OFFSET(TH!D$1,SMALL(Dong2,ROWS($1:4)),))</f>
        <v/>
      </c>
      <c r="C15" s="156" t="str">
        <f ca="1">IF(ROWS($1:4)&gt;COUNT(Dong2),"",OFFSET(TH!E$1,SMALL(Dong2,ROWS($1:4)),))</f>
        <v/>
      </c>
      <c r="D15" s="228" t="str">
        <f ca="1">IF(ROWS($1:4)&gt;COUNT(Dong2),"",OFFSET(TH!F$1,SMALL(Dong2,ROWS($1:4)),))</f>
        <v/>
      </c>
      <c r="E15" s="156" t="str">
        <f ca="1">IF(ROWS($1:4)&gt;COUNT(Dong2),"",IF(OFFSET(TH!M$1,SMALL(Dong2,ROWS($1:4)),)=$I$6,OFFSET(TH!L$1,SMALL(Dong2,ROWS($1:4)),),OFFSET(TH!M$1,SMALL(Dong2,ROWS($1:4)),)))</f>
        <v/>
      </c>
      <c r="F15" s="481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1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11">
        <f t="shared" ca="1" si="0"/>
        <v>0</v>
      </c>
      <c r="I15" s="478"/>
      <c r="L15" s="140"/>
    </row>
    <row r="16" spans="1:20" s="145" customFormat="1" ht="18.75" customHeight="1">
      <c r="A16" s="156" t="str">
        <f ca="1">IF(ROWS($1:5)&gt;COUNT(Dong2),"",OFFSET(TH!C$1,SMALL(Dong2,ROWS($1:5)),))</f>
        <v/>
      </c>
      <c r="B16" s="156" t="str">
        <f ca="1">IF(ROWS($1:5)&gt;COUNT(Dong2),"",OFFSET(TH!D$1,SMALL(Dong2,ROWS($1:5)),))</f>
        <v/>
      </c>
      <c r="C16" s="156" t="str">
        <f ca="1">IF(ROWS($1:5)&gt;COUNT(Dong2),"",OFFSET(TH!E$1,SMALL(Dong2,ROWS($1:5)),))</f>
        <v/>
      </c>
      <c r="D16" s="228" t="str">
        <f ca="1">IF(ROWS($1:5)&gt;COUNT(Dong2),"",OFFSET(TH!F$1,SMALL(Dong2,ROWS($1:5)),))</f>
        <v/>
      </c>
      <c r="E16" s="156" t="str">
        <f ca="1">IF(ROWS($1:5)&gt;COUNT(Dong2),"",IF(OFFSET(TH!M$1,SMALL(Dong2,ROWS($1:5)),)=$I$6,OFFSET(TH!L$1,SMALL(Dong2,ROWS($1:5)),),OFFSET(TH!M$1,SMALL(Dong2,ROWS($1:5)),)))</f>
        <v/>
      </c>
      <c r="F16" s="481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1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11">
        <f t="shared" ca="1" si="0"/>
        <v>0</v>
      </c>
      <c r="I16" s="478"/>
      <c r="L16" s="140"/>
    </row>
    <row r="17" spans="1:17" s="145" customFormat="1" ht="18.75" customHeight="1">
      <c r="A17" s="156" t="str">
        <f ca="1">IF(ROWS($1:6)&gt;COUNT(Dong2),"",OFFSET(TH!C$1,SMALL(Dong2,ROWS($1:6)),))</f>
        <v/>
      </c>
      <c r="B17" s="156" t="str">
        <f ca="1">IF(ROWS($1:6)&gt;COUNT(Dong2),"",OFFSET(TH!D$1,SMALL(Dong2,ROWS($1:6)),))</f>
        <v/>
      </c>
      <c r="C17" s="156" t="str">
        <f ca="1">IF(ROWS($1:6)&gt;COUNT(Dong2),"",OFFSET(TH!E$1,SMALL(Dong2,ROWS($1:6)),))</f>
        <v/>
      </c>
      <c r="D17" s="228" t="str">
        <f ca="1">IF(ROWS($1:6)&gt;COUNT(Dong2),"",OFFSET(TH!F$1,SMALL(Dong2,ROWS($1:6)),))</f>
        <v/>
      </c>
      <c r="E17" s="156" t="str">
        <f ca="1">IF(ROWS($1:6)&gt;COUNT(Dong2),"",IF(OFFSET(TH!M$1,SMALL(Dong2,ROWS($1:6)),)=$I$6,OFFSET(TH!L$1,SMALL(Dong2,ROWS($1:6)),),OFFSET(TH!M$1,SMALL(Dong2,ROWS($1:6)),)))</f>
        <v/>
      </c>
      <c r="F17" s="481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1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11">
        <f t="shared" ca="1" si="0"/>
        <v>0</v>
      </c>
      <c r="I17" s="478"/>
      <c r="L17" s="140"/>
    </row>
    <row r="18" spans="1:17" s="145" customFormat="1" ht="18.75" customHeight="1">
      <c r="A18" s="156" t="str">
        <f ca="1">IF(ROWS($1:7)&gt;COUNT(Dong2),"",OFFSET(TH!C$1,SMALL(Dong2,ROWS($1:7)),))</f>
        <v/>
      </c>
      <c r="B18" s="156" t="str">
        <f ca="1">IF(ROWS($1:7)&gt;COUNT(Dong2),"",OFFSET(TH!D$1,SMALL(Dong2,ROWS($1:7)),))</f>
        <v/>
      </c>
      <c r="C18" s="156" t="str">
        <f ca="1">IF(ROWS($1:7)&gt;COUNT(Dong2),"",OFFSET(TH!E$1,SMALL(Dong2,ROWS($1:7)),))</f>
        <v/>
      </c>
      <c r="D18" s="228" t="str">
        <f ca="1">IF(ROWS($1:7)&gt;COUNT(Dong2),"",OFFSET(TH!F$1,SMALL(Dong2,ROWS($1:7)),))</f>
        <v/>
      </c>
      <c r="E18" s="156" t="str">
        <f ca="1">IF(ROWS($1:7)&gt;COUNT(Dong2),"",IF(OFFSET(TH!M$1,SMALL(Dong2,ROWS($1:7)),)=$I$6,OFFSET(TH!L$1,SMALL(Dong2,ROWS($1:7)),),OFFSET(TH!M$1,SMALL(Dong2,ROWS($1:7)),)))</f>
        <v/>
      </c>
      <c r="F18" s="481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1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11">
        <f t="shared" ca="1" si="0"/>
        <v>0</v>
      </c>
      <c r="I18" s="478"/>
      <c r="L18" s="140"/>
    </row>
    <row r="19" spans="1:17" s="145" customFormat="1" ht="18.75" customHeight="1">
      <c r="A19" s="156" t="str">
        <f ca="1">IF(ROWS($1:8)&gt;COUNT(Dong2),"",OFFSET(TH!C$1,SMALL(Dong2,ROWS($1:8)),))</f>
        <v/>
      </c>
      <c r="B19" s="156" t="str">
        <f ca="1">IF(ROWS($1:8)&gt;COUNT(Dong2),"",OFFSET(TH!D$1,SMALL(Dong2,ROWS($1:8)),))</f>
        <v/>
      </c>
      <c r="C19" s="156" t="str">
        <f ca="1">IF(ROWS($1:8)&gt;COUNT(Dong2),"",OFFSET(TH!E$1,SMALL(Dong2,ROWS($1:8)),))</f>
        <v/>
      </c>
      <c r="D19" s="228" t="str">
        <f ca="1">IF(ROWS($1:8)&gt;COUNT(Dong2),"",OFFSET(TH!F$1,SMALL(Dong2,ROWS($1:8)),))</f>
        <v/>
      </c>
      <c r="E19" s="156" t="str">
        <f ca="1">IF(ROWS($1:8)&gt;COUNT(Dong2),"",IF(OFFSET(TH!M$1,SMALL(Dong2,ROWS($1:8)),)=$I$6,OFFSET(TH!L$1,SMALL(Dong2,ROWS($1:8)),),OFFSET(TH!M$1,SMALL(Dong2,ROWS($1:8)),)))</f>
        <v/>
      </c>
      <c r="F19" s="481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1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11">
        <f t="shared" ca="1" si="0"/>
        <v>0</v>
      </c>
      <c r="I19" s="478"/>
      <c r="L19" s="140"/>
    </row>
    <row r="20" spans="1:17" s="145" customFormat="1" ht="18.75" customHeight="1">
      <c r="A20" s="156" t="str">
        <f ca="1">IF(ROWS($1:9)&gt;COUNT(Dong2),"",OFFSET(TH!C$1,SMALL(Dong2,ROWS($1:9)),))</f>
        <v/>
      </c>
      <c r="B20" s="156" t="str">
        <f ca="1">IF(ROWS($1:9)&gt;COUNT(Dong2),"",OFFSET(TH!D$1,SMALL(Dong2,ROWS($1:9)),))</f>
        <v/>
      </c>
      <c r="C20" s="156" t="str">
        <f ca="1">IF(ROWS($1:9)&gt;COUNT(Dong2),"",OFFSET(TH!E$1,SMALL(Dong2,ROWS($1:9)),))</f>
        <v/>
      </c>
      <c r="D20" s="228" t="str">
        <f ca="1">IF(ROWS($1:9)&gt;COUNT(Dong2),"",OFFSET(TH!F$1,SMALL(Dong2,ROWS($1:9)),))</f>
        <v/>
      </c>
      <c r="E20" s="156" t="str">
        <f ca="1">IF(ROWS($1:9)&gt;COUNT(Dong2),"",IF(OFFSET(TH!M$1,SMALL(Dong2,ROWS($1:9)),)=$I$6,OFFSET(TH!L$1,SMALL(Dong2,ROWS($1:9)),),OFFSET(TH!M$1,SMALL(Dong2,ROWS($1:9)),)))</f>
        <v/>
      </c>
      <c r="F20" s="48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11">
        <f t="shared" ca="1" si="0"/>
        <v>0</v>
      </c>
      <c r="I20" s="478"/>
      <c r="L20" s="140"/>
    </row>
    <row r="21" spans="1:17" s="145" customFormat="1" ht="18.75" customHeight="1">
      <c r="A21" s="156" t="str">
        <f ca="1">IF(ROWS($1:10)&gt;COUNT(Dong2),"",OFFSET(TH!C$1,SMALL(Dong2,ROWS($1:10)),))</f>
        <v/>
      </c>
      <c r="B21" s="156" t="str">
        <f ca="1">IF(ROWS($1:10)&gt;COUNT(Dong2),"",OFFSET(TH!D$1,SMALL(Dong2,ROWS($1:10)),))</f>
        <v/>
      </c>
      <c r="C21" s="156" t="str">
        <f ca="1">IF(ROWS($1:10)&gt;COUNT(Dong2),"",OFFSET(TH!E$1,SMALL(Dong2,ROWS($1:10)),))</f>
        <v/>
      </c>
      <c r="D21" s="228" t="str">
        <f ca="1">IF(ROWS($1:10)&gt;COUNT(Dong2),"",OFFSET(TH!F$1,SMALL(Dong2,ROWS($1:10)),))</f>
        <v/>
      </c>
      <c r="E21" s="156" t="str">
        <f ca="1">IF(ROWS($1:10)&gt;COUNT(Dong2),"",IF(OFFSET(TH!M$1,SMALL(Dong2,ROWS($1:10)),)=$I$6,OFFSET(TH!L$1,SMALL(Dong2,ROWS($1:10)),),OFFSET(TH!M$1,SMALL(Dong2,ROWS($1:10)),)))</f>
        <v/>
      </c>
      <c r="F21" s="48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11">
        <f t="shared" ca="1" si="0"/>
        <v>0</v>
      </c>
      <c r="I21" s="478"/>
      <c r="L21" s="140"/>
      <c r="Q21" s="476"/>
    </row>
    <row r="22" spans="1:17" s="145" customFormat="1" ht="18.75" customHeight="1">
      <c r="A22" s="156" t="str">
        <f ca="1">IF(ROWS($1:11)&gt;COUNT(Dong2),"",OFFSET(TH!C$1,SMALL(Dong2,ROWS($1:11)),))</f>
        <v/>
      </c>
      <c r="B22" s="156" t="str">
        <f ca="1">IF(ROWS($1:11)&gt;COUNT(Dong2),"",OFFSET(TH!D$1,SMALL(Dong2,ROWS($1:11)),))</f>
        <v/>
      </c>
      <c r="C22" s="156" t="str">
        <f ca="1">IF(ROWS($1:11)&gt;COUNT(Dong2),"",OFFSET(TH!E$1,SMALL(Dong2,ROWS($1:11)),))</f>
        <v/>
      </c>
      <c r="D22" s="228" t="str">
        <f ca="1">IF(ROWS($1:11)&gt;COUNT(Dong2),"",OFFSET(TH!F$1,SMALL(Dong2,ROWS($1:11)),))</f>
        <v/>
      </c>
      <c r="E22" s="156" t="str">
        <f ca="1">IF(ROWS($1:11)&gt;COUNT(Dong2),"",IF(OFFSET(TH!M$1,SMALL(Dong2,ROWS($1:11)),)=$I$6,OFFSET(TH!L$1,SMALL(Dong2,ROWS($1:11)),),OFFSET(TH!M$1,SMALL(Dong2,ROWS($1:11)),)))</f>
        <v/>
      </c>
      <c r="F22" s="48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11">
        <f t="shared" ca="1" si="0"/>
        <v>0</v>
      </c>
      <c r="I22" s="478"/>
      <c r="L22" s="140"/>
    </row>
    <row r="23" spans="1:17" s="145" customFormat="1" ht="18.75" customHeight="1">
      <c r="A23" s="156" t="str">
        <f ca="1">IF(ROWS($1:12)&gt;COUNT(Dong2),"",OFFSET(TH!C$1,SMALL(Dong2,ROWS($1:12)),))</f>
        <v/>
      </c>
      <c r="B23" s="156" t="str">
        <f ca="1">IF(ROWS($1:12)&gt;COUNT(Dong2),"",OFFSET(TH!D$1,SMALL(Dong2,ROWS($1:12)),))</f>
        <v/>
      </c>
      <c r="C23" s="156" t="str">
        <f ca="1">IF(ROWS($1:12)&gt;COUNT(Dong2),"",OFFSET(TH!E$1,SMALL(Dong2,ROWS($1:12)),))</f>
        <v/>
      </c>
      <c r="D23" s="228" t="str">
        <f ca="1">IF(ROWS($1:12)&gt;COUNT(Dong2),"",OFFSET(TH!F$1,SMALL(Dong2,ROWS($1:12)),))</f>
        <v/>
      </c>
      <c r="E23" s="156" t="str">
        <f ca="1">IF(ROWS($1:12)&gt;COUNT(Dong2),"",IF(OFFSET(TH!M$1,SMALL(Dong2,ROWS($1:12)),)=$I$6,OFFSET(TH!L$1,SMALL(Dong2,ROWS($1:12)),),OFFSET(TH!M$1,SMALL(Dong2,ROWS($1:12)),)))</f>
        <v/>
      </c>
      <c r="F23" s="48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11">
        <f t="shared" ca="1" si="0"/>
        <v>0</v>
      </c>
      <c r="I23" s="478"/>
      <c r="L23" s="140"/>
      <c r="Q23" s="599"/>
    </row>
    <row r="24" spans="1:17" s="145" customFormat="1" ht="18.75" customHeight="1">
      <c r="A24" s="156" t="str">
        <f ca="1">IF(ROWS($1:13)&gt;COUNT(Dong2),"",OFFSET(TH!C$1,SMALL(Dong2,ROWS($1:13)),))</f>
        <v/>
      </c>
      <c r="B24" s="156" t="str">
        <f ca="1">IF(ROWS($1:13)&gt;COUNT(Dong2),"",OFFSET(TH!D$1,SMALL(Dong2,ROWS($1:13)),))</f>
        <v/>
      </c>
      <c r="C24" s="156" t="str">
        <f ca="1">IF(ROWS($1:13)&gt;COUNT(Dong2),"",OFFSET(TH!E$1,SMALL(Dong2,ROWS($1:13)),))</f>
        <v/>
      </c>
      <c r="D24" s="228" t="str">
        <f ca="1">IF(ROWS($1:13)&gt;COUNT(Dong2),"",OFFSET(TH!F$1,SMALL(Dong2,ROWS($1:13)),))</f>
        <v/>
      </c>
      <c r="E24" s="156" t="str">
        <f ca="1">IF(ROWS($1:13)&gt;COUNT(Dong2),"",IF(OFFSET(TH!M$1,SMALL(Dong2,ROWS($1:13)),)=$I$6,OFFSET(TH!L$1,SMALL(Dong2,ROWS($1:13)),),OFFSET(TH!M$1,SMALL(Dong2,ROWS($1:13)),)))</f>
        <v/>
      </c>
      <c r="F24" s="48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11">
        <f t="shared" ca="1" si="0"/>
        <v>0</v>
      </c>
      <c r="I24" s="478"/>
      <c r="L24" s="140"/>
    </row>
    <row r="25" spans="1:17" s="145" customFormat="1" ht="18.75" customHeight="1">
      <c r="A25" s="156" t="str">
        <f ca="1">IF(ROWS($1:14)&gt;COUNT(Dong2),"",OFFSET(TH!C$1,SMALL(Dong2,ROWS($1:14)),))</f>
        <v/>
      </c>
      <c r="B25" s="156" t="str">
        <f ca="1">IF(ROWS($1:14)&gt;COUNT(Dong2),"",OFFSET(TH!D$1,SMALL(Dong2,ROWS($1:14)),))</f>
        <v/>
      </c>
      <c r="C25" s="156" t="str">
        <f ca="1">IF(ROWS($1:14)&gt;COUNT(Dong2),"",OFFSET(TH!E$1,SMALL(Dong2,ROWS($1:14)),))</f>
        <v/>
      </c>
      <c r="D25" s="228" t="str">
        <f ca="1">IF(ROWS($1:14)&gt;COUNT(Dong2),"",OFFSET(TH!F$1,SMALL(Dong2,ROWS($1:14)),))</f>
        <v/>
      </c>
      <c r="E25" s="156" t="str">
        <f ca="1">IF(ROWS($1:14)&gt;COUNT(Dong2),"",IF(OFFSET(TH!M$1,SMALL(Dong2,ROWS($1:14)),)=$I$6,OFFSET(TH!L$1,SMALL(Dong2,ROWS($1:14)),),OFFSET(TH!M$1,SMALL(Dong2,ROWS($1:14)),)))</f>
        <v/>
      </c>
      <c r="F25" s="48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11">
        <f t="shared" ca="1" si="0"/>
        <v>0</v>
      </c>
      <c r="I25" s="478"/>
      <c r="L25" s="140"/>
    </row>
    <row r="26" spans="1:17" s="145" customFormat="1" ht="18.75" customHeight="1">
      <c r="A26" s="156" t="str">
        <f ca="1">IF(ROWS($1:15)&gt;COUNT(Dong2),"",OFFSET(TH!C$1,SMALL(Dong2,ROWS($1:15)),))</f>
        <v/>
      </c>
      <c r="B26" s="156" t="str">
        <f ca="1">IF(ROWS($1:15)&gt;COUNT(Dong2),"",OFFSET(TH!D$1,SMALL(Dong2,ROWS($1:15)),))</f>
        <v/>
      </c>
      <c r="C26" s="156" t="str">
        <f ca="1">IF(ROWS($1:15)&gt;COUNT(Dong2),"",OFFSET(TH!E$1,SMALL(Dong2,ROWS($1:15)),))</f>
        <v/>
      </c>
      <c r="D26" s="228" t="str">
        <f ca="1">IF(ROWS($1:15)&gt;COUNT(Dong2),"",OFFSET(TH!F$1,SMALL(Dong2,ROWS($1:15)),))</f>
        <v/>
      </c>
      <c r="E26" s="156" t="str">
        <f ca="1">IF(ROWS($1:15)&gt;COUNT(Dong2),"",IF(OFFSET(TH!M$1,SMALL(Dong2,ROWS($1:15)),)=$I$6,OFFSET(TH!L$1,SMALL(Dong2,ROWS($1:15)),),OFFSET(TH!M$1,SMALL(Dong2,ROWS($1:15)),)))</f>
        <v/>
      </c>
      <c r="F26" s="48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11">
        <f t="shared" ca="1" si="0"/>
        <v>0</v>
      </c>
      <c r="I26" s="478"/>
      <c r="L26" s="140"/>
    </row>
    <row r="27" spans="1:17" s="145" customFormat="1" ht="18.75" customHeight="1">
      <c r="A27" s="156" t="str">
        <f ca="1">IF(ROWS($1:16)&gt;COUNT(Dong2),"",OFFSET(TH!C$1,SMALL(Dong2,ROWS($1:16)),))</f>
        <v/>
      </c>
      <c r="B27" s="156" t="str">
        <f ca="1">IF(ROWS($1:16)&gt;COUNT(Dong2),"",OFFSET(TH!D$1,SMALL(Dong2,ROWS($1:16)),))</f>
        <v/>
      </c>
      <c r="C27" s="156" t="str">
        <f ca="1">IF(ROWS($1:16)&gt;COUNT(Dong2),"",OFFSET(TH!E$1,SMALL(Dong2,ROWS($1:16)),))</f>
        <v/>
      </c>
      <c r="D27" s="228" t="str">
        <f ca="1">IF(ROWS($1:16)&gt;COUNT(Dong2),"",OFFSET(TH!F$1,SMALL(Dong2,ROWS($1:16)),))</f>
        <v/>
      </c>
      <c r="E27" s="156" t="str">
        <f ca="1">IF(ROWS($1:16)&gt;COUNT(Dong2),"",IF(OFFSET(TH!M$1,SMALL(Dong2,ROWS($1:16)),)=$I$6,OFFSET(TH!L$1,SMALL(Dong2,ROWS($1:16)),),OFFSET(TH!M$1,SMALL(Dong2,ROWS($1:16)),)))</f>
        <v/>
      </c>
      <c r="F27" s="48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11">
        <f t="shared" ca="1" si="0"/>
        <v>0</v>
      </c>
      <c r="I27" s="478"/>
      <c r="L27" s="140"/>
    </row>
    <row r="28" spans="1:17" s="145" customFormat="1" ht="18.75" customHeight="1">
      <c r="A28" s="156" t="str">
        <f ca="1">IF(ROWS($1:17)&gt;COUNT(Dong2),"",OFFSET(TH!C$1,SMALL(Dong2,ROWS($1:17)),))</f>
        <v/>
      </c>
      <c r="B28" s="156" t="str">
        <f ca="1">IF(ROWS($1:17)&gt;COUNT(Dong2),"",OFFSET(TH!D$1,SMALL(Dong2,ROWS($1:17)),))</f>
        <v/>
      </c>
      <c r="C28" s="156" t="str">
        <f ca="1">IF(ROWS($1:17)&gt;COUNT(Dong2),"",OFFSET(TH!E$1,SMALL(Dong2,ROWS($1:17)),))</f>
        <v/>
      </c>
      <c r="D28" s="228" t="str">
        <f ca="1">IF(ROWS($1:17)&gt;COUNT(Dong2),"",OFFSET(TH!F$1,SMALL(Dong2,ROWS($1:17)),))</f>
        <v/>
      </c>
      <c r="E28" s="156" t="str">
        <f ca="1">IF(ROWS($1:17)&gt;COUNT(Dong2),"",IF(OFFSET(TH!M$1,SMALL(Dong2,ROWS($1:17)),)=$I$6,OFFSET(TH!L$1,SMALL(Dong2,ROWS($1:17)),),OFFSET(TH!M$1,SMALL(Dong2,ROWS($1:17)),)))</f>
        <v/>
      </c>
      <c r="F28" s="48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11">
        <f t="shared" ca="1" si="0"/>
        <v>0</v>
      </c>
      <c r="I28" s="478"/>
      <c r="L28" s="140"/>
    </row>
    <row r="29" spans="1:17" s="145" customFormat="1" ht="18.75" customHeight="1">
      <c r="A29" s="156" t="str">
        <f ca="1">IF(ROWS($1:18)&gt;COUNT(Dong2),"",OFFSET(TH!C$1,SMALL(Dong2,ROWS($1:18)),))</f>
        <v/>
      </c>
      <c r="B29" s="156" t="str">
        <f ca="1">IF(ROWS($1:18)&gt;COUNT(Dong2),"",OFFSET(TH!D$1,SMALL(Dong2,ROWS($1:18)),))</f>
        <v/>
      </c>
      <c r="C29" s="156" t="str">
        <f ca="1">IF(ROWS($1:18)&gt;COUNT(Dong2),"",OFFSET(TH!E$1,SMALL(Dong2,ROWS($1:18)),))</f>
        <v/>
      </c>
      <c r="D29" s="228" t="str">
        <f ca="1">IF(ROWS($1:18)&gt;COUNT(Dong2),"",OFFSET(TH!F$1,SMALL(Dong2,ROWS($1:18)),))</f>
        <v/>
      </c>
      <c r="E29" s="156" t="str">
        <f ca="1">IF(ROWS($1:18)&gt;COUNT(Dong2),"",IF(OFFSET(TH!M$1,SMALL(Dong2,ROWS($1:18)),)=$I$6,OFFSET(TH!L$1,SMALL(Dong2,ROWS($1:18)),),OFFSET(TH!M$1,SMALL(Dong2,ROWS($1:18)),)))</f>
        <v/>
      </c>
      <c r="F29" s="48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11">
        <f t="shared" ca="1" si="0"/>
        <v>0</v>
      </c>
      <c r="I29" s="478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28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8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11">
        <f t="shared" ca="1" si="0"/>
        <v>0</v>
      </c>
      <c r="I30" s="478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28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8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11">
        <f t="shared" ca="1" si="0"/>
        <v>0</v>
      </c>
      <c r="I31" s="478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8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11">
        <f t="shared" ca="1" si="0"/>
        <v>0</v>
      </c>
      <c r="I32" s="478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8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11">
        <f t="shared" ca="1" si="0"/>
        <v>0</v>
      </c>
      <c r="I33" s="478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8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11">
        <f t="shared" ca="1" si="0"/>
        <v>0</v>
      </c>
      <c r="I34" s="478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8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11">
        <f t="shared" ref="H35:H53" ca="1" si="1">IF(A35&lt;&gt;"",H34+F35-G35,0)</f>
        <v>0</v>
      </c>
      <c r="I35" s="478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8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11">
        <f t="shared" ca="1" si="1"/>
        <v>0</v>
      </c>
      <c r="I36" s="478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8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11">
        <f t="shared" ca="1" si="1"/>
        <v>0</v>
      </c>
      <c r="I37" s="478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8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11">
        <f t="shared" ca="1" si="1"/>
        <v>0</v>
      </c>
      <c r="I38" s="478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8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11">
        <f t="shared" ca="1" si="1"/>
        <v>0</v>
      </c>
      <c r="I39" s="478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8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11">
        <f t="shared" ca="1" si="1"/>
        <v>0</v>
      </c>
      <c r="I40" s="478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8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11">
        <f t="shared" ca="1" si="1"/>
        <v>0</v>
      </c>
      <c r="I41" s="478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8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11">
        <f t="shared" ca="1" si="1"/>
        <v>0</v>
      </c>
      <c r="I42" s="478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8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11">
        <f t="shared" ca="1" si="1"/>
        <v>0</v>
      </c>
      <c r="I43" s="478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1">
        <f t="shared" ca="1" si="1"/>
        <v>0</v>
      </c>
      <c r="I44" s="478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81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81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11">
        <f t="shared" ca="1" si="1"/>
        <v>0</v>
      </c>
      <c r="I45" s="478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81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81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11">
        <f t="shared" ca="1" si="1"/>
        <v>0</v>
      </c>
      <c r="I46" s="478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81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81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11">
        <f t="shared" ca="1" si="1"/>
        <v>0</v>
      </c>
      <c r="I47" s="478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81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81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11">
        <f t="shared" ca="1" si="1"/>
        <v>0</v>
      </c>
      <c r="I48" s="478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81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81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11">
        <f t="shared" ca="1" si="1"/>
        <v>0</v>
      </c>
      <c r="I49" s="478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81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81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11">
        <f t="shared" ca="1" si="1"/>
        <v>0</v>
      </c>
      <c r="I50" s="478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81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81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11">
        <f t="shared" ca="1" si="1"/>
        <v>0</v>
      </c>
      <c r="I51" s="478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81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81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11">
        <f t="shared" ca="1" si="1"/>
        <v>0</v>
      </c>
      <c r="I52" s="478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81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81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11">
        <f t="shared" ca="1" si="1"/>
        <v>0</v>
      </c>
      <c r="I53" s="478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81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81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11">
        <f t="shared" ref="H54:H71" ca="1" si="2">IF(A54&lt;&gt;"",H53+F54-G54,0)</f>
        <v>0</v>
      </c>
      <c r="I54" s="478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81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81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11">
        <f t="shared" ca="1" si="2"/>
        <v>0</v>
      </c>
      <c r="I55" s="478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81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81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11">
        <f t="shared" ca="1" si="2"/>
        <v>0</v>
      </c>
      <c r="I56" s="478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81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81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11">
        <f t="shared" ca="1" si="2"/>
        <v>0</v>
      </c>
      <c r="I57" s="478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81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81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11">
        <f t="shared" ca="1" si="2"/>
        <v>0</v>
      </c>
      <c r="I58" s="478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81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81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11">
        <f t="shared" ca="1" si="2"/>
        <v>0</v>
      </c>
      <c r="I59" s="478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81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81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11">
        <f t="shared" ca="1" si="2"/>
        <v>0</v>
      </c>
      <c r="I60" s="478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81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81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11">
        <f t="shared" ca="1" si="2"/>
        <v>0</v>
      </c>
      <c r="I61" s="478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81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81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11">
        <f t="shared" ca="1" si="2"/>
        <v>0</v>
      </c>
      <c r="I62" s="478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81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81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11">
        <f t="shared" ca="1" si="2"/>
        <v>0</v>
      </c>
      <c r="I63" s="478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81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81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11">
        <f t="shared" ca="1" si="2"/>
        <v>0</v>
      </c>
      <c r="I64" s="478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81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81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11">
        <f t="shared" ca="1" si="2"/>
        <v>0</v>
      </c>
      <c r="I65" s="478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81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81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11">
        <f t="shared" ca="1" si="2"/>
        <v>0</v>
      </c>
      <c r="I66" s="478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81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81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11">
        <f t="shared" ca="1" si="2"/>
        <v>0</v>
      </c>
      <c r="I67" s="478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81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81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11">
        <f t="shared" ca="1" si="2"/>
        <v>0</v>
      </c>
      <c r="I68" s="478"/>
    </row>
    <row r="69" spans="1:20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81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81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11">
        <f t="shared" ca="1" si="2"/>
        <v>0</v>
      </c>
      <c r="I69" s="478"/>
    </row>
    <row r="70" spans="1:20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81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81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11">
        <f t="shared" ca="1" si="2"/>
        <v>0</v>
      </c>
      <c r="I70" s="478"/>
    </row>
    <row r="71" spans="1:20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81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81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11">
        <f t="shared" ca="1" si="2"/>
        <v>0</v>
      </c>
      <c r="I71" s="478"/>
    </row>
    <row r="72" spans="1:20" s="145" customFormat="1" ht="18.75" customHeight="1">
      <c r="A72" s="156"/>
      <c r="B72" s="156"/>
      <c r="C72" s="156"/>
      <c r="D72" s="228"/>
      <c r="E72" s="156"/>
      <c r="F72" s="481"/>
      <c r="G72" s="481"/>
      <c r="H72" s="611"/>
      <c r="I72" s="478"/>
      <c r="Q72" s="155"/>
      <c r="R72" s="155"/>
      <c r="S72" s="155"/>
      <c r="T72" s="155"/>
    </row>
    <row r="73" spans="1:20" s="155" customFormat="1" ht="18.75" customHeight="1">
      <c r="A73" s="157"/>
      <c r="B73" s="158"/>
      <c r="C73" s="157"/>
      <c r="D73" s="154" t="s">
        <v>133</v>
      </c>
      <c r="E73" s="159"/>
      <c r="F73" s="480">
        <f ca="1">SUM(F12:F72)</f>
        <v>0</v>
      </c>
      <c r="G73" s="480">
        <f ca="1">SUM(G12:G72)</f>
        <v>0</v>
      </c>
      <c r="H73" s="480">
        <f ca="1">H11+F73-G73</f>
        <v>0</v>
      </c>
      <c r="I73" s="479"/>
    </row>
    <row r="74" spans="1:20" s="155" customFormat="1" ht="18.75" customHeight="1">
      <c r="A74" s="157"/>
      <c r="B74" s="158"/>
      <c r="C74" s="157"/>
      <c r="D74" s="154" t="s">
        <v>10</v>
      </c>
      <c r="E74" s="159"/>
      <c r="F74" s="160"/>
      <c r="G74" s="160"/>
      <c r="H74" s="480">
        <f ca="1">H73</f>
        <v>0</v>
      </c>
      <c r="I74" s="159"/>
    </row>
    <row r="75" spans="1:20" s="155" customFormat="1" ht="22.5" customHeight="1">
      <c r="A75" s="245" t="s">
        <v>155</v>
      </c>
      <c r="B75" s="161"/>
      <c r="F75" s="162"/>
      <c r="H75" s="604"/>
      <c r="I75" s="163"/>
    </row>
    <row r="76" spans="1:20" s="155" customFormat="1" ht="12.75">
      <c r="A76" s="180" t="e">
        <f ca="1">"- Ngày mở sổ: "&amp;DAY($A$12)&amp;"/"&amp;MONTH($A$12)&amp;"/ " &amp;YEAR($A$12)</f>
        <v>#VALUE!</v>
      </c>
      <c r="B76" s="164"/>
      <c r="F76" s="162"/>
      <c r="H76" s="604"/>
      <c r="I76" s="163"/>
    </row>
    <row r="77" spans="1:20" s="155" customFormat="1" ht="12.75">
      <c r="A77" s="165"/>
      <c r="B77" s="166"/>
      <c r="C77" s="167"/>
      <c r="F77" s="162"/>
      <c r="G77" s="190" t="e">
        <f ca="1">"Ngày "&amp;IF(OR($K$9=4,$K$9=6,$K$9=9,$K$9=11),"30",IF($K$9=2,"28","31"))&amp;"  tháng  "&amp;$O$8&amp;"  năm   "&amp;YEAR($A$12)</f>
        <v>#VALUE!</v>
      </c>
      <c r="H77" s="604"/>
    </row>
    <row r="78" spans="1:20" s="155" customFormat="1" ht="17.25" customHeight="1">
      <c r="B78" s="168" t="s">
        <v>11</v>
      </c>
      <c r="D78" s="168" t="s">
        <v>12</v>
      </c>
      <c r="F78" s="169"/>
      <c r="G78" s="210" t="s">
        <v>109</v>
      </c>
      <c r="H78" s="605"/>
      <c r="I78" s="229"/>
      <c r="J78" s="170"/>
      <c r="K78" s="165"/>
      <c r="L78" s="165"/>
    </row>
    <row r="79" spans="1:20" s="155" customFormat="1">
      <c r="B79" s="211" t="s">
        <v>13</v>
      </c>
      <c r="D79" s="171" t="s">
        <v>13</v>
      </c>
      <c r="F79" s="172"/>
      <c r="G79" s="212" t="s">
        <v>136</v>
      </c>
      <c r="H79" s="604"/>
      <c r="K79" s="173"/>
      <c r="L79" s="173"/>
      <c r="Q79" s="174"/>
      <c r="R79" s="174"/>
      <c r="S79" s="174"/>
      <c r="T79" s="174"/>
    </row>
  </sheetData>
  <autoFilter ref="A10:K76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4" workbookViewId="0">
      <pane ySplit="2" topLeftCell="A18" activePane="bottomLeft" state="frozen"/>
      <selection activeCell="A4" sqref="A4"/>
      <selection pane="bottomLeft" activeCell="B6" sqref="B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9" t="str">
        <f>TH!$A$1</f>
        <v>Đơn vị: CÔNG TY TNHH SX TM KIM DUNG PHÁT</v>
      </c>
    </row>
    <row r="2" spans="1:9">
      <c r="A2" s="870" t="str">
        <f>TH!$A$2</f>
        <v>Địa chỉ: 1A227/1 Ấp 1, Phạm Văn Hai, Bình Chánh, TPHCM</v>
      </c>
    </row>
    <row r="3" spans="1:9" ht="27" customHeight="1">
      <c r="A3" s="973" t="s">
        <v>358</v>
      </c>
      <c r="B3" s="973"/>
      <c r="C3" s="973"/>
      <c r="D3" s="973"/>
      <c r="E3" s="973"/>
      <c r="F3" s="973"/>
      <c r="G3" s="973"/>
      <c r="H3" s="973"/>
    </row>
    <row r="4" spans="1:9" s="10" customFormat="1" ht="14.25" customHeight="1">
      <c r="A4" s="974" t="s">
        <v>35</v>
      </c>
      <c r="B4" s="976" t="s">
        <v>36</v>
      </c>
      <c r="C4" s="978" t="s">
        <v>37</v>
      </c>
      <c r="D4" s="979"/>
      <c r="E4" s="978" t="s">
        <v>38</v>
      </c>
      <c r="F4" s="979"/>
      <c r="G4" s="978" t="s">
        <v>41</v>
      </c>
      <c r="H4" s="979"/>
    </row>
    <row r="5" spans="1:9" s="10" customFormat="1" ht="14.25" customHeight="1">
      <c r="A5" s="975"/>
      <c r="B5" s="977"/>
      <c r="C5" s="617" t="s">
        <v>42</v>
      </c>
      <c r="D5" s="617" t="s">
        <v>43</v>
      </c>
      <c r="E5" s="617" t="s">
        <v>42</v>
      </c>
      <c r="F5" s="617" t="s">
        <v>43</v>
      </c>
      <c r="G5" s="617" t="s">
        <v>42</v>
      </c>
      <c r="H5" s="617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938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42" si="1">ROUND(MAX(C6+E6-D6-F6,0),2)</f>
        <v>0</v>
      </c>
      <c r="H6" s="55">
        <f t="shared" ref="H6:H42" si="2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si="0"/>
        <v>2</v>
      </c>
      <c r="B7" s="7" t="s">
        <v>995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0"/>
        <v>3</v>
      </c>
      <c r="B8" s="193" t="s">
        <v>946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0"/>
        <v>4</v>
      </c>
      <c r="B9" s="193" t="s">
        <v>939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IF(ISNA(VLOOKUP(B9,#REF!,1,0)),"","x")</f>
        <v>x</v>
      </c>
    </row>
    <row r="10" spans="1:9" s="10" customFormat="1" ht="16.5" customHeight="1">
      <c r="A10" s="6">
        <f t="shared" si="0"/>
        <v>5</v>
      </c>
      <c r="B10" s="882" t="s">
        <v>952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0"/>
        <v>6</v>
      </c>
      <c r="B11" s="193" t="s">
        <v>953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0"/>
        <v>7</v>
      </c>
      <c r="B12" s="204" t="s">
        <v>954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IF(ISNA(VLOOKUP(B12,#REF!,1,0)),"","x")</f>
        <v>x</v>
      </c>
    </row>
    <row r="13" spans="1:9" s="10" customFormat="1" ht="16.5" customHeight="1">
      <c r="A13" s="6">
        <f t="shared" si="0"/>
        <v>8</v>
      </c>
      <c r="B13" s="193" t="s">
        <v>948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809">
        <f t="shared" si="1"/>
        <v>0</v>
      </c>
      <c r="H13" s="809">
        <f t="shared" si="2"/>
        <v>0</v>
      </c>
    </row>
    <row r="14" spans="1:9" s="10" customFormat="1" ht="16.5" customHeight="1">
      <c r="A14" s="6">
        <f t="shared" si="0"/>
        <v>9</v>
      </c>
      <c r="B14" s="193" t="s">
        <v>955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809">
        <f t="shared" si="1"/>
        <v>0</v>
      </c>
      <c r="H14" s="809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956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809">
        <f t="shared" si="1"/>
        <v>0</v>
      </c>
      <c r="H15" s="809">
        <f t="shared" si="2"/>
        <v>0</v>
      </c>
    </row>
    <row r="16" spans="1:9" s="10" customFormat="1" ht="16.5" customHeight="1">
      <c r="A16" s="6">
        <f t="shared" si="0"/>
        <v>11</v>
      </c>
      <c r="B16" s="882" t="s">
        <v>941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809">
        <f t="shared" si="1"/>
        <v>0</v>
      </c>
      <c r="H16" s="809">
        <f t="shared" si="2"/>
        <v>0</v>
      </c>
    </row>
    <row r="17" spans="1:8" s="10" customFormat="1" ht="16.5" customHeight="1">
      <c r="A17" s="6">
        <f t="shared" si="0"/>
        <v>12</v>
      </c>
      <c r="B17" s="883" t="s">
        <v>937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809">
        <f t="shared" si="1"/>
        <v>0</v>
      </c>
      <c r="H17" s="809">
        <f t="shared" si="2"/>
        <v>0</v>
      </c>
    </row>
    <row r="18" spans="1:8" s="10" customFormat="1" ht="16.5" customHeight="1">
      <c r="A18" s="6">
        <f t="shared" si="0"/>
        <v>13</v>
      </c>
      <c r="B18" s="193" t="s">
        <v>957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809">
        <f t="shared" si="1"/>
        <v>0</v>
      </c>
      <c r="H18" s="809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958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809">
        <f t="shared" si="1"/>
        <v>0</v>
      </c>
      <c r="H19" s="809">
        <f t="shared" si="2"/>
        <v>0</v>
      </c>
    </row>
    <row r="20" spans="1:8" s="10" customFormat="1" ht="16.5" customHeight="1">
      <c r="A20" s="6">
        <f t="shared" si="0"/>
        <v>15</v>
      </c>
      <c r="B20" s="204" t="s">
        <v>959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809">
        <f t="shared" si="1"/>
        <v>0</v>
      </c>
      <c r="H20" s="809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809">
        <f t="shared" si="1"/>
        <v>0</v>
      </c>
      <c r="H21" s="809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960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809">
        <f t="shared" si="1"/>
        <v>0</v>
      </c>
      <c r="H22" s="809">
        <f t="shared" si="2"/>
        <v>0</v>
      </c>
    </row>
    <row r="23" spans="1:8" s="10" customFormat="1" ht="16.5" customHeight="1">
      <c r="A23" s="6">
        <f t="shared" si="0"/>
        <v>18</v>
      </c>
      <c r="B23" s="204" t="s">
        <v>942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809">
        <f t="shared" si="1"/>
        <v>0</v>
      </c>
      <c r="H23" s="809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961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809">
        <f t="shared" si="1"/>
        <v>0</v>
      </c>
      <c r="H24" s="809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950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809">
        <f t="shared" si="1"/>
        <v>0</v>
      </c>
      <c r="H25" s="809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962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809">
        <f t="shared" si="1"/>
        <v>0</v>
      </c>
      <c r="H26" s="809">
        <f t="shared" si="2"/>
        <v>0</v>
      </c>
    </row>
    <row r="27" spans="1:8" s="10" customFormat="1" ht="16.5" customHeight="1">
      <c r="A27" s="6">
        <f t="shared" si="0"/>
        <v>22</v>
      </c>
      <c r="B27" s="193" t="s">
        <v>940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809">
        <f t="shared" si="1"/>
        <v>0</v>
      </c>
      <c r="H27" s="809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951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809">
        <f t="shared" si="1"/>
        <v>0</v>
      </c>
      <c r="H28" s="809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963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809">
        <f t="shared" si="1"/>
        <v>0</v>
      </c>
      <c r="H29" s="809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964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809">
        <f t="shared" si="1"/>
        <v>0</v>
      </c>
      <c r="H30" s="809">
        <f t="shared" si="2"/>
        <v>0</v>
      </c>
    </row>
    <row r="31" spans="1:8" s="10" customFormat="1" ht="16.5" customHeight="1">
      <c r="A31" s="6">
        <f t="shared" si="0"/>
        <v>26</v>
      </c>
      <c r="B31" s="7" t="s">
        <v>947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809">
        <f t="shared" si="1"/>
        <v>0</v>
      </c>
      <c r="H31" s="809">
        <f t="shared" si="2"/>
        <v>0</v>
      </c>
    </row>
    <row r="32" spans="1:8" s="10" customFormat="1" ht="16.5" customHeight="1">
      <c r="A32" s="6">
        <f t="shared" si="0"/>
        <v>27</v>
      </c>
      <c r="B32" s="7" t="s">
        <v>966</v>
      </c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9">
        <f t="shared" si="1"/>
        <v>0</v>
      </c>
      <c r="H32" s="809">
        <f t="shared" si="2"/>
        <v>0</v>
      </c>
    </row>
    <row r="33" spans="1:9" s="10" customFormat="1" ht="16.5" customHeight="1">
      <c r="A33" s="6">
        <f t="shared" si="0"/>
        <v>28</v>
      </c>
      <c r="B33" s="7" t="s">
        <v>967</v>
      </c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9">
        <f t="shared" si="1"/>
        <v>0</v>
      </c>
      <c r="H33" s="809">
        <f t="shared" si="2"/>
        <v>0</v>
      </c>
    </row>
    <row r="34" spans="1:9" s="10" customFormat="1" ht="16.5" customHeight="1">
      <c r="A34" s="6">
        <f t="shared" si="0"/>
        <v>29</v>
      </c>
      <c r="B34" s="7" t="s">
        <v>968</v>
      </c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9">
        <f t="shared" si="1"/>
        <v>0</v>
      </c>
      <c r="H34" s="809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969</v>
      </c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9">
        <f t="shared" si="1"/>
        <v>0</v>
      </c>
      <c r="H35" s="809">
        <f t="shared" si="2"/>
        <v>0</v>
      </c>
    </row>
    <row r="36" spans="1:9" s="10" customFormat="1" ht="16.5" customHeight="1">
      <c r="A36" s="6">
        <f t="shared" si="0"/>
        <v>31</v>
      </c>
      <c r="B36" s="7" t="s">
        <v>994</v>
      </c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9">
        <f t="shared" si="1"/>
        <v>0</v>
      </c>
      <c r="H36" s="809">
        <f t="shared" si="2"/>
        <v>0</v>
      </c>
    </row>
    <row r="37" spans="1:9" s="10" customFormat="1" ht="16.5" customHeight="1">
      <c r="A37" s="6">
        <f t="shared" si="0"/>
        <v>32</v>
      </c>
      <c r="B37" s="7" t="s">
        <v>970</v>
      </c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9">
        <f t="shared" si="1"/>
        <v>0</v>
      </c>
      <c r="H37" s="809">
        <f t="shared" si="2"/>
        <v>0</v>
      </c>
    </row>
    <row r="38" spans="1:9" s="10" customFormat="1" ht="16.5" customHeight="1">
      <c r="A38" s="6">
        <f t="shared" si="0"/>
        <v>33</v>
      </c>
      <c r="B38" s="7" t="s">
        <v>971</v>
      </c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9">
        <f t="shared" si="1"/>
        <v>0</v>
      </c>
      <c r="H38" s="809">
        <f t="shared" si="2"/>
        <v>0</v>
      </c>
    </row>
    <row r="39" spans="1:9" s="10" customFormat="1" ht="16.5" customHeight="1">
      <c r="A39" s="6">
        <f t="shared" si="0"/>
        <v>34</v>
      </c>
      <c r="B39" s="204" t="s">
        <v>965</v>
      </c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9">
        <f t="shared" si="1"/>
        <v>0</v>
      </c>
      <c r="H39" s="809">
        <f t="shared" si="2"/>
        <v>0</v>
      </c>
    </row>
    <row r="40" spans="1:9" s="10" customFormat="1" ht="16.5" customHeight="1">
      <c r="A40" s="6">
        <f t="shared" si="0"/>
        <v>35</v>
      </c>
      <c r="B40" s="7" t="s">
        <v>972</v>
      </c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9">
        <f t="shared" si="1"/>
        <v>0</v>
      </c>
      <c r="H40" s="809">
        <f t="shared" si="2"/>
        <v>0</v>
      </c>
    </row>
    <row r="41" spans="1:9" s="10" customFormat="1" ht="16.5" customHeight="1">
      <c r="A41" s="6">
        <f t="shared" si="0"/>
        <v>36</v>
      </c>
      <c r="B41" s="7" t="s">
        <v>973</v>
      </c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9">
        <f t="shared" si="1"/>
        <v>0</v>
      </c>
      <c r="H41" s="809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974</v>
      </c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9">
        <f t="shared" si="1"/>
        <v>0</v>
      </c>
      <c r="H42" s="809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IF(ISNA(VLOOKUP(B43,#REF!,1,0)),"","x")</f>
        <v>x</v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0</v>
      </c>
      <c r="F44" s="13">
        <f t="shared" si="4"/>
        <v>0</v>
      </c>
      <c r="G44" s="13">
        <f t="shared" si="4"/>
        <v>0</v>
      </c>
      <c r="H44" s="13">
        <f t="shared" si="4"/>
        <v>0</v>
      </c>
    </row>
    <row r="45" spans="1:9">
      <c r="E45" s="15">
        <f>CDPS!E14</f>
        <v>0</v>
      </c>
      <c r="F45" s="15">
        <f>CDPS!F14</f>
        <v>0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72" t="s">
        <v>920</v>
      </c>
      <c r="G48" s="972"/>
      <c r="H48" s="972"/>
    </row>
    <row r="49" spans="5:8">
      <c r="F49" s="972" t="s">
        <v>109</v>
      </c>
      <c r="G49" s="972"/>
      <c r="H49" s="972"/>
    </row>
    <row r="50" spans="5:8">
      <c r="E50" s="183"/>
      <c r="F50" s="972" t="s">
        <v>136</v>
      </c>
      <c r="G50" s="972"/>
      <c r="H50" s="972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0" customFormat="1" ht="14.25" customHeight="1">
      <c r="A1" s="622" t="str">
        <f>TH!A1</f>
        <v>Đơn vị: CÔNG TY TNHH SX TM KIM DUNG PHÁT</v>
      </c>
      <c r="B1" s="614"/>
      <c r="C1" s="614"/>
      <c r="G1" s="2"/>
      <c r="H1" s="981" t="s">
        <v>46</v>
      </c>
      <c r="I1" s="981"/>
      <c r="J1" s="981"/>
    </row>
    <row r="2" spans="1:10" s="470" customFormat="1" ht="14.25" customHeight="1">
      <c r="A2" s="621" t="str">
        <f>TH!A2</f>
        <v>Địa chỉ: 1A227/1 Ấp 1, Phạm Văn Hai, Bình Chánh, TPHCM</v>
      </c>
      <c r="B2" s="614"/>
      <c r="C2" s="614"/>
      <c r="G2" s="17"/>
      <c r="H2" s="98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2"/>
      <c r="J2" s="982"/>
    </row>
    <row r="3" spans="1:10" s="470" customFormat="1" ht="14.25" customHeight="1">
      <c r="A3" s="616"/>
      <c r="B3" s="614"/>
      <c r="C3" s="614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612" t="s">
        <v>27</v>
      </c>
    </row>
    <row r="6" spans="1:10" s="18" customFormat="1" ht="14.25" customHeight="1">
      <c r="E6" s="612" t="s">
        <v>361</v>
      </c>
    </row>
    <row r="7" spans="1:10" s="18" customFormat="1" ht="14.25" customHeight="1">
      <c r="D7" s="20" t="s">
        <v>45</v>
      </c>
      <c r="E7" s="984" t="s">
        <v>523</v>
      </c>
      <c r="F7" s="984"/>
      <c r="G7" s="984"/>
      <c r="H7" s="984"/>
    </row>
    <row r="8" spans="1:10" s="18" customFormat="1" ht="14.25" customHeight="1">
      <c r="E8" s="612" t="s">
        <v>29</v>
      </c>
    </row>
    <row r="9" spans="1:10" s="18" customFormat="1" ht="6.75" customHeight="1">
      <c r="B9" s="612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9" t="s">
        <v>20</v>
      </c>
      <c r="B10" s="980" t="s">
        <v>1</v>
      </c>
      <c r="C10" s="980"/>
      <c r="D10" s="949" t="s">
        <v>0</v>
      </c>
      <c r="E10" s="949" t="s">
        <v>14</v>
      </c>
      <c r="F10" s="949" t="s">
        <v>30</v>
      </c>
      <c r="G10" s="986" t="s">
        <v>21</v>
      </c>
      <c r="H10" s="987"/>
      <c r="I10" s="986" t="s">
        <v>31</v>
      </c>
      <c r="J10" s="987"/>
    </row>
    <row r="11" spans="1:10" s="18" customFormat="1" ht="24.75" customHeight="1">
      <c r="A11" s="949"/>
      <c r="B11" s="30" t="s">
        <v>15</v>
      </c>
      <c r="C11" s="30" t="s">
        <v>32</v>
      </c>
      <c r="D11" s="949"/>
      <c r="E11" s="949"/>
      <c r="F11" s="94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8" t="s">
        <v>2</v>
      </c>
      <c r="B12" s="619" t="s">
        <v>3</v>
      </c>
      <c r="C12" s="618" t="s">
        <v>4</v>
      </c>
      <c r="D12" s="618" t="s">
        <v>5</v>
      </c>
      <c r="E12" s="618" t="s">
        <v>6</v>
      </c>
      <c r="F12" s="618">
        <v>1</v>
      </c>
      <c r="G12" s="618">
        <v>2</v>
      </c>
      <c r="H12" s="618">
        <v>3</v>
      </c>
      <c r="I12" s="618">
        <v>4</v>
      </c>
      <c r="J12" s="618">
        <v>5</v>
      </c>
    </row>
    <row r="13" spans="1:10" s="18" customFormat="1" ht="18" customHeight="1">
      <c r="A13" s="618"/>
      <c r="B13" s="618"/>
      <c r="C13" s="618"/>
      <c r="D13" s="23" t="s">
        <v>7</v>
      </c>
      <c r="E13" s="618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8"/>
      <c r="C32" s="26"/>
      <c r="D32" s="23" t="s">
        <v>33</v>
      </c>
      <c r="E32" s="618" t="s">
        <v>19</v>
      </c>
      <c r="F32" s="61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8"/>
      <c r="C33" s="618"/>
      <c r="D33" s="23" t="s">
        <v>10</v>
      </c>
      <c r="E33" s="618" t="s">
        <v>19</v>
      </c>
      <c r="F33" s="61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2"/>
      <c r="C34" s="612"/>
      <c r="E34" s="612"/>
    </row>
    <row r="35" spans="1:11" s="18" customFormat="1" ht="14.25" customHeight="1">
      <c r="A35" s="28" t="s">
        <v>152</v>
      </c>
      <c r="B35" s="612"/>
      <c r="C35" s="612"/>
      <c r="E35" s="61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2"/>
      <c r="C36" s="612"/>
      <c r="E36" s="612"/>
      <c r="K36" s="28" t="s">
        <v>34</v>
      </c>
    </row>
    <row r="37" spans="1:11" s="18" customFormat="1" ht="14.25" customHeight="1">
      <c r="B37" s="612"/>
      <c r="C37" s="612"/>
      <c r="E37" s="938" t="e">
        <f ca="1">"Ngày 31 tháng  12  năm  "&amp;YEAR($A$14)</f>
        <v>#VALUE!</v>
      </c>
      <c r="F37" s="938"/>
      <c r="G37" s="938"/>
      <c r="H37" s="938"/>
      <c r="I37" s="938"/>
      <c r="J37" s="938"/>
    </row>
    <row r="38" spans="1:11" s="18" customFormat="1" ht="14.25" customHeight="1">
      <c r="C38" s="612" t="s">
        <v>11</v>
      </c>
      <c r="E38" s="938" t="s">
        <v>12</v>
      </c>
      <c r="F38" s="938"/>
      <c r="G38" s="938"/>
      <c r="H38" s="938"/>
      <c r="I38" s="938"/>
      <c r="J38" s="938"/>
    </row>
    <row r="39" spans="1:11" s="18" customFormat="1" ht="14.25" customHeight="1">
      <c r="C39" s="612" t="s">
        <v>13</v>
      </c>
      <c r="E39" s="938" t="s">
        <v>13</v>
      </c>
      <c r="F39" s="938"/>
      <c r="G39" s="938"/>
      <c r="H39" s="938"/>
      <c r="I39" s="938"/>
      <c r="J39" s="938"/>
    </row>
    <row r="40" spans="1:11" s="29" customFormat="1"/>
    <row r="46" spans="1:11" ht="15">
      <c r="C46" s="61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B11" sqref="B1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9" t="str">
        <f>TH!$A$1</f>
        <v>Đơn vị: CÔNG TY TNHH SX TM KIM DUNG PHÁT</v>
      </c>
    </row>
    <row r="2" spans="1:9">
      <c r="A2" s="870" t="str">
        <f>TH!$A$2</f>
        <v>Địa chỉ: 1A227/1 Ấp 1, Phạm Văn Hai, Bình Chánh, TPHCM</v>
      </c>
    </row>
    <row r="3" spans="1:9" ht="27" customHeight="1">
      <c r="A3" s="973" t="s">
        <v>102</v>
      </c>
      <c r="B3" s="973"/>
      <c r="C3" s="973"/>
      <c r="D3" s="973"/>
      <c r="E3" s="973"/>
      <c r="F3" s="973"/>
      <c r="G3" s="973"/>
      <c r="H3" s="973"/>
    </row>
    <row r="4" spans="1:9" s="10" customFormat="1" ht="14.25" customHeight="1">
      <c r="A4" s="974" t="s">
        <v>35</v>
      </c>
      <c r="B4" s="976" t="s">
        <v>36</v>
      </c>
      <c r="C4" s="978" t="s">
        <v>37</v>
      </c>
      <c r="D4" s="979"/>
      <c r="E4" s="978" t="s">
        <v>38</v>
      </c>
      <c r="F4" s="979"/>
      <c r="G4" s="978" t="s">
        <v>41</v>
      </c>
      <c r="H4" s="979"/>
    </row>
    <row r="5" spans="1:9" s="10" customFormat="1" ht="14.25" customHeight="1">
      <c r="A5" s="975"/>
      <c r="B5" s="97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943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ref="A7:A17" si="2">IF(B7&lt;&gt;"",ROW()-5,"")</f>
        <v>2</v>
      </c>
      <c r="B7" s="7" t="s">
        <v>983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2"/>
        <v>3</v>
      </c>
      <c r="B8" s="7" t="s">
        <v>982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2"/>
        <v>4</v>
      </c>
      <c r="B9" s="7" t="s">
        <v>980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84876000</v>
      </c>
      <c r="G9" s="55">
        <f t="shared" si="0"/>
        <v>0</v>
      </c>
      <c r="H9" s="55">
        <f t="shared" si="1"/>
        <v>84876000</v>
      </c>
      <c r="I9" s="10" t="str">
        <f>IF(ISNA(VLOOKUP(B9,#REF!,1,0)),"","x")</f>
        <v>x</v>
      </c>
    </row>
    <row r="10" spans="1:9" s="10" customFormat="1" ht="16.5" customHeight="1">
      <c r="A10" s="6">
        <f t="shared" si="2"/>
        <v>5</v>
      </c>
      <c r="B10" s="7" t="s">
        <v>981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2"/>
        <v>6</v>
      </c>
      <c r="B11" s="7" t="s">
        <v>985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2"/>
        <v>7</v>
      </c>
      <c r="B12" s="7" t="s">
        <v>984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311385800</v>
      </c>
      <c r="G12" s="55">
        <f t="shared" si="3"/>
        <v>0</v>
      </c>
      <c r="H12" s="55">
        <f t="shared" si="4"/>
        <v>311385800</v>
      </c>
      <c r="I12" s="10" t="str">
        <f>IF(ISNA(VLOOKUP(B12,#REF!,1,0)),"","x")</f>
        <v>x</v>
      </c>
    </row>
    <row r="13" spans="1:9" s="10" customFormat="1" ht="16.5" customHeight="1">
      <c r="A13" s="6">
        <f t="shared" si="2"/>
        <v>8</v>
      </c>
      <c r="B13" s="7" t="s">
        <v>978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IF(ISNA(VLOOKUP(B13,#REF!,1,0)),"","x")</f>
        <v>x</v>
      </c>
    </row>
    <row r="14" spans="1:9" s="10" customFormat="1" ht="16.5" customHeight="1">
      <c r="A14" s="6">
        <f t="shared" si="2"/>
        <v>9</v>
      </c>
      <c r="B14" s="819" t="s">
        <v>945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809">
        <f t="shared" ref="G14:G16" si="7">ROUND(MAX(C14+E14-D14-F14,0),2)</f>
        <v>0</v>
      </c>
      <c r="H14" s="809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986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0</v>
      </c>
      <c r="G15" s="809">
        <f t="shared" si="7"/>
        <v>0</v>
      </c>
      <c r="H15" s="809">
        <f t="shared" si="8"/>
        <v>0</v>
      </c>
    </row>
    <row r="16" spans="1:9" s="10" customFormat="1" ht="16.5" customHeight="1">
      <c r="A16" s="6">
        <f t="shared" si="2"/>
        <v>11</v>
      </c>
      <c r="B16" s="7" t="s">
        <v>979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0</v>
      </c>
      <c r="G16" s="809">
        <f t="shared" si="7"/>
        <v>0</v>
      </c>
      <c r="H16" s="809">
        <f t="shared" si="8"/>
        <v>0</v>
      </c>
      <c r="I16" s="10" t="str">
        <f>IF(ISNA(VLOOKUP(B16,#REF!,1,0)),"","x")</f>
        <v>x</v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6"/>
      <c r="F17" s="486"/>
      <c r="G17" s="487"/>
      <c r="H17" s="487"/>
      <c r="I17" s="10" t="str">
        <f>IF(ISNA(VLOOKUP(B17,#REF!,1,0)),"","x")</f>
        <v>x</v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0</v>
      </c>
      <c r="F18" s="13">
        <f t="shared" si="9"/>
        <v>396261800</v>
      </c>
      <c r="G18" s="13">
        <f t="shared" si="9"/>
        <v>0</v>
      </c>
      <c r="H18" s="13">
        <f t="shared" si="9"/>
        <v>396261800</v>
      </c>
    </row>
    <row r="19" spans="1:9">
      <c r="E19" s="15">
        <f>CDPS!E35</f>
        <v>0</v>
      </c>
      <c r="F19" s="15">
        <f>CDPS!F35</f>
        <v>396261800</v>
      </c>
    </row>
    <row r="20" spans="1:9">
      <c r="E20" s="15">
        <f>E18-E19</f>
        <v>0</v>
      </c>
      <c r="F20" s="15">
        <f>F18-F19</f>
        <v>0</v>
      </c>
    </row>
    <row r="22" spans="1:9">
      <c r="E22" s="15"/>
      <c r="F22" s="972" t="s">
        <v>920</v>
      </c>
      <c r="G22" s="972"/>
      <c r="H22" s="972"/>
    </row>
    <row r="23" spans="1:9">
      <c r="F23" s="972" t="s">
        <v>109</v>
      </c>
      <c r="G23" s="972"/>
      <c r="H23" s="972"/>
    </row>
    <row r="24" spans="1:9">
      <c r="E24" s="183"/>
      <c r="F24" s="972" t="s">
        <v>136</v>
      </c>
      <c r="G24" s="972"/>
      <c r="H24" s="972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7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2" t="str">
        <f>TH!A1</f>
        <v>Đơn vị: CÔNG TY TNHH SX TM KIM DUNG PHÁT</v>
      </c>
      <c r="B1" s="16"/>
      <c r="C1" s="16"/>
      <c r="G1" s="2"/>
      <c r="H1" s="981" t="s">
        <v>46</v>
      </c>
      <c r="I1" s="981"/>
      <c r="J1" s="981"/>
    </row>
    <row r="2" spans="1:10" s="3" customFormat="1" ht="14.25" customHeight="1">
      <c r="A2" s="621" t="str">
        <f>TH!A2</f>
        <v>Địa chỉ: 1A227/1 Ấp 1, Phạm Văn Hai, Bình Chánh, TPHCM</v>
      </c>
      <c r="B2" s="16"/>
      <c r="C2" s="16"/>
      <c r="G2" s="17"/>
      <c r="H2" s="98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2"/>
      <c r="J2" s="982"/>
    </row>
    <row r="3" spans="1:10" s="3" customFormat="1" ht="14.25" customHeight="1">
      <c r="A3" s="4"/>
      <c r="B3" s="16"/>
      <c r="C3" s="16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4" t="s">
        <v>409</v>
      </c>
      <c r="F7" s="984"/>
      <c r="G7" s="984"/>
      <c r="H7" s="98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9" t="s">
        <v>20</v>
      </c>
      <c r="B10" s="980" t="s">
        <v>1</v>
      </c>
      <c r="C10" s="980"/>
      <c r="D10" s="949" t="s">
        <v>0</v>
      </c>
      <c r="E10" s="949" t="s">
        <v>14</v>
      </c>
      <c r="F10" s="949" t="s">
        <v>30</v>
      </c>
      <c r="G10" s="986" t="s">
        <v>21</v>
      </c>
      <c r="H10" s="987"/>
      <c r="I10" s="986" t="s">
        <v>31</v>
      </c>
      <c r="J10" s="987"/>
    </row>
    <row r="11" spans="1:10" s="18" customFormat="1" ht="24.75" customHeight="1">
      <c r="A11" s="949"/>
      <c r="B11" s="30" t="s">
        <v>15</v>
      </c>
      <c r="C11" s="30" t="s">
        <v>32</v>
      </c>
      <c r="D11" s="949"/>
      <c r="E11" s="949"/>
      <c r="F11" s="94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8" t="e">
        <f ca="1">"Ngày 31 tháng  12  năm  "&amp;YEAR($A$14)</f>
        <v>#VALUE!</v>
      </c>
      <c r="F56" s="938"/>
      <c r="G56" s="938"/>
      <c r="H56" s="938"/>
      <c r="I56" s="938"/>
      <c r="J56" s="938"/>
    </row>
    <row r="57" spans="1:11" s="18" customFormat="1" ht="14.25" customHeight="1">
      <c r="C57" s="207" t="s">
        <v>11</v>
      </c>
      <c r="E57" s="938" t="s">
        <v>12</v>
      </c>
      <c r="F57" s="938"/>
      <c r="G57" s="938"/>
      <c r="H57" s="938"/>
      <c r="I57" s="938"/>
      <c r="J57" s="938"/>
    </row>
    <row r="58" spans="1:11" s="18" customFormat="1" ht="14.25" customHeight="1">
      <c r="C58" s="207" t="s">
        <v>13</v>
      </c>
      <c r="E58" s="938" t="s">
        <v>13</v>
      </c>
      <c r="F58" s="938"/>
      <c r="G58" s="938"/>
      <c r="H58" s="938"/>
      <c r="I58" s="938"/>
      <c r="J58" s="938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69" t="str">
        <f>TH!$A$1</f>
        <v>Đơn vị: CÔNG TY TNHH SX TM KIM DUNG PHÁT</v>
      </c>
      <c r="C2" s="261"/>
      <c r="F2" s="262"/>
      <c r="G2" s="262"/>
      <c r="H2" s="262"/>
      <c r="I2" s="262"/>
      <c r="J2" s="990" t="s">
        <v>185</v>
      </c>
      <c r="K2" s="990"/>
      <c r="L2" s="990"/>
      <c r="M2" s="990"/>
      <c r="N2" s="262"/>
    </row>
    <row r="3" spans="1:14">
      <c r="A3" s="870" t="str">
        <f>TH!$A$2</f>
        <v>Địa chỉ: 1A227/1 Ấp 1, Phạm Văn Hai, Bình Chánh, TPHCM</v>
      </c>
      <c r="C3" s="261"/>
      <c r="F3" s="263"/>
      <c r="G3" s="263"/>
      <c r="H3" s="263"/>
      <c r="I3" s="263"/>
      <c r="J3" s="998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98"/>
      <c r="L3" s="998"/>
      <c r="M3" s="998"/>
      <c r="N3" s="263"/>
    </row>
    <row r="4" spans="1:14">
      <c r="F4" s="263"/>
      <c r="G4" s="263"/>
      <c r="H4" s="263"/>
      <c r="I4" s="263"/>
      <c r="J4" s="998"/>
      <c r="K4" s="998"/>
      <c r="L4" s="998"/>
      <c r="M4" s="998"/>
      <c r="N4" s="263"/>
    </row>
    <row r="5" spans="1:14" s="264" customFormat="1" ht="23.25" customHeight="1">
      <c r="A5" s="989" t="s">
        <v>186</v>
      </c>
      <c r="B5" s="989"/>
      <c r="C5" s="989"/>
      <c r="D5" s="989"/>
      <c r="E5" s="989"/>
      <c r="F5" s="989"/>
      <c r="G5" s="989"/>
      <c r="H5" s="989"/>
      <c r="I5" s="989"/>
      <c r="J5" s="989"/>
      <c r="K5" s="989"/>
      <c r="L5" s="989"/>
      <c r="M5" s="989"/>
      <c r="N5" s="989"/>
    </row>
    <row r="6" spans="1:14">
      <c r="A6" s="990" t="s">
        <v>921</v>
      </c>
      <c r="B6" s="990" t="s">
        <v>187</v>
      </c>
      <c r="C6" s="990"/>
      <c r="D6" s="990"/>
      <c r="E6" s="990"/>
      <c r="F6" s="990"/>
      <c r="G6" s="990"/>
      <c r="H6" s="990"/>
      <c r="I6" s="990"/>
      <c r="J6" s="990"/>
      <c r="K6" s="990"/>
      <c r="L6" s="990"/>
      <c r="M6" s="990"/>
      <c r="N6" s="990"/>
    </row>
    <row r="7" spans="1:14">
      <c r="C7" s="991"/>
      <c r="D7" s="991"/>
      <c r="E7" s="991"/>
      <c r="F7" s="991"/>
      <c r="G7" s="991"/>
      <c r="H7" s="991"/>
      <c r="I7" s="991"/>
      <c r="J7" s="991"/>
      <c r="K7" s="991"/>
      <c r="L7" s="991"/>
      <c r="M7" s="991"/>
      <c r="N7" s="991"/>
    </row>
    <row r="8" spans="1:14" ht="15.75" customHeight="1">
      <c r="A8" s="992" t="s">
        <v>20</v>
      </c>
      <c r="B8" s="993" t="s">
        <v>1</v>
      </c>
      <c r="C8" s="994"/>
      <c r="D8" s="992" t="s">
        <v>0</v>
      </c>
      <c r="E8" s="992" t="s">
        <v>14</v>
      </c>
      <c r="F8" s="997" t="s">
        <v>21</v>
      </c>
      <c r="G8" s="997"/>
      <c r="H8" s="997"/>
      <c r="I8" s="997"/>
      <c r="J8" s="997"/>
      <c r="K8" s="997"/>
      <c r="L8" s="997" t="s">
        <v>31</v>
      </c>
      <c r="M8" s="997"/>
      <c r="N8" s="997"/>
    </row>
    <row r="9" spans="1:14" ht="15.75" customHeight="1">
      <c r="A9" s="992"/>
      <c r="B9" s="995"/>
      <c r="C9" s="996"/>
      <c r="D9" s="992"/>
      <c r="E9" s="992"/>
      <c r="F9" s="997" t="s">
        <v>188</v>
      </c>
      <c r="G9" s="997"/>
      <c r="H9" s="997"/>
      <c r="I9" s="997" t="s">
        <v>189</v>
      </c>
      <c r="J9" s="997"/>
      <c r="K9" s="997"/>
      <c r="L9" s="992" t="s">
        <v>190</v>
      </c>
      <c r="M9" s="992" t="s">
        <v>191</v>
      </c>
      <c r="N9" s="992" t="s">
        <v>192</v>
      </c>
    </row>
    <row r="10" spans="1:14" ht="15.75" customHeight="1">
      <c r="A10" s="992"/>
      <c r="B10" s="1000" t="s">
        <v>15</v>
      </c>
      <c r="C10" s="1000" t="s">
        <v>32</v>
      </c>
      <c r="D10" s="992"/>
      <c r="E10" s="992"/>
      <c r="F10" s="1002" t="s">
        <v>190</v>
      </c>
      <c r="G10" s="1002" t="s">
        <v>191</v>
      </c>
      <c r="H10" s="1002" t="s">
        <v>192</v>
      </c>
      <c r="I10" s="1002" t="s">
        <v>190</v>
      </c>
      <c r="J10" s="1002" t="s">
        <v>191</v>
      </c>
      <c r="K10" s="1002" t="s">
        <v>192</v>
      </c>
      <c r="L10" s="999"/>
      <c r="M10" s="999"/>
      <c r="N10" s="999"/>
    </row>
    <row r="11" spans="1:14">
      <c r="A11" s="992"/>
      <c r="B11" s="1001"/>
      <c r="C11" s="1001"/>
      <c r="D11" s="992"/>
      <c r="E11" s="992"/>
      <c r="F11" s="1003"/>
      <c r="G11" s="1003"/>
      <c r="H11" s="1003"/>
      <c r="I11" s="1003"/>
      <c r="J11" s="1003"/>
      <c r="K11" s="1003"/>
      <c r="L11" s="999"/>
      <c r="M11" s="999"/>
      <c r="N11" s="999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74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73">
        <v>40634</v>
      </c>
      <c r="B14" s="740" t="s">
        <v>386</v>
      </c>
      <c r="C14" s="873">
        <v>40634</v>
      </c>
      <c r="D14" s="270" t="s">
        <v>586</v>
      </c>
      <c r="E14" s="740" t="s">
        <v>47</v>
      </c>
      <c r="F14" s="270"/>
      <c r="G14" s="270"/>
      <c r="H14" s="270"/>
      <c r="I14" s="346">
        <v>1700000000</v>
      </c>
      <c r="J14" s="270"/>
      <c r="K14" s="270"/>
      <c r="L14" s="743">
        <f>L13+I14-G14</f>
        <v>1700000000</v>
      </c>
      <c r="M14" s="270"/>
      <c r="N14" s="270"/>
    </row>
    <row r="15" spans="1:14">
      <c r="A15" s="873">
        <v>40634</v>
      </c>
      <c r="B15" s="740" t="s">
        <v>387</v>
      </c>
      <c r="C15" s="873">
        <v>40634</v>
      </c>
      <c r="D15" s="271" t="s">
        <v>587</v>
      </c>
      <c r="E15" s="741" t="s">
        <v>47</v>
      </c>
      <c r="F15" s="271"/>
      <c r="G15" s="271"/>
      <c r="H15" s="271"/>
      <c r="I15" s="361">
        <v>100000000</v>
      </c>
      <c r="J15" s="271"/>
      <c r="K15" s="271"/>
      <c r="L15" s="743">
        <f t="shared" ref="L15:L16" si="0">L14+I15-G15</f>
        <v>1800000000</v>
      </c>
      <c r="M15" s="271"/>
      <c r="N15" s="271"/>
    </row>
    <row r="16" spans="1:14">
      <c r="A16" s="873">
        <v>40634</v>
      </c>
      <c r="B16" s="740" t="s">
        <v>514</v>
      </c>
      <c r="C16" s="873">
        <v>40634</v>
      </c>
      <c r="D16" s="271" t="s">
        <v>588</v>
      </c>
      <c r="E16" s="741" t="s">
        <v>47</v>
      </c>
      <c r="F16" s="271"/>
      <c r="G16" s="271"/>
      <c r="H16" s="271"/>
      <c r="I16" s="361">
        <v>100000000</v>
      </c>
      <c r="J16" s="271"/>
      <c r="K16" s="271"/>
      <c r="L16" s="743">
        <f t="shared" si="0"/>
        <v>1900000000</v>
      </c>
      <c r="M16" s="271"/>
      <c r="N16" s="271"/>
    </row>
    <row r="17" spans="1:14">
      <c r="A17" s="740"/>
      <c r="B17" s="270"/>
      <c r="C17" s="74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40"/>
      <c r="B18" s="270"/>
      <c r="C18" s="740"/>
      <c r="D18" s="272" t="s">
        <v>133</v>
      </c>
      <c r="E18" s="496" t="s">
        <v>19</v>
      </c>
      <c r="F18" s="273"/>
      <c r="G18" s="273"/>
      <c r="H18" s="273"/>
      <c r="I18" s="742">
        <f>SUM(I13:I17)</f>
        <v>1900000000</v>
      </c>
      <c r="J18" s="273"/>
      <c r="K18" s="273"/>
      <c r="L18" s="744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7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8" t="str">
        <f>"Ngày 31 tháng  12  năm  "&amp;YEAR($A$14)</f>
        <v>Ngày 31 tháng  12  năm  2011</v>
      </c>
      <c r="F23" s="988"/>
      <c r="G23" s="988"/>
      <c r="H23" s="988"/>
      <c r="I23" s="988"/>
      <c r="J23" s="988"/>
      <c r="K23" s="988"/>
      <c r="L23" s="988"/>
      <c r="M23" s="988"/>
      <c r="N23" s="988"/>
    </row>
    <row r="24" spans="1:14">
      <c r="A24" s="988" t="s">
        <v>11</v>
      </c>
      <c r="B24" s="988"/>
      <c r="C24" s="988"/>
      <c r="D24" s="988"/>
      <c r="E24" s="988" t="s">
        <v>12</v>
      </c>
      <c r="F24" s="988"/>
      <c r="G24" s="988"/>
      <c r="H24" s="988"/>
      <c r="I24" s="988"/>
      <c r="J24" s="988"/>
      <c r="K24" s="988"/>
      <c r="L24" s="988"/>
      <c r="M24" s="988"/>
      <c r="N24" s="988"/>
    </row>
    <row r="25" spans="1:14">
      <c r="A25" s="988" t="s">
        <v>13</v>
      </c>
      <c r="B25" s="988"/>
      <c r="C25" s="988"/>
      <c r="D25" s="988"/>
      <c r="E25" s="988" t="s">
        <v>13</v>
      </c>
      <c r="F25" s="988"/>
      <c r="G25" s="988"/>
      <c r="H25" s="988"/>
      <c r="I25" s="988"/>
      <c r="J25" s="988"/>
      <c r="K25" s="988"/>
      <c r="L25" s="988"/>
      <c r="M25" s="988"/>
      <c r="N25" s="98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85"/>
  <sheetViews>
    <sheetView topLeftCell="A8" workbookViewId="0">
      <pane ySplit="4" topLeftCell="A12" activePane="bottomLeft" state="frozen"/>
      <selection activeCell="A8" sqref="A8"/>
      <selection pane="bottomLeft" activeCell="C49" sqref="C49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305" customWidth="1"/>
    <col min="6" max="6" width="7.5703125" style="305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69" t="str">
        <f>TH!$A$1</f>
        <v>Đơn vị: CÔNG TY TNHH SX TM KIM DUNG PHÁT</v>
      </c>
      <c r="C1" s="279"/>
      <c r="D1" s="279"/>
      <c r="E1" s="279"/>
      <c r="F1" s="280"/>
      <c r="G1" s="280"/>
      <c r="H1" s="981" t="s">
        <v>194</v>
      </c>
      <c r="I1" s="981"/>
      <c r="J1" s="981"/>
      <c r="K1" s="981"/>
      <c r="L1" s="981"/>
      <c r="M1" s="745"/>
      <c r="N1" s="746"/>
    </row>
    <row r="2" spans="1:14" s="259" customFormat="1" ht="14.25" customHeight="1">
      <c r="B2" s="870" t="str">
        <f>TH!$A$2</f>
        <v>Địa chỉ: 1A227/1 Ấp 1, Phạm Văn Hai, Bình Chánh, TPHCM</v>
      </c>
      <c r="C2" s="281"/>
      <c r="D2" s="281"/>
      <c r="E2" s="281"/>
      <c r="F2" s="281"/>
      <c r="G2" s="281"/>
      <c r="H2" s="982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I2" s="982"/>
      <c r="J2" s="982"/>
      <c r="K2" s="982"/>
      <c r="L2" s="982"/>
      <c r="M2" s="751"/>
      <c r="N2" s="746"/>
    </row>
    <row r="3" spans="1:14" s="259" customFormat="1" ht="14.25" customHeight="1">
      <c r="B3" s="281"/>
      <c r="C3" s="281"/>
      <c r="D3" s="281"/>
      <c r="E3" s="281"/>
      <c r="F3" s="281"/>
      <c r="G3" s="281"/>
      <c r="H3" s="982"/>
      <c r="I3" s="982"/>
      <c r="J3" s="982"/>
      <c r="K3" s="982"/>
      <c r="L3" s="982"/>
      <c r="M3" s="752"/>
      <c r="N3" s="746"/>
    </row>
    <row r="4" spans="1:14" s="282" customFormat="1" ht="27.75" customHeight="1">
      <c r="B4" s="1012" t="s">
        <v>195</v>
      </c>
      <c r="C4" s="1012"/>
      <c r="D4" s="1012"/>
      <c r="E4" s="1012"/>
      <c r="F4" s="1012"/>
      <c r="G4" s="1012"/>
      <c r="H4" s="1012"/>
      <c r="I4" s="1012"/>
      <c r="J4" s="1012"/>
      <c r="K4" s="1012"/>
      <c r="L4" s="1012"/>
      <c r="N4" s="747"/>
    </row>
    <row r="5" spans="1:14" s="282" customFormat="1" ht="15" customHeight="1">
      <c r="B5" s="1011" t="s">
        <v>196</v>
      </c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N5" s="747"/>
    </row>
    <row r="6" spans="1:14" s="282" customFormat="1" ht="12.75" hidden="1" customHeight="1">
      <c r="B6" s="1011" t="s">
        <v>197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N6" s="747"/>
    </row>
    <row r="7" spans="1:14" s="283" customFormat="1" ht="24" hidden="1" customHeight="1">
      <c r="C7" s="1004" t="s">
        <v>198</v>
      </c>
      <c r="D7" s="1004"/>
      <c r="E7" s="1004"/>
      <c r="F7" s="1004"/>
      <c r="G7" s="1004"/>
      <c r="H7" s="1004"/>
      <c r="I7" s="1004"/>
      <c r="J7" s="1004"/>
      <c r="K7" s="1004"/>
      <c r="L7" s="1004"/>
      <c r="N7" s="748"/>
    </row>
    <row r="8" spans="1:14" ht="20.25" customHeight="1">
      <c r="B8" s="1005" t="s">
        <v>35</v>
      </c>
      <c r="C8" s="1006" t="s">
        <v>199</v>
      </c>
      <c r="D8" s="1007" t="s">
        <v>200</v>
      </c>
      <c r="E8" s="1009" t="s">
        <v>139</v>
      </c>
      <c r="F8" s="1009"/>
      <c r="G8" s="1009"/>
      <c r="H8" s="1009"/>
      <c r="I8" s="1009"/>
      <c r="J8" s="1009"/>
      <c r="K8" s="1009"/>
      <c r="L8" s="1009"/>
    </row>
    <row r="9" spans="1:14" ht="20.25" customHeight="1">
      <c r="B9" s="1005"/>
      <c r="C9" s="1006"/>
      <c r="D9" s="1008"/>
      <c r="E9" s="1009" t="s">
        <v>201</v>
      </c>
      <c r="F9" s="1009"/>
      <c r="G9" s="1010" t="s">
        <v>202</v>
      </c>
      <c r="H9" s="1010"/>
      <c r="I9" s="1010" t="s">
        <v>203</v>
      </c>
      <c r="J9" s="1010"/>
      <c r="K9" s="1010" t="s">
        <v>204</v>
      </c>
      <c r="L9" s="1010"/>
    </row>
    <row r="10" spans="1:14" ht="20.25" hidden="1" customHeight="1">
      <c r="B10" s="1005"/>
      <c r="C10" s="1006"/>
      <c r="D10" s="285"/>
      <c r="E10" s="286" t="s">
        <v>205</v>
      </c>
      <c r="F10" s="286" t="s">
        <v>206</v>
      </c>
      <c r="G10" s="286" t="s">
        <v>205</v>
      </c>
      <c r="H10" s="286" t="s">
        <v>206</v>
      </c>
      <c r="I10" s="286" t="s">
        <v>205</v>
      </c>
      <c r="J10" s="286" t="s">
        <v>206</v>
      </c>
      <c r="K10" s="286" t="s">
        <v>205</v>
      </c>
      <c r="L10" s="286" t="s">
        <v>206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9"/>
    </row>
    <row r="12" spans="1:14" ht="18" customHeight="1">
      <c r="A12" s="289" t="str">
        <f>IF(B12&lt;&gt;"","VL","")</f>
        <v>VL</v>
      </c>
      <c r="B12" s="290">
        <f>IF(C12&lt;&gt;"",ROW()-11,"")</f>
        <v>1</v>
      </c>
      <c r="C12" s="189" t="s">
        <v>357</v>
      </c>
      <c r="D12" s="292" t="s">
        <v>356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89"/>
    </row>
    <row r="13" spans="1:14" ht="18" customHeight="1">
      <c r="A13" s="289" t="str">
        <f>IF(B13&lt;&gt;"","VL","")</f>
        <v>VL</v>
      </c>
      <c r="B13" s="290">
        <f>IF(C13&lt;&gt;"",ROW()-11,"")</f>
        <v>2</v>
      </c>
      <c r="C13" s="189" t="s">
        <v>944</v>
      </c>
      <c r="D13" s="292" t="s">
        <v>356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89"/>
    </row>
    <row r="14" spans="1:14" ht="18" customHeight="1">
      <c r="A14" s="289" t="str">
        <f>IF(B14&lt;&gt;"","VL","")</f>
        <v>VL</v>
      </c>
      <c r="B14" s="290">
        <f>IF(C14&lt;&gt;"",ROW()-11,"")</f>
        <v>3</v>
      </c>
      <c r="C14" s="192" t="s">
        <v>988</v>
      </c>
      <c r="D14" s="292" t="s">
        <v>356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89"/>
    </row>
    <row r="15" spans="1:14" ht="18.75" customHeight="1">
      <c r="A15" s="289" t="str">
        <f>IF(B15&lt;&gt;"","VL","")</f>
        <v/>
      </c>
      <c r="B15" s="290" t="str">
        <f>IF(C15&lt;&gt;"",ROW()-11,"")</f>
        <v/>
      </c>
      <c r="C15" s="294"/>
      <c r="D15" s="295"/>
      <c r="E15" s="296"/>
      <c r="F15" s="296"/>
      <c r="G15" s="25"/>
      <c r="H15" s="296"/>
      <c r="I15" s="296"/>
      <c r="J15" s="296"/>
      <c r="K15" s="296"/>
      <c r="L15" s="296"/>
      <c r="M15" s="289"/>
    </row>
    <row r="16" spans="1:14" ht="18.75" customHeight="1">
      <c r="A16" s="289" t="str">
        <f>IF(B16&lt;&gt;"","VL","")</f>
        <v/>
      </c>
      <c r="B16" s="288"/>
      <c r="C16" s="297" t="s">
        <v>355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89"/>
    </row>
    <row r="17" spans="1:13" ht="18.75" customHeight="1">
      <c r="A17" s="289"/>
      <c r="B17" s="483"/>
      <c r="C17" s="484"/>
      <c r="D17" s="485"/>
      <c r="E17" s="485">
        <f>F16-F17</f>
        <v>0</v>
      </c>
      <c r="F17" s="485">
        <f>CDPS!C21</f>
        <v>0</v>
      </c>
      <c r="G17" s="485">
        <f>H16-H17</f>
        <v>0</v>
      </c>
      <c r="H17" s="485">
        <f>CDPS!E21</f>
        <v>0</v>
      </c>
      <c r="I17" s="485">
        <f>J16-J17</f>
        <v>0</v>
      </c>
      <c r="J17" s="485">
        <f>CDPS!F21</f>
        <v>0</v>
      </c>
      <c r="K17" s="485">
        <f>L16-L17</f>
        <v>0</v>
      </c>
      <c r="L17" s="485">
        <f>CDPS!G21</f>
        <v>0</v>
      </c>
      <c r="M17" s="289"/>
    </row>
    <row r="18" spans="1:13" ht="18.75" customHeight="1">
      <c r="A18" s="289" t="str">
        <f t="shared" ref="A18" si="2">IF(B18&lt;&gt;"","NL","")</f>
        <v>NL</v>
      </c>
      <c r="B18" s="482">
        <f>IF(C18&lt;&gt;"",ROW()-(ROW()-1),"")</f>
        <v>1</v>
      </c>
      <c r="C18" s="189" t="s">
        <v>991</v>
      </c>
      <c r="D18" s="292" t="s">
        <v>356</v>
      </c>
      <c r="E18" s="25"/>
      <c r="F18" s="25"/>
      <c r="G18" s="25">
        <f t="array" ref="G18">SUM(IF("1521"&amp;C18=KHN&amp;MH,SL))</f>
        <v>10824</v>
      </c>
      <c r="H18" s="25">
        <f t="array" ref="H18">SUM(IF("1521"&amp;C18=KHN&amp;MH,TH))</f>
        <v>92004000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10824</v>
      </c>
      <c r="L18" s="25">
        <f t="shared" ref="L18" si="4">F18+H18-J18</f>
        <v>92004000</v>
      </c>
      <c r="M18" s="289"/>
    </row>
    <row r="19" spans="1:13" ht="18.75" customHeight="1">
      <c r="A19" s="289" t="str">
        <f t="shared" ref="A19" si="5">IF(B19&lt;&gt;"","NL","")</f>
        <v>NL</v>
      </c>
      <c r="B19" s="804">
        <f>IF(C19&lt;&gt;"",ROW()-11,"")</f>
        <v>8</v>
      </c>
      <c r="C19" s="189" t="s">
        <v>992</v>
      </c>
      <c r="D19" s="292" t="s">
        <v>356</v>
      </c>
      <c r="E19" s="25"/>
      <c r="F19" s="25"/>
      <c r="G19" s="25">
        <f t="array" ref="G19">SUM(IF("1521"&amp;C19=KHN&amp;MH,SL))</f>
        <v>10320</v>
      </c>
      <c r="H19" s="25">
        <f t="array" ref="H19">SUM(IF("1521"&amp;C19=KHN&amp;MH,TH))</f>
        <v>78432000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10320</v>
      </c>
      <c r="L19" s="25">
        <f t="shared" ref="L19" si="7">F19+H19-J19</f>
        <v>78432000</v>
      </c>
      <c r="M19" s="289"/>
    </row>
    <row r="20" spans="1:13" ht="18.75" customHeight="1">
      <c r="A20" s="289" t="str">
        <f t="shared" ref="A20:A31" si="8">IF(B20&lt;&gt;"","NL","")</f>
        <v>NL</v>
      </c>
      <c r="B20" s="804">
        <f t="shared" ref="B20:B31" si="9">IF(C20&lt;&gt;"",ROW()-11,"")</f>
        <v>9</v>
      </c>
      <c r="C20" s="189" t="s">
        <v>993</v>
      </c>
      <c r="D20" s="292" t="s">
        <v>356</v>
      </c>
      <c r="E20" s="25"/>
      <c r="F20" s="25"/>
      <c r="G20" s="25">
        <f t="array" ref="G20">SUM(IF("1521"&amp;C20=KHN&amp;MH,SL))</f>
        <v>13252</v>
      </c>
      <c r="H20" s="25">
        <f t="array" ref="H20">SUM(IF("1521"&amp;C20=KHN&amp;MH,TH))</f>
        <v>112642000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13252</v>
      </c>
      <c r="L20" s="25">
        <f t="shared" ref="L20:L31" si="11">F20+H20-J20</f>
        <v>112642000</v>
      </c>
      <c r="M20" s="289"/>
    </row>
    <row r="21" spans="1:13" ht="18.75" customHeight="1">
      <c r="A21" s="289" t="str">
        <f t="shared" si="8"/>
        <v>NL</v>
      </c>
      <c r="B21" s="804">
        <f t="shared" si="9"/>
        <v>10</v>
      </c>
      <c r="C21" s="189" t="s">
        <v>987</v>
      </c>
      <c r="D21" s="292" t="s">
        <v>356</v>
      </c>
      <c r="E21" s="25"/>
      <c r="F21" s="25"/>
      <c r="G21" s="25">
        <f t="array" ref="G21">SUM(IF("1521"&amp;C21=KHN&amp;MH,SL))</f>
        <v>10288</v>
      </c>
      <c r="H21" s="25">
        <f t="array" ref="H21">SUM(IF("1521"&amp;C21=KHN&amp;MH,TH))</f>
        <v>77160000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10288</v>
      </c>
      <c r="L21" s="25">
        <f t="shared" si="11"/>
        <v>77160000</v>
      </c>
      <c r="M21" s="289"/>
    </row>
    <row r="22" spans="1:13" ht="18.75" customHeight="1">
      <c r="A22" s="289" t="str">
        <f t="shared" si="8"/>
        <v/>
      </c>
      <c r="B22" s="804" t="str">
        <f t="shared" si="9"/>
        <v/>
      </c>
      <c r="C22" s="189"/>
      <c r="D22" s="292"/>
      <c r="E22" s="25"/>
      <c r="F22" s="25"/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0</v>
      </c>
      <c r="L22" s="25">
        <f t="shared" si="11"/>
        <v>0</v>
      </c>
      <c r="M22" s="289"/>
    </row>
    <row r="23" spans="1:13" ht="18.75" customHeight="1">
      <c r="A23" s="289" t="str">
        <f t="shared" si="8"/>
        <v/>
      </c>
      <c r="B23" s="804" t="str">
        <f t="shared" si="9"/>
        <v/>
      </c>
      <c r="C23" s="189"/>
      <c r="D23" s="292"/>
      <c r="E23" s="25"/>
      <c r="F23" s="25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0</v>
      </c>
      <c r="L23" s="25">
        <f t="shared" si="11"/>
        <v>0</v>
      </c>
      <c r="M23" s="289"/>
    </row>
    <row r="24" spans="1:13" ht="18.75" customHeight="1">
      <c r="A24" s="289" t="str">
        <f t="shared" si="8"/>
        <v/>
      </c>
      <c r="B24" s="804" t="str">
        <f t="shared" si="9"/>
        <v/>
      </c>
      <c r="C24" s="291"/>
      <c r="D24" s="292"/>
      <c r="E24" s="25"/>
      <c r="F24" s="25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0</v>
      </c>
      <c r="L24" s="25">
        <f t="shared" si="11"/>
        <v>0</v>
      </c>
      <c r="M24" s="289"/>
    </row>
    <row r="25" spans="1:13" ht="18.75" customHeight="1">
      <c r="A25" s="289" t="str">
        <f t="shared" si="8"/>
        <v/>
      </c>
      <c r="B25" s="804" t="str">
        <f t="shared" si="9"/>
        <v/>
      </c>
      <c r="C25" s="291"/>
      <c r="D25" s="292"/>
      <c r="E25" s="25"/>
      <c r="F25" s="25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0</v>
      </c>
      <c r="L25" s="25">
        <f t="shared" si="11"/>
        <v>0</v>
      </c>
      <c r="M25" s="289"/>
    </row>
    <row r="26" spans="1:13" ht="18.75" customHeight="1">
      <c r="A26" s="289" t="str">
        <f t="shared" si="8"/>
        <v/>
      </c>
      <c r="B26" s="804" t="str">
        <f t="shared" si="9"/>
        <v/>
      </c>
      <c r="C26" s="189"/>
      <c r="D26" s="292"/>
      <c r="E26" s="25"/>
      <c r="F26" s="25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0</v>
      </c>
      <c r="L26" s="25">
        <f t="shared" si="11"/>
        <v>0</v>
      </c>
      <c r="M26" s="289"/>
    </row>
    <row r="27" spans="1:13" ht="18.75" customHeight="1">
      <c r="A27" s="289" t="str">
        <f t="shared" si="8"/>
        <v/>
      </c>
      <c r="B27" s="804" t="str">
        <f t="shared" si="9"/>
        <v/>
      </c>
      <c r="C27" s="189"/>
      <c r="D27" s="292"/>
      <c r="E27" s="25"/>
      <c r="F27" s="25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0</v>
      </c>
      <c r="L27" s="25">
        <f t="shared" si="11"/>
        <v>0</v>
      </c>
      <c r="M27" s="289"/>
    </row>
    <row r="28" spans="1:13" ht="18.75" customHeight="1">
      <c r="A28" s="289" t="str">
        <f t="shared" si="8"/>
        <v/>
      </c>
      <c r="B28" s="804" t="str">
        <f t="shared" si="9"/>
        <v/>
      </c>
      <c r="C28" s="291"/>
      <c r="D28" s="292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89"/>
    </row>
    <row r="29" spans="1:13" ht="18.75" customHeight="1">
      <c r="A29" s="289" t="str">
        <f t="shared" si="8"/>
        <v/>
      </c>
      <c r="B29" s="804" t="str">
        <f t="shared" si="9"/>
        <v/>
      </c>
      <c r="C29" s="291"/>
      <c r="D29" s="292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89"/>
    </row>
    <row r="30" spans="1:13" ht="18.75" customHeight="1">
      <c r="A30" s="289" t="str">
        <f t="shared" si="8"/>
        <v/>
      </c>
      <c r="B30" s="804" t="str">
        <f t="shared" si="9"/>
        <v/>
      </c>
      <c r="C30" s="291"/>
      <c r="D30" s="292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89"/>
    </row>
    <row r="31" spans="1:13" ht="18.75" customHeight="1">
      <c r="A31" s="289" t="str">
        <f t="shared" si="8"/>
        <v/>
      </c>
      <c r="B31" s="804" t="str">
        <f t="shared" si="9"/>
        <v/>
      </c>
      <c r="C31" s="291"/>
      <c r="D31" s="292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89"/>
    </row>
    <row r="32" spans="1:13" ht="19.5" customHeight="1">
      <c r="A32" s="289" t="str">
        <f t="shared" ref="A32:A33" si="12">IF(B32&lt;&gt;"","NL","")</f>
        <v/>
      </c>
      <c r="B32" s="290" t="str">
        <f>IF(C32&lt;&gt;"",#REF!+1,"")</f>
        <v/>
      </c>
      <c r="C32" s="298"/>
      <c r="D32" s="299"/>
      <c r="E32" s="300"/>
      <c r="F32" s="300"/>
      <c r="G32" s="300"/>
      <c r="H32" s="300"/>
      <c r="I32" s="300"/>
      <c r="J32" s="300"/>
      <c r="K32" s="8"/>
      <c r="L32" s="8"/>
      <c r="M32" s="289"/>
    </row>
    <row r="33" spans="1:13" ht="19.5" customHeight="1">
      <c r="A33" s="289" t="str">
        <f t="shared" si="12"/>
        <v/>
      </c>
      <c r="B33" s="288"/>
      <c r="C33" s="297" t="s">
        <v>360</v>
      </c>
      <c r="D33" s="288"/>
      <c r="E33" s="13">
        <f>SUM(E18:E32)</f>
        <v>0</v>
      </c>
      <c r="F33" s="13">
        <f t="shared" ref="F33:L33" si="13">SUM(F18:F32)</f>
        <v>0</v>
      </c>
      <c r="G33" s="13">
        <f t="shared" si="13"/>
        <v>44684</v>
      </c>
      <c r="H33" s="13">
        <f t="shared" si="13"/>
        <v>360238000</v>
      </c>
      <c r="I33" s="13">
        <f t="shared" si="13"/>
        <v>0</v>
      </c>
      <c r="J33" s="13">
        <f t="shared" si="13"/>
        <v>0</v>
      </c>
      <c r="K33" s="13">
        <f t="shared" si="13"/>
        <v>44684</v>
      </c>
      <c r="L33" s="13">
        <f t="shared" si="13"/>
        <v>360238000</v>
      </c>
      <c r="M33" s="289"/>
    </row>
    <row r="34" spans="1:13" ht="19.5" customHeight="1">
      <c r="A34" s="289"/>
      <c r="B34" s="483"/>
      <c r="C34" s="484"/>
      <c r="D34" s="483"/>
      <c r="E34" s="485">
        <f>F33-F34</f>
        <v>0</v>
      </c>
      <c r="F34" s="485">
        <f>CDPS!C20</f>
        <v>0</v>
      </c>
      <c r="G34" s="485">
        <f>H33-H34</f>
        <v>0</v>
      </c>
      <c r="H34" s="485">
        <f>CDPS!E20</f>
        <v>360238000</v>
      </c>
      <c r="I34" s="485">
        <f>J33-J34</f>
        <v>0</v>
      </c>
      <c r="J34" s="485">
        <f>CDPS!F20</f>
        <v>0</v>
      </c>
      <c r="K34" s="485">
        <f>L33-L34</f>
        <v>0</v>
      </c>
      <c r="L34" s="485">
        <f>CDPS!G20</f>
        <v>360238000</v>
      </c>
      <c r="M34" s="289"/>
    </row>
    <row r="35" spans="1:13" ht="19.5" customHeight="1">
      <c r="A35" s="289" t="str">
        <f t="shared" ref="A35:A51" si="14">IF(B35&lt;&gt;"","TP","")</f>
        <v/>
      </c>
      <c r="B35" s="302" t="str">
        <f t="shared" ref="B35:B51" si="15">IF(C35&lt;&gt;"",B34+1,"")</f>
        <v/>
      </c>
      <c r="C35" s="293"/>
      <c r="D35" s="301"/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51" si="16">E35+G35-I35</f>
        <v>0</v>
      </c>
      <c r="L35" s="25">
        <f t="shared" ref="L35:L51" si="17">F35+H35-J35</f>
        <v>0</v>
      </c>
      <c r="M35" s="289"/>
    </row>
    <row r="36" spans="1:13" ht="19.5" customHeight="1">
      <c r="A36" s="289" t="str">
        <f t="shared" si="14"/>
        <v/>
      </c>
      <c r="B36" s="302" t="str">
        <f t="shared" si="15"/>
        <v/>
      </c>
      <c r="C36" s="293"/>
      <c r="D36" s="301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89"/>
    </row>
    <row r="37" spans="1:13" ht="18" customHeight="1">
      <c r="A37" s="289" t="str">
        <f t="shared" si="14"/>
        <v/>
      </c>
      <c r="B37" s="302" t="str">
        <f t="shared" si="15"/>
        <v/>
      </c>
      <c r="C37" s="293"/>
      <c r="D37" s="301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89"/>
    </row>
    <row r="38" spans="1:13" ht="18" customHeight="1">
      <c r="A38" s="289" t="str">
        <f t="shared" si="14"/>
        <v/>
      </c>
      <c r="B38" s="302" t="str">
        <f t="shared" si="15"/>
        <v/>
      </c>
      <c r="C38" s="293"/>
      <c r="D38" s="301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89"/>
    </row>
    <row r="39" spans="1:13" ht="18.75" customHeight="1">
      <c r="A39" s="289" t="str">
        <f t="shared" si="14"/>
        <v/>
      </c>
      <c r="B39" s="302" t="str">
        <f t="shared" si="15"/>
        <v/>
      </c>
      <c r="C39" s="293"/>
      <c r="D39" s="301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89"/>
    </row>
    <row r="40" spans="1:13" ht="18.75" customHeight="1">
      <c r="A40" s="289" t="str">
        <f t="shared" si="14"/>
        <v/>
      </c>
      <c r="B40" s="302" t="str">
        <f t="shared" si="15"/>
        <v/>
      </c>
      <c r="C40" s="293"/>
      <c r="D40" s="301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89"/>
    </row>
    <row r="41" spans="1:13" ht="18.75" customHeight="1">
      <c r="A41" s="289" t="str">
        <f t="shared" si="14"/>
        <v/>
      </c>
      <c r="B41" s="302" t="str">
        <f t="shared" si="15"/>
        <v/>
      </c>
      <c r="C41" s="293"/>
      <c r="D41" s="301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89"/>
    </row>
    <row r="42" spans="1:13" ht="18.75" customHeight="1">
      <c r="A42" s="289" t="str">
        <f t="shared" si="14"/>
        <v/>
      </c>
      <c r="B42" s="302" t="str">
        <f t="shared" si="15"/>
        <v/>
      </c>
      <c r="C42" s="293"/>
      <c r="D42" s="301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89"/>
    </row>
    <row r="43" spans="1:13" ht="18.75" customHeight="1">
      <c r="A43" s="289" t="str">
        <f t="shared" si="14"/>
        <v/>
      </c>
      <c r="B43" s="302" t="str">
        <f t="shared" si="15"/>
        <v/>
      </c>
      <c r="C43" s="293"/>
      <c r="D43" s="301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89"/>
    </row>
    <row r="44" spans="1:13" ht="18.75" customHeight="1">
      <c r="A44" s="289" t="str">
        <f t="shared" si="14"/>
        <v/>
      </c>
      <c r="B44" s="302" t="str">
        <f t="shared" si="15"/>
        <v/>
      </c>
      <c r="C44" s="293"/>
      <c r="D44" s="301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89"/>
    </row>
    <row r="45" spans="1:13" ht="18.75" customHeight="1">
      <c r="A45" s="289" t="str">
        <f t="shared" si="14"/>
        <v/>
      </c>
      <c r="B45" s="302" t="str">
        <f t="shared" si="15"/>
        <v/>
      </c>
      <c r="C45" s="192"/>
      <c r="D45" s="301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89"/>
    </row>
    <row r="46" spans="1:13" ht="18.75" customHeight="1">
      <c r="A46" s="289" t="str">
        <f t="shared" si="14"/>
        <v/>
      </c>
      <c r="B46" s="302" t="str">
        <f t="shared" si="15"/>
        <v/>
      </c>
      <c r="C46" s="293"/>
      <c r="D46" s="301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89"/>
    </row>
    <row r="47" spans="1:13" ht="18.75" customHeight="1">
      <c r="A47" s="289" t="str">
        <f t="shared" si="14"/>
        <v/>
      </c>
      <c r="B47" s="302" t="str">
        <f t="shared" si="15"/>
        <v/>
      </c>
      <c r="C47" s="293"/>
      <c r="D47" s="301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89"/>
    </row>
    <row r="48" spans="1:13" ht="18.75" customHeight="1">
      <c r="A48" s="289" t="str">
        <f t="shared" si="14"/>
        <v/>
      </c>
      <c r="B48" s="302" t="str">
        <f t="shared" si="15"/>
        <v/>
      </c>
      <c r="C48" s="293"/>
      <c r="D48" s="301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89"/>
    </row>
    <row r="49" spans="1:13" ht="18.75" customHeight="1">
      <c r="A49" s="289" t="str">
        <f t="shared" si="14"/>
        <v/>
      </c>
      <c r="B49" s="302" t="str">
        <f t="shared" si="15"/>
        <v/>
      </c>
      <c r="C49" s="293"/>
      <c r="D49" s="301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89"/>
    </row>
    <row r="50" spans="1:13" ht="18.75" customHeight="1">
      <c r="A50" s="289" t="str">
        <f t="shared" si="14"/>
        <v/>
      </c>
      <c r="B50" s="302" t="str">
        <f t="shared" si="15"/>
        <v/>
      </c>
      <c r="C50" s="293"/>
      <c r="D50" s="301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89"/>
    </row>
    <row r="51" spans="1:13" ht="18.75" customHeight="1">
      <c r="A51" s="289" t="str">
        <f t="shared" si="14"/>
        <v/>
      </c>
      <c r="B51" s="302" t="str">
        <f t="shared" si="15"/>
        <v/>
      </c>
      <c r="C51" s="293"/>
      <c r="D51" s="301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89"/>
    </row>
    <row r="52" spans="1:13" ht="18.75" customHeight="1">
      <c r="A52" s="289" t="str">
        <f t="shared" ref="A52:A54" si="18">IF(B52&lt;&gt;"","TP","")</f>
        <v/>
      </c>
      <c r="B52" s="302" t="str">
        <f>IF(C52&lt;&gt;"",#REF!+1,"")</f>
        <v/>
      </c>
      <c r="C52" s="304"/>
      <c r="D52" s="299"/>
      <c r="E52" s="8"/>
      <c r="F52" s="8"/>
      <c r="G52" s="300"/>
      <c r="H52" s="300"/>
      <c r="I52" s="300"/>
      <c r="J52" s="300"/>
      <c r="K52" s="300"/>
      <c r="L52" s="300"/>
      <c r="M52" s="289"/>
    </row>
    <row r="53" spans="1:13" ht="19.5" customHeight="1">
      <c r="A53" s="289" t="str">
        <f t="shared" si="18"/>
        <v/>
      </c>
      <c r="B53" s="288"/>
      <c r="C53" s="297" t="s">
        <v>207</v>
      </c>
      <c r="D53" s="288"/>
      <c r="E53" s="13">
        <f t="shared" ref="E53:L53" si="19">SUM(E35:E52)</f>
        <v>0</v>
      </c>
      <c r="F53" s="13">
        <f t="shared" si="19"/>
        <v>0</v>
      </c>
      <c r="G53" s="13">
        <f t="shared" si="19"/>
        <v>0</v>
      </c>
      <c r="H53" s="13">
        <f t="shared" si="19"/>
        <v>0</v>
      </c>
      <c r="I53" s="13">
        <f t="shared" si="19"/>
        <v>0</v>
      </c>
      <c r="J53" s="13">
        <f t="shared" si="19"/>
        <v>0</v>
      </c>
      <c r="K53" s="13">
        <f t="shared" si="19"/>
        <v>0</v>
      </c>
      <c r="L53" s="13">
        <f t="shared" si="19"/>
        <v>0</v>
      </c>
      <c r="M53" s="289"/>
    </row>
    <row r="54" spans="1:13" ht="18.75" hidden="1" customHeight="1">
      <c r="A54" s="289" t="str">
        <f t="shared" si="18"/>
        <v/>
      </c>
      <c r="B54" s="484"/>
      <c r="C54" s="484"/>
      <c r="D54" s="483"/>
      <c r="E54" s="485">
        <f>F53-F54</f>
        <v>0</v>
      </c>
      <c r="F54" s="485">
        <f>CDPS!C25</f>
        <v>0</v>
      </c>
      <c r="G54" s="485">
        <f>H53-H54</f>
        <v>0</v>
      </c>
      <c r="H54" s="485">
        <f>CDPS!E25</f>
        <v>0</v>
      </c>
      <c r="I54" s="485">
        <f>J53-J54</f>
        <v>0</v>
      </c>
      <c r="J54" s="485">
        <f>CDPS!F25</f>
        <v>0</v>
      </c>
      <c r="K54" s="485">
        <f>L53-L54</f>
        <v>0</v>
      </c>
      <c r="L54" s="485">
        <f>CDPS!G25</f>
        <v>0</v>
      </c>
      <c r="M54" s="303"/>
    </row>
    <row r="55" spans="1:13" ht="18.75" hidden="1" customHeight="1"/>
    <row r="56" spans="1:13" ht="19.5" hidden="1" customHeight="1"/>
    <row r="57" spans="1:13" ht="19.5" customHeight="1">
      <c r="C57" s="972"/>
      <c r="D57" s="972"/>
      <c r="E57" s="972"/>
      <c r="F57" s="871"/>
      <c r="G57" s="871"/>
      <c r="H57" s="871"/>
      <c r="I57" s="871"/>
      <c r="J57" s="972" t="s">
        <v>920</v>
      </c>
      <c r="K57" s="972"/>
      <c r="L57" s="972"/>
    </row>
    <row r="58" spans="1:13" ht="19.5" customHeight="1">
      <c r="C58" s="872"/>
      <c r="D58" s="872"/>
      <c r="E58" s="872"/>
      <c r="F58" s="972"/>
      <c r="G58" s="972"/>
      <c r="H58" s="972"/>
      <c r="I58" s="871"/>
      <c r="J58" s="972" t="s">
        <v>109</v>
      </c>
      <c r="K58" s="972"/>
      <c r="L58" s="972"/>
    </row>
    <row r="59" spans="1:13" ht="19.5" customHeight="1">
      <c r="C59" s="872"/>
      <c r="D59" s="872"/>
      <c r="E59" s="872"/>
      <c r="F59" s="972"/>
      <c r="G59" s="972"/>
      <c r="H59" s="972"/>
      <c r="I59" s="284"/>
      <c r="J59" s="972" t="s">
        <v>136</v>
      </c>
      <c r="K59" s="972"/>
      <c r="L59" s="972"/>
    </row>
    <row r="60" spans="1:13" ht="20.25" customHeight="1"/>
    <row r="61" spans="1:13" ht="20.25" customHeight="1"/>
    <row r="62" spans="1:13" ht="20.25" customHeight="1"/>
    <row r="63" spans="1:13" ht="20.25" customHeight="1"/>
    <row r="64" spans="1:13" ht="20.25" customHeight="1"/>
    <row r="65" ht="20.25" customHeight="1"/>
    <row r="66" ht="20.2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</sheetData>
  <autoFilter ref="A11:N54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9:H59"/>
    <mergeCell ref="J59:L59"/>
    <mergeCell ref="C57:E57"/>
    <mergeCell ref="J57:L57"/>
    <mergeCell ref="F58:H58"/>
    <mergeCell ref="J58:L58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308" customWidth="1"/>
    <col min="2" max="2" width="29.7109375" style="308" customWidth="1"/>
    <col min="3" max="3" width="5.7109375" style="308" customWidth="1"/>
    <col min="4" max="4" width="6.7109375" style="308" customWidth="1"/>
    <col min="5" max="5" width="12.7109375" style="308" customWidth="1"/>
    <col min="6" max="6" width="9.85546875" style="308" customWidth="1"/>
    <col min="7" max="7" width="11" style="308" customWidth="1"/>
    <col min="8" max="8" width="14" style="308" customWidth="1"/>
    <col min="9" max="9" width="4.28515625" style="308" customWidth="1"/>
    <col min="10" max="10" width="7.5703125" style="308" customWidth="1"/>
    <col min="11" max="11" width="3.140625" style="308" customWidth="1"/>
    <col min="12" max="12" width="5.7109375" style="308" customWidth="1"/>
    <col min="13" max="13" width="2.7109375" style="308" customWidth="1"/>
    <col min="14" max="14" width="4" style="308" customWidth="1"/>
    <col min="15" max="15" width="3.7109375" style="308" customWidth="1"/>
    <col min="16" max="16384" width="9.140625" style="308"/>
  </cols>
  <sheetData>
    <row r="1" spans="1:17" ht="5.25" hidden="1" customHeight="1"/>
    <row r="2" spans="1:17" s="678" customFormat="1" ht="12" customHeight="1">
      <c r="A2" s="677" t="str">
        <f>TH!A1</f>
        <v>Đơn vị: CÔNG TY TNHH SX TM KIM DUNG PHÁT</v>
      </c>
      <c r="G2" s="679" t="str">
        <f>+IF(LEFT($D$7,1)="N","Mẫu số 01 - VT","Mẫu số 02 - VT")</f>
        <v>Mẫu số 01 - VT</v>
      </c>
    </row>
    <row r="3" spans="1:17" s="678" customFormat="1" ht="12" customHeight="1">
      <c r="A3" s="68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9" t="s">
        <v>104</v>
      </c>
      <c r="O3" s="681"/>
      <c r="P3" s="682">
        <f>IF(J5="Quý I",1,IF(J5="Quý II",4,IF(J5="Quý III",7,IF(J5="Quý IV",10,""))))</f>
        <v>4</v>
      </c>
      <c r="Q3" s="682">
        <f>IF(J5="Quý I",3,IF(J5="Quý II",6,IF(J5="Quý III",9,IF(J5="Quý IV",12,""))))</f>
        <v>6</v>
      </c>
    </row>
    <row r="4" spans="1:17" s="67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83"/>
      <c r="M4" s="684"/>
      <c r="N4" s="679" t="s">
        <v>105</v>
      </c>
      <c r="O4" s="681"/>
    </row>
    <row r="5" spans="1:17" ht="18" customHeight="1" thickBot="1">
      <c r="D5" s="312" t="str">
        <f>+IF(LEFT($L$5,1)="N","PHIẾU NHẬP KHO","PHIẾU XUẤT KHO")</f>
        <v>PHIẾU NHẬP KHO</v>
      </c>
      <c r="J5" s="674" t="s">
        <v>375</v>
      </c>
      <c r="K5" s="313"/>
      <c r="L5" s="675" t="s">
        <v>999</v>
      </c>
      <c r="M5" s="314"/>
      <c r="N5" s="676">
        <v>1</v>
      </c>
      <c r="O5" s="309"/>
      <c r="P5" s="309"/>
    </row>
    <row r="6" spans="1:17" ht="10.5" customHeight="1">
      <c r="D6" s="68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8  tháng  6  năm  2016</v>
      </c>
      <c r="E6" s="687"/>
      <c r="M6" s="311"/>
      <c r="O6" s="309"/>
    </row>
    <row r="7" spans="1:17" ht="10.5" customHeight="1">
      <c r="C7" s="688" t="str">
        <f xml:space="preserve"> "Số:"</f>
        <v>Số:</v>
      </c>
      <c r="D7" s="689" t="str">
        <f xml:space="preserve"> RIGHT($L$5,2)&amp;"/"&amp;LEFT($L$5,1)&amp;IF($N$5&gt;=10,$N$5,"0"&amp;$N$5)</f>
        <v>NL/N01</v>
      </c>
      <c r="G7" s="308" t="str">
        <f ca="1">"Nợ:  "&amp;IF(ROWS($1:1)&gt;COUNT(Dong10),"",OFFSET(TH!L$1,SMALL(Dong10,ROWS($1:1)),))</f>
        <v>Nợ:  1521</v>
      </c>
      <c r="M7" s="311"/>
      <c r="O7" s="309"/>
    </row>
    <row r="8" spans="1:17" ht="10.5" customHeight="1">
      <c r="D8" s="71"/>
      <c r="G8" s="308" t="str">
        <f ca="1">"Có:  "&amp;IF(ROWS($1:1)&gt;COUNT(Dong10),"",OFFSET(TH!M$1,SMALL(Dong10,ROWS($1:1)),))</f>
        <v>Có:  331</v>
      </c>
      <c r="M8" s="311"/>
      <c r="O8" s="690"/>
    </row>
    <row r="9" spans="1:17" ht="11.25" customHeight="1">
      <c r="A9" s="30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TM DV Toàn Thắng Ô Tô</v>
      </c>
      <c r="M9" s="311"/>
    </row>
    <row r="10" spans="1:17" ht="11.25" customHeight="1">
      <c r="A10" s="30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308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13" t="s">
        <v>35</v>
      </c>
      <c r="B14" s="1013" t="s">
        <v>208</v>
      </c>
      <c r="C14" s="1013" t="s">
        <v>209</v>
      </c>
      <c r="D14" s="1013" t="s">
        <v>200</v>
      </c>
      <c r="E14" s="1015" t="s">
        <v>210</v>
      </c>
      <c r="F14" s="1015"/>
      <c r="G14" s="1013" t="s">
        <v>211</v>
      </c>
      <c r="H14" s="1013" t="s">
        <v>212</v>
      </c>
    </row>
    <row r="15" spans="1:17" ht="12.75" customHeight="1">
      <c r="A15" s="1014"/>
      <c r="B15" s="1014"/>
      <c r="C15" s="1014"/>
      <c r="D15" s="1014"/>
      <c r="E15" s="691" t="s">
        <v>213</v>
      </c>
      <c r="F15" s="691" t="str">
        <f>IF(LEFT($D$7,1)="N","Thực nhập","Thực xuất")</f>
        <v>Thực nhập</v>
      </c>
      <c r="G15" s="1014"/>
      <c r="H15" s="1014"/>
    </row>
    <row r="16" spans="1:17" s="71" customFormat="1" ht="8.25" customHeight="1">
      <c r="A16" s="692" t="s">
        <v>2</v>
      </c>
      <c r="B16" s="692" t="s">
        <v>3</v>
      </c>
      <c r="C16" s="692" t="s">
        <v>4</v>
      </c>
      <c r="D16" s="692" t="s">
        <v>5</v>
      </c>
      <c r="E16" s="692">
        <v>1</v>
      </c>
      <c r="F16" s="692">
        <v>2</v>
      </c>
      <c r="G16" s="692">
        <v>3</v>
      </c>
      <c r="H16" s="692">
        <v>4</v>
      </c>
    </row>
    <row r="17" spans="1:8" ht="11.25" customHeight="1">
      <c r="A17" s="693">
        <f ca="1">IF(B17="","",ROW()-16)</f>
        <v>1</v>
      </c>
      <c r="B17" s="694" t="str">
        <f ca="1">IF(ROWS($1:1)&gt;COUNT(Dong10),"",OFFSET(TH!F$1,SMALL(Dong10,ROWS($1:1)),))</f>
        <v>Giấy xeo</v>
      </c>
      <c r="C17" s="695"/>
      <c r="D17" s="696" t="str">
        <f ca="1">IF(ISNA(VLOOKUP(B17,NXT!$C$12:$D$52,2,0)),"",VLOOKUP(B17,NXT!$C$12:$D$52,2,0))</f>
        <v>kg</v>
      </c>
      <c r="E17" s="697"/>
      <c r="F17" s="698">
        <f ca="1">IF(ROWS($1:1)&gt;COUNT(Dong10),"",OFFSET(TH!I$1,SMALL(Dong10,ROWS($1:1)),))</f>
        <v>10288</v>
      </c>
      <c r="G17" s="698">
        <f ca="1">IF(ROWS($1:1)&gt;COUNT(Dong10),"",OFFSET(TH!J$1,SMALL(Dong10,ROWS($1:1)),))</f>
        <v>7500</v>
      </c>
      <c r="H17" s="697">
        <f ca="1">IF(F17&lt;&gt;"",ROUND(F17*G17,0),0)</f>
        <v>77160000</v>
      </c>
    </row>
    <row r="18" spans="1:8" ht="11.25" customHeight="1">
      <c r="A18" s="693" t="str">
        <f t="shared" ref="A18:A20" ca="1" si="0">IF(B18="","",A17+1)</f>
        <v/>
      </c>
      <c r="B18" s="694" t="str">
        <f ca="1">IF(ROWS($1:2)&gt;COUNT(Dong10),"",OFFSET(TH!F$1,SMALL(Dong10,ROWS($1:2)),))</f>
        <v/>
      </c>
      <c r="C18" s="695"/>
      <c r="D18" s="696" t="str">
        <f ca="1">IF(ISNA(VLOOKUP(B18,NXT!$C$12:$D$52,2,0)),"",VLOOKUP(B18,NXT!$C$12:$D$52,2,0))</f>
        <v/>
      </c>
      <c r="E18" s="697"/>
      <c r="F18" s="698" t="str">
        <f ca="1">IF(ROWS($1:2)&gt;COUNT(Dong10),"",OFFSET(TH!I$1,SMALL(Dong10,ROWS($1:2)),))</f>
        <v/>
      </c>
      <c r="G18" s="698" t="str">
        <f ca="1">IF(ROWS($1:2)&gt;COUNT(Dong10),"",OFFSET(TH!J$1,SMALL(Dong10,ROWS($1:2)),))</f>
        <v/>
      </c>
      <c r="H18" s="697">
        <f t="shared" ref="H18:H24" ca="1" si="1">IF(F18&lt;&gt;"",ROUND(F18*G18,0),0)</f>
        <v>0</v>
      </c>
    </row>
    <row r="19" spans="1:8" ht="11.25" customHeight="1">
      <c r="A19" s="693" t="str">
        <f t="shared" ca="1" si="0"/>
        <v/>
      </c>
      <c r="B19" s="694" t="str">
        <f ca="1">IF(ROWS($1:3)&gt;COUNT(Dong10),"",OFFSET(TH!F$1,SMALL(Dong10,ROWS($1:3)),))</f>
        <v/>
      </c>
      <c r="C19" s="695"/>
      <c r="D19" s="696" t="str">
        <f ca="1">IF(ISNA(VLOOKUP(B19,NXT!$C$12:$D$52,2,0)),"",VLOOKUP(B19,NXT!$C$12:$D$52,2,0))</f>
        <v/>
      </c>
      <c r="E19" s="697"/>
      <c r="F19" s="698" t="str">
        <f ca="1">IF(ROWS($1:3)&gt;COUNT(Dong10),"",OFFSET(TH!I$1,SMALL(Dong10,ROWS($1:3)),))</f>
        <v/>
      </c>
      <c r="G19" s="698" t="str">
        <f ca="1">IF(ROWS($1:3)&gt;COUNT(Dong10),"",OFFSET(TH!J$1,SMALL(Dong10,ROWS($1:3)),))</f>
        <v/>
      </c>
      <c r="H19" s="697">
        <f t="shared" ca="1" si="1"/>
        <v>0</v>
      </c>
    </row>
    <row r="20" spans="1:8" ht="11.25" customHeight="1">
      <c r="A20" s="693" t="str">
        <f t="shared" ca="1" si="0"/>
        <v/>
      </c>
      <c r="B20" s="694" t="str">
        <f ca="1">IF(ROWS($1:4)&gt;COUNT(Dong10),"",OFFSET(TH!F$1,SMALL(Dong10,ROWS($1:4)),))</f>
        <v/>
      </c>
      <c r="C20" s="695"/>
      <c r="D20" s="696" t="str">
        <f ca="1">IF(ISNA(VLOOKUP(B20,NXT!$C$12:$D$52,2,0)),"",VLOOKUP(B20,NXT!$C$12:$D$52,2,0))</f>
        <v/>
      </c>
      <c r="E20" s="697"/>
      <c r="F20" s="698" t="str">
        <f ca="1">IF(ROWS($1:4)&gt;COUNT(Dong10),"",OFFSET(TH!I$1,SMALL(Dong10,ROWS($1:4)),))</f>
        <v/>
      </c>
      <c r="G20" s="698" t="str">
        <f ca="1">IF(ROWS($1:4)&gt;COUNT(Dong10),"",OFFSET(TH!J$1,SMALL(Dong10,ROWS($1:4)),))</f>
        <v/>
      </c>
      <c r="H20" s="697">
        <f t="shared" ca="1" si="1"/>
        <v>0</v>
      </c>
    </row>
    <row r="21" spans="1:8" ht="11.25" customHeight="1">
      <c r="A21" s="693" t="str">
        <f t="shared" ref="A21:A23" ca="1" si="2">IF(B21="","",A20+1)</f>
        <v/>
      </c>
      <c r="B21" s="694" t="str">
        <f ca="1">IF(ROWS($1:5)&gt;COUNT(Dong10),"",OFFSET(TH!F$1,SMALL(Dong10,ROWS($1:5)),))</f>
        <v/>
      </c>
      <c r="C21" s="695"/>
      <c r="D21" s="696" t="str">
        <f ca="1">IF(ISNA(VLOOKUP(B21,NXT!$C$12:$D$52,2,0)),"",VLOOKUP(B21,NXT!$C$12:$D$52,2,0))</f>
        <v/>
      </c>
      <c r="E21" s="697"/>
      <c r="F21" s="698" t="str">
        <f ca="1">IF(ROWS($1:5)&gt;COUNT(Dong10),"",OFFSET(TH!I$1,SMALL(Dong10,ROWS($1:5)),))</f>
        <v/>
      </c>
      <c r="G21" s="698" t="str">
        <f ca="1">IF(ROWS($1:5)&gt;COUNT(Dong10),"",OFFSET(TH!J$1,SMALL(Dong10,ROWS($1:5)),))</f>
        <v/>
      </c>
      <c r="H21" s="697">
        <f t="shared" ca="1" si="1"/>
        <v>0</v>
      </c>
    </row>
    <row r="22" spans="1:8" ht="11.25" customHeight="1">
      <c r="A22" s="693" t="str">
        <f t="shared" ca="1" si="2"/>
        <v/>
      </c>
      <c r="B22" s="694" t="str">
        <f ca="1">IF(ROWS($1:6)&gt;COUNT(Dong10),"",OFFSET(TH!F$1,SMALL(Dong10,ROWS($1:6)),))</f>
        <v/>
      </c>
      <c r="C22" s="695"/>
      <c r="D22" s="696" t="str">
        <f ca="1">IF(ISNA(VLOOKUP(B22,NXT!$C$12:$D$52,2,0)),"",VLOOKUP(B22,NXT!$C$12:$D$52,2,0))</f>
        <v/>
      </c>
      <c r="E22" s="697"/>
      <c r="F22" s="698" t="str">
        <f ca="1">IF(ROWS($1:6)&gt;COUNT(Dong10),"",OFFSET(TH!I$1,SMALL(Dong10,ROWS($1:6)),))</f>
        <v/>
      </c>
      <c r="G22" s="698" t="str">
        <f ca="1">IF(ROWS($1:6)&gt;COUNT(Dong10),"",OFFSET(TH!J$1,SMALL(Dong10,ROWS($1:6)),))</f>
        <v/>
      </c>
      <c r="H22" s="697">
        <f t="shared" ca="1" si="1"/>
        <v>0</v>
      </c>
    </row>
    <row r="23" spans="1:8" ht="11.25" customHeight="1">
      <c r="A23" s="693" t="str">
        <f t="shared" ca="1" si="2"/>
        <v/>
      </c>
      <c r="B23" s="694" t="str">
        <f ca="1">IF(ROWS($1:7)&gt;COUNT(Dong10),"",OFFSET(TH!F$1,SMALL(Dong10,ROWS($1:7)),))</f>
        <v/>
      </c>
      <c r="C23" s="695"/>
      <c r="D23" s="696" t="str">
        <f ca="1">IF(ISNA(VLOOKUP(B23,NXT!$C$12:$D$52,2,0)),"",VLOOKUP(B23,NXT!$C$12:$D$52,2,0))</f>
        <v/>
      </c>
      <c r="E23" s="697"/>
      <c r="F23" s="698" t="str">
        <f ca="1">IF(ROWS($1:7)&gt;COUNT(Dong10),"",OFFSET(TH!I$1,SMALL(Dong10,ROWS($1:7)),))</f>
        <v/>
      </c>
      <c r="G23" s="698" t="str">
        <f ca="1">IF(ROWS($1:7)&gt;COUNT(Dong10),"",OFFSET(TH!J$1,SMALL(Dong10,ROWS($1:7)),))</f>
        <v/>
      </c>
      <c r="H23" s="697">
        <f t="shared" ca="1" si="1"/>
        <v>0</v>
      </c>
    </row>
    <row r="24" spans="1:8" ht="11.25" customHeight="1">
      <c r="A24" s="693" t="str">
        <f t="shared" ref="A24" ca="1" si="3">IF(B24="","",A23+1)</f>
        <v/>
      </c>
      <c r="B24" s="694" t="str">
        <f ca="1">IF(ROWS($1:8)&gt;COUNT(Dong10),"",OFFSET(TH!F$1,SMALL(Dong10,ROWS($1:8)),))</f>
        <v/>
      </c>
      <c r="C24" s="695"/>
      <c r="D24" s="696" t="str">
        <f ca="1">IF(ISNA(VLOOKUP(B24,NXT!$C$12:$D$52,2,0)),"",VLOOKUP(B24,NXT!$C$12:$D$52,2,0))</f>
        <v/>
      </c>
      <c r="E24" s="697"/>
      <c r="F24" s="698" t="str">
        <f ca="1">IF(ROWS($1:8)&gt;COUNT(Dong10),"",OFFSET(TH!I$1,SMALL(Dong10,ROWS($1:8)),))</f>
        <v/>
      </c>
      <c r="G24" s="698" t="str">
        <f ca="1">IF(ROWS($1:8)&gt;COUNT(Dong10),"",OFFSET(TH!J$1,SMALL(Dong10,ROWS($1:8)),))</f>
        <v/>
      </c>
      <c r="H24" s="697">
        <f t="shared" ca="1" si="1"/>
        <v>0</v>
      </c>
    </row>
    <row r="25" spans="1:8" ht="11.25" customHeight="1">
      <c r="A25" s="693" t="str">
        <f t="shared" ref="A25" ca="1" si="4">IF(B25="","",A24+1)</f>
        <v/>
      </c>
      <c r="B25" s="694" t="str">
        <f ca="1">IF(ROWS($1:9)&gt;COUNT(Dong10),"",OFFSET(TH!F$1,SMALL(Dong10,ROWS($1:9)),))</f>
        <v/>
      </c>
      <c r="C25" s="695"/>
      <c r="D25" s="696" t="str">
        <f ca="1">IF(ISNA(VLOOKUP(B25,NXT!$C$12:$D$52,2,0)),"",VLOOKUP(B25,NXT!$C$12:$D$52,2,0))</f>
        <v/>
      </c>
      <c r="E25" s="697"/>
      <c r="F25" s="698" t="str">
        <f ca="1">IF(ROWS($1:9)&gt;COUNT(Dong10),"",OFFSET(TH!I$1,SMALL(Dong10,ROWS($1:9)),))</f>
        <v/>
      </c>
      <c r="G25" s="698" t="str">
        <f ca="1">IF(ROWS($1:9)&gt;COUNT(Dong10),"",OFFSET(TH!J$1,SMALL(Dong10,ROWS($1:9)),))</f>
        <v/>
      </c>
      <c r="H25" s="697">
        <f t="shared" ref="H25" ca="1" si="5">IF(F25&lt;&gt;"",ROUND(F25*G25,0),0)</f>
        <v>0</v>
      </c>
    </row>
    <row r="26" spans="1:8" ht="11.25" customHeight="1">
      <c r="A26" s="693"/>
      <c r="B26" s="694"/>
      <c r="C26" s="695"/>
      <c r="D26" s="696"/>
      <c r="E26" s="697"/>
      <c r="F26" s="698"/>
      <c r="G26" s="699"/>
      <c r="H26" s="697"/>
    </row>
    <row r="27" spans="1:8" ht="11.25" customHeight="1">
      <c r="A27" s="1015" t="s">
        <v>214</v>
      </c>
      <c r="B27" s="1015"/>
      <c r="C27" s="700"/>
      <c r="D27" s="700"/>
      <c r="E27" s="701"/>
      <c r="F27" s="701"/>
      <c r="G27" s="701"/>
      <c r="H27" s="701">
        <f ca="1">SUM(H17:H26)</f>
        <v>77160000</v>
      </c>
    </row>
    <row r="28" spans="1:8" ht="3" customHeight="1">
      <c r="A28" s="702"/>
      <c r="B28" s="702"/>
      <c r="C28" s="311"/>
      <c r="D28" s="311"/>
      <c r="E28" s="703"/>
      <c r="F28" s="703"/>
      <c r="G28" s="703"/>
      <c r="H28" s="703"/>
    </row>
    <row r="29" spans="1:8" ht="11.25" customHeight="1">
      <c r="A29" s="308" t="str">
        <f ca="1">"Tổng số tiền (viết bằng chữ):  "&amp;[5]!VND(H27, TRUE)</f>
        <v>Tổng số tiền (viết bằng chữ):  Bảy mươi bảy triệu, một trăm sáu mươi ngàn đồng</v>
      </c>
    </row>
    <row r="30" spans="1:8" ht="11.25" customHeight="1">
      <c r="A30" s="308" t="str">
        <f ca="1">"Số chứng từ gốc kèm theo :  "&amp;IF(ROWS($1:1)&gt;COUNT(Dong10),"",IF(OFFSET(TH!G$1,SMALL(Dong10,ROWS($1:1)),)="","","HĐ "&amp;OFFSET(TH!G$1,SMALL(Dong10,ROWS($1:1)),)))</f>
        <v>Số chứng từ gốc kèm theo :  HĐ 0000201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8  tháng  6  năm  2016</v>
      </c>
    </row>
    <row r="32" spans="1:8" s="310" customFormat="1" ht="11.25" customHeight="1">
      <c r="A32" s="704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689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689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5" customFormat="1" ht="11.25" customHeight="1"/>
    <row r="39" spans="1:8" ht="11.25" customHeight="1">
      <c r="A39" s="316"/>
      <c r="F39" s="317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2"/>
  <sheetViews>
    <sheetView topLeftCell="A7" zoomScale="90" workbookViewId="0">
      <pane ySplit="7" topLeftCell="A17" activePane="bottomLeft" state="frozen"/>
      <selection activeCell="A7" sqref="A7"/>
      <selection pane="bottomLeft" activeCell="A72" sqref="A37:XFD72"/>
    </sheetView>
  </sheetViews>
  <sheetFormatPr defaultColWidth="23.85546875" defaultRowHeight="15"/>
  <cols>
    <col min="1" max="1" width="4.28515625" style="319" customWidth="1"/>
    <col min="2" max="2" width="8.5703125" style="319" customWidth="1"/>
    <col min="3" max="3" width="11" style="319" customWidth="1"/>
    <col min="4" max="4" width="41.7109375" style="319" customWidth="1"/>
    <col min="5" max="5" width="8" style="332" customWidth="1"/>
    <col min="6" max="6" width="8.85546875" style="319" customWidth="1"/>
    <col min="7" max="7" width="9" style="319" customWidth="1"/>
    <col min="8" max="8" width="14.140625" style="319" customWidth="1"/>
    <col min="9" max="9" width="8.85546875" style="319" customWidth="1"/>
    <col min="10" max="10" width="13.42578125" style="319" customWidth="1"/>
    <col min="11" max="11" width="10.140625" style="319" customWidth="1"/>
    <col min="12" max="12" width="13" style="319" customWidth="1"/>
    <col min="13" max="13" width="7.140625" style="319" customWidth="1"/>
    <col min="14" max="14" width="2" style="319" customWidth="1"/>
    <col min="15" max="15" width="5.5703125" style="319" customWidth="1"/>
    <col min="16" max="16" width="4.42578125" style="319" customWidth="1"/>
    <col min="17" max="16384" width="23.85546875" style="319"/>
  </cols>
  <sheetData>
    <row r="1" spans="1:17">
      <c r="A1" s="318" t="s">
        <v>217</v>
      </c>
      <c r="E1" s="319"/>
      <c r="O1" s="320"/>
    </row>
    <row r="2" spans="1:17" s="259" customFormat="1" ht="16.5" customHeight="1">
      <c r="B2" s="321" t="str">
        <f>TH!A1</f>
        <v>Đơn vị: CÔNG TY TNHH SX TM KIM DUNG PHÁT</v>
      </c>
      <c r="C2" s="322"/>
      <c r="D2" s="323"/>
      <c r="E2" s="324"/>
      <c r="F2" s="2"/>
      <c r="J2" s="1016" t="s">
        <v>218</v>
      </c>
      <c r="K2" s="1016"/>
      <c r="L2" s="1016"/>
      <c r="M2" s="1016"/>
      <c r="N2" s="325"/>
    </row>
    <row r="3" spans="1:17" s="259" customFormat="1" ht="16.5" customHeight="1">
      <c r="B3" s="623" t="str">
        <f>TH!A2</f>
        <v>Địa chỉ: 1A227/1 Ấp 1, Phạm Văn Hai, Bình Chánh, TPHCM</v>
      </c>
      <c r="C3" s="321"/>
      <c r="D3" s="321"/>
      <c r="E3" s="326"/>
      <c r="F3" s="321"/>
      <c r="J3" s="1017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17"/>
      <c r="L3" s="1017"/>
      <c r="M3" s="1017"/>
      <c r="N3" s="327"/>
    </row>
    <row r="4" spans="1:17" s="259" customFormat="1" ht="16.5" customHeight="1">
      <c r="B4" s="321"/>
      <c r="C4" s="321"/>
      <c r="D4" s="321"/>
      <c r="E4" s="326"/>
      <c r="F4" s="321"/>
      <c r="J4" s="1017"/>
      <c r="K4" s="1017"/>
      <c r="L4" s="1017"/>
      <c r="M4" s="1017"/>
      <c r="N4" s="327"/>
    </row>
    <row r="5" spans="1:17" ht="18.75" customHeight="1">
      <c r="B5" s="1018" t="s">
        <v>219</v>
      </c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328"/>
    </row>
    <row r="6" spans="1:17" s="329" customFormat="1" ht="12.75">
      <c r="B6" s="1019" t="s">
        <v>220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330"/>
    </row>
    <row r="7" spans="1:17">
      <c r="C7" s="331"/>
      <c r="D7" s="331"/>
      <c r="F7" s="333" t="s">
        <v>295</v>
      </c>
      <c r="G7" s="472" t="str">
        <f>IF($O$10="VL","1522",IF($O$10="NL","1521",IF($O$10="TP","155","")))</f>
        <v>1521</v>
      </c>
      <c r="H7" s="333" t="s">
        <v>221</v>
      </c>
      <c r="I7" s="331" t="str">
        <f>IF($O$10="NL","Nguyên Liệu",IF($O$10="TP","Thành Phẩm",IF($O$10="VL","Vật Liệu","")))</f>
        <v>Nguyên Liệu</v>
      </c>
      <c r="J7" s="331"/>
      <c r="K7" s="331"/>
      <c r="L7" s="331"/>
      <c r="M7" s="331"/>
      <c r="N7" s="332"/>
    </row>
    <row r="8" spans="1:17">
      <c r="B8" s="332"/>
      <c r="C8" s="331"/>
      <c r="D8" s="331"/>
      <c r="F8" s="332" t="s">
        <v>222</v>
      </c>
      <c r="H8" s="331"/>
      <c r="I8" s="331"/>
      <c r="J8" s="1020" t="s">
        <v>380</v>
      </c>
      <c r="K8" s="1020"/>
      <c r="L8" s="1020"/>
      <c r="M8" s="331"/>
      <c r="N8" s="331"/>
    </row>
    <row r="9" spans="1:17">
      <c r="D9" s="334"/>
      <c r="E9" s="335"/>
      <c r="F9" s="334"/>
      <c r="G9" s="334"/>
      <c r="H9" s="334"/>
      <c r="I9" s="334"/>
      <c r="J9" s="334"/>
      <c r="K9" s="334" t="s">
        <v>123</v>
      </c>
      <c r="M9" s="336"/>
      <c r="N9" s="337"/>
    </row>
    <row r="10" spans="1:17" ht="15.75" customHeight="1">
      <c r="A10" s="1022" t="s">
        <v>35</v>
      </c>
      <c r="B10" s="1023" t="s">
        <v>1</v>
      </c>
      <c r="C10" s="1023"/>
      <c r="D10" s="1024" t="s">
        <v>0</v>
      </c>
      <c r="E10" s="1024" t="s">
        <v>223</v>
      </c>
      <c r="F10" s="1024" t="s">
        <v>211</v>
      </c>
      <c r="G10" s="1026" t="s">
        <v>224</v>
      </c>
      <c r="H10" s="1027"/>
      <c r="I10" s="1026" t="s">
        <v>225</v>
      </c>
      <c r="J10" s="1027"/>
      <c r="K10" s="1026" t="s">
        <v>226</v>
      </c>
      <c r="L10" s="1027"/>
      <c r="M10" s="1024" t="s">
        <v>127</v>
      </c>
      <c r="N10" s="338"/>
      <c r="O10" s="339" t="s">
        <v>217</v>
      </c>
    </row>
    <row r="11" spans="1:17" ht="31.5" customHeight="1">
      <c r="A11" s="1022"/>
      <c r="B11" s="340" t="s">
        <v>15</v>
      </c>
      <c r="C11" s="340" t="s">
        <v>32</v>
      </c>
      <c r="D11" s="1024"/>
      <c r="E11" s="1024"/>
      <c r="F11" s="1024"/>
      <c r="G11" s="340" t="s">
        <v>210</v>
      </c>
      <c r="H11" s="340" t="s">
        <v>212</v>
      </c>
      <c r="I11" s="340" t="s">
        <v>210</v>
      </c>
      <c r="J11" s="340" t="s">
        <v>212</v>
      </c>
      <c r="K11" s="340" t="s">
        <v>210</v>
      </c>
      <c r="L11" s="340" t="s">
        <v>212</v>
      </c>
      <c r="M11" s="1024"/>
      <c r="N11" s="338"/>
    </row>
    <row r="12" spans="1:17" s="332" customFormat="1">
      <c r="A12" s="341"/>
      <c r="B12" s="342" t="s">
        <v>2</v>
      </c>
      <c r="C12" s="343" t="s">
        <v>3</v>
      </c>
      <c r="D12" s="343" t="s">
        <v>4</v>
      </c>
      <c r="E12" s="342" t="s">
        <v>5</v>
      </c>
      <c r="F12" s="342">
        <v>1</v>
      </c>
      <c r="G12" s="342">
        <v>2</v>
      </c>
      <c r="H12" s="342" t="s">
        <v>228</v>
      </c>
      <c r="I12" s="342">
        <v>4</v>
      </c>
      <c r="J12" s="342" t="s">
        <v>229</v>
      </c>
      <c r="K12" s="342">
        <v>6</v>
      </c>
      <c r="L12" s="342" t="s">
        <v>230</v>
      </c>
      <c r="M12" s="342"/>
      <c r="N12" s="344"/>
    </row>
    <row r="13" spans="1:17">
      <c r="A13" s="345"/>
      <c r="B13" s="345"/>
      <c r="C13" s="345"/>
      <c r="D13" s="346" t="s">
        <v>144</v>
      </c>
      <c r="E13" s="347"/>
      <c r="F13" s="348"/>
      <c r="G13" s="348"/>
      <c r="H13" s="348"/>
      <c r="I13" s="348"/>
      <c r="J13" s="348"/>
      <c r="K13" s="349" t="e">
        <f>VLOOKUP($J$8,NXT!$C$12:$L$52,3,0)</f>
        <v>#N/A</v>
      </c>
      <c r="L13" s="349" t="e">
        <f>VLOOKUP($J$8,NXT!$C$12:$L$52,4,0)</f>
        <v>#N/A</v>
      </c>
      <c r="M13" s="348"/>
      <c r="N13" s="344"/>
    </row>
    <row r="14" spans="1:17">
      <c r="A14" s="315" t="str">
        <f ca="1">IF(B14="","",ROW()-13)</f>
        <v/>
      </c>
      <c r="B14" s="350" t="str">
        <f ca="1">IF(ROWS($1:1)&gt;COUNT(Dong11),"",OFFSET(TH!D$1,SMALL(Dong11,ROWS($1:1)),))</f>
        <v/>
      </c>
      <c r="C14" s="351" t="str">
        <f ca="1">IF(ROWS($1:1)&gt;COUNT(Dong11),"",OFFSET(TH!E$1,SMALL(Dong11,ROWS($1:1)),))</f>
        <v/>
      </c>
      <c r="D14" s="352" t="str">
        <f ca="1">IF(ROWS($1:1)&gt;COUNT(Dong11),"",OFFSET(TH!H$1,SMALL(Dong11,ROWS($1:1)),))</f>
        <v/>
      </c>
      <c r="E14" s="350" t="str">
        <f ca="1">IF(ROWS($1:1)&gt;COUNT(Dong11),"",IF(OFFSET(TH!L$1,SMALL(Dong11,ROWS($1:1)),)=$G$7,OFFSET(TH!M$1,SMALL(Dong11,ROWS($1:1)),),OFFSET(TH!L$1,SMALL(Dong11,ROWS($1:1)),)))</f>
        <v/>
      </c>
      <c r="F14" s="353">
        <f ca="1">IF(ROWS($1:1)&gt;COUNT(Dong11),0,OFFSET(TH!J$1,SMALL(Dong11,ROWS($1:1)),))</f>
        <v>0</v>
      </c>
      <c r="G14" s="353">
        <f ca="1">IF(ROWS($1:1)&gt;COUNT(Dong11),0,IF(MID(OFFSET(TH!D$1,SMALL(Dong11,ROWS($1:1)),),4,1)="N",OFFSET(TH!I$1,SMALL(Dong11,ROWS($1:1)),),0))</f>
        <v>0</v>
      </c>
      <c r="H14" s="354">
        <f ca="1">ROUND(F14*G14,0)</f>
        <v>0</v>
      </c>
      <c r="I14" s="353">
        <f ca="1">IF(ROWS($1:1)&gt;COUNT(Dong11),0,IF(MID(OFFSET(TH!D$1,SMALL(Dong11,ROWS($1:1)),),4,1)="X",OFFSET(TH!I$1,SMALL(Dong11,ROWS($1:1)),),0))</f>
        <v>0</v>
      </c>
      <c r="J14" s="354">
        <f ca="1">ROUND(F14*I14,0)</f>
        <v>0</v>
      </c>
      <c r="K14" s="354">
        <f ca="1">IF(D14&lt;&gt;"",K13+G14-I14,0)</f>
        <v>0</v>
      </c>
      <c r="L14" s="354">
        <f ca="1">IF(D14&lt;&gt;"",L13+H14-J14,0)</f>
        <v>0</v>
      </c>
      <c r="M14" s="354"/>
      <c r="N14" s="344"/>
    </row>
    <row r="15" spans="1:17">
      <c r="A15" s="315" t="str">
        <f t="shared" ref="A15:A24" ca="1" si="0">IF(B15="","",A14+1)</f>
        <v/>
      </c>
      <c r="B15" s="350" t="str">
        <f ca="1">IF(ROWS($1:2)&gt;COUNT(Dong11),"",OFFSET(TH!D$1,SMALL(Dong11,ROWS($1:2)),))</f>
        <v/>
      </c>
      <c r="C15" s="351" t="str">
        <f ca="1">IF(ROWS($1:2)&gt;COUNT(Dong11),"",OFFSET(TH!E$1,SMALL(Dong11,ROWS($1:2)),))</f>
        <v/>
      </c>
      <c r="D15" s="352" t="str">
        <f ca="1">IF(ROWS($1:2)&gt;COUNT(Dong11),"",OFFSET(TH!H$1,SMALL(Dong11,ROWS($1:2)),))</f>
        <v/>
      </c>
      <c r="E15" s="350" t="str">
        <f ca="1">IF(ROWS($1:2)&gt;COUNT(Dong11),"",IF(OFFSET(TH!L$1,SMALL(Dong11,ROWS($1:2)),)=$G$7,OFFSET(TH!M$1,SMALL(Dong11,ROWS($1:2)),),OFFSET(TH!L$1,SMALL(Dong11,ROWS($1:2)),)))</f>
        <v/>
      </c>
      <c r="F15" s="353">
        <f ca="1">IF(ROWS($1:2)&gt;COUNT(Dong11),0,OFFSET(TH!J$1,SMALL(Dong11,ROWS($1:2)),))</f>
        <v>0</v>
      </c>
      <c r="G15" s="353">
        <f ca="1">IF(ROWS($1:2)&gt;COUNT(Dong11),0,IF(MID(OFFSET(TH!D$1,SMALL(Dong11,ROWS($1:2)),),4,1)="N",OFFSET(TH!I$1,SMALL(Dong11,ROWS($1:2)),),0))</f>
        <v>0</v>
      </c>
      <c r="H15" s="354">
        <f t="shared" ref="H15:H24" ca="1" si="1">ROUND(F15*G15,0)</f>
        <v>0</v>
      </c>
      <c r="I15" s="353">
        <f ca="1">IF(ROWS($1:2)&gt;COUNT(Dong11),0,IF(MID(OFFSET(TH!D$1,SMALL(Dong11,ROWS($1:2)),),4,1)="X",OFFSET(TH!I$1,SMALL(Dong11,ROWS($1:2)),),0))</f>
        <v>0</v>
      </c>
      <c r="J15" s="354">
        <f t="shared" ref="J15:J24" ca="1" si="2">ROUND(F15*I15,0)</f>
        <v>0</v>
      </c>
      <c r="K15" s="354">
        <f t="shared" ref="K15:K24" ca="1" si="3">IF(D15&lt;&gt;"",K14+G15-I15,0)</f>
        <v>0</v>
      </c>
      <c r="L15" s="354">
        <f t="shared" ref="L15:L24" ca="1" si="4">IF(D15&lt;&gt;"",L14+H15-J15,0)</f>
        <v>0</v>
      </c>
      <c r="M15" s="354"/>
      <c r="N15" s="344"/>
      <c r="Q15" s="355"/>
    </row>
    <row r="16" spans="1:17">
      <c r="A16" s="315" t="str">
        <f t="shared" ca="1" si="0"/>
        <v/>
      </c>
      <c r="B16" s="350" t="str">
        <f ca="1">IF(ROWS($1:3)&gt;COUNT(Dong11),"",OFFSET(TH!D$1,SMALL(Dong11,ROWS($1:3)),))</f>
        <v/>
      </c>
      <c r="C16" s="351" t="str">
        <f ca="1">IF(ROWS($1:3)&gt;COUNT(Dong11),"",OFFSET(TH!E$1,SMALL(Dong11,ROWS($1:3)),))</f>
        <v/>
      </c>
      <c r="D16" s="352" t="str">
        <f ca="1">IF(ROWS($1:3)&gt;COUNT(Dong11),"",OFFSET(TH!H$1,SMALL(Dong11,ROWS($1:3)),))</f>
        <v/>
      </c>
      <c r="E16" s="350" t="str">
        <f ca="1">IF(ROWS($1:3)&gt;COUNT(Dong11),"",IF(OFFSET(TH!L$1,SMALL(Dong11,ROWS($1:3)),)=$G$7,OFFSET(TH!M$1,SMALL(Dong11,ROWS($1:3)),),OFFSET(TH!L$1,SMALL(Dong11,ROWS($1:3)),)))</f>
        <v/>
      </c>
      <c r="F16" s="353">
        <f ca="1">IF(ROWS($1:3)&gt;COUNT(Dong11),0,OFFSET(TH!J$1,SMALL(Dong11,ROWS($1:3)),))</f>
        <v>0</v>
      </c>
      <c r="G16" s="353">
        <f ca="1">IF(ROWS($1:3)&gt;COUNT(Dong11),0,IF(MID(OFFSET(TH!D$1,SMALL(Dong11,ROWS($1:3)),),4,1)="N",OFFSET(TH!I$1,SMALL(Dong11,ROWS($1:3)),),0))</f>
        <v>0</v>
      </c>
      <c r="H16" s="354">
        <f t="shared" ca="1" si="1"/>
        <v>0</v>
      </c>
      <c r="I16" s="353">
        <f ca="1">IF(ROWS($1:3)&gt;COUNT(Dong11),0,IF(MID(OFFSET(TH!D$1,SMALL(Dong11,ROWS($1:3)),),4,1)="X",OFFSET(TH!I$1,SMALL(Dong11,ROWS($1:3)),),0))</f>
        <v>0</v>
      </c>
      <c r="J16" s="354">
        <f t="shared" ca="1" si="2"/>
        <v>0</v>
      </c>
      <c r="K16" s="354">
        <f t="shared" ca="1" si="3"/>
        <v>0</v>
      </c>
      <c r="L16" s="354">
        <f t="shared" ca="1" si="4"/>
        <v>0</v>
      </c>
      <c r="M16" s="354"/>
      <c r="N16" s="344"/>
    </row>
    <row r="17" spans="1:16">
      <c r="A17" s="315" t="str">
        <f t="shared" ca="1" si="0"/>
        <v/>
      </c>
      <c r="B17" s="350" t="str">
        <f ca="1">IF(ROWS($1:4)&gt;COUNT(Dong11),"",OFFSET(TH!D$1,SMALL(Dong11,ROWS($1:4)),))</f>
        <v/>
      </c>
      <c r="C17" s="351" t="str">
        <f ca="1">IF(ROWS($1:4)&gt;COUNT(Dong11),"",OFFSET(TH!E$1,SMALL(Dong11,ROWS($1:4)),))</f>
        <v/>
      </c>
      <c r="D17" s="352" t="str">
        <f ca="1">IF(ROWS($1:4)&gt;COUNT(Dong11),"",OFFSET(TH!H$1,SMALL(Dong11,ROWS($1:4)),))</f>
        <v/>
      </c>
      <c r="E17" s="350" t="str">
        <f ca="1">IF(ROWS($1:4)&gt;COUNT(Dong11),"",IF(OFFSET(TH!L$1,SMALL(Dong11,ROWS($1:4)),)=$G$7,OFFSET(TH!M$1,SMALL(Dong11,ROWS($1:4)),),OFFSET(TH!L$1,SMALL(Dong11,ROWS($1:4)),)))</f>
        <v/>
      </c>
      <c r="F17" s="353">
        <f ca="1">IF(ROWS($1:4)&gt;COUNT(Dong11),0,OFFSET(TH!J$1,SMALL(Dong11,ROWS($1:4)),))</f>
        <v>0</v>
      </c>
      <c r="G17" s="353">
        <f ca="1">IF(ROWS($1:4)&gt;COUNT(Dong11),0,IF(MID(OFFSET(TH!D$1,SMALL(Dong11,ROWS($1:4)),),4,1)="N",OFFSET(TH!I$1,SMALL(Dong11,ROWS($1:4)),),0))</f>
        <v>0</v>
      </c>
      <c r="H17" s="354">
        <f t="shared" ca="1" si="1"/>
        <v>0</v>
      </c>
      <c r="I17" s="353">
        <f ca="1">IF(ROWS($1:4)&gt;COUNT(Dong11),0,IF(MID(OFFSET(TH!D$1,SMALL(Dong11,ROWS($1:4)),),4,1)="X",OFFSET(TH!I$1,SMALL(Dong11,ROWS($1:4)),),0))</f>
        <v>0</v>
      </c>
      <c r="J17" s="354">
        <f t="shared" ca="1" si="2"/>
        <v>0</v>
      </c>
      <c r="K17" s="354">
        <f t="shared" ca="1" si="3"/>
        <v>0</v>
      </c>
      <c r="L17" s="354">
        <f t="shared" ca="1" si="4"/>
        <v>0</v>
      </c>
      <c r="M17" s="354"/>
      <c r="N17" s="344"/>
      <c r="P17" s="356"/>
    </row>
    <row r="18" spans="1:16">
      <c r="A18" s="315" t="str">
        <f t="shared" ca="1" si="0"/>
        <v/>
      </c>
      <c r="B18" s="350" t="str">
        <f ca="1">IF(ROWS($1:5)&gt;COUNT(Dong11),"",OFFSET(TH!D$1,SMALL(Dong11,ROWS($1:5)),))</f>
        <v/>
      </c>
      <c r="C18" s="351" t="str">
        <f ca="1">IF(ROWS($1:5)&gt;COUNT(Dong11),"",OFFSET(TH!E$1,SMALL(Dong11,ROWS($1:5)),))</f>
        <v/>
      </c>
      <c r="D18" s="352" t="str">
        <f ca="1">IF(ROWS($1:5)&gt;COUNT(Dong11),"",OFFSET(TH!H$1,SMALL(Dong11,ROWS($1:5)),))</f>
        <v/>
      </c>
      <c r="E18" s="350" t="str">
        <f ca="1">IF(ROWS($1:5)&gt;COUNT(Dong11),"",IF(OFFSET(TH!L$1,SMALL(Dong11,ROWS($1:5)),)=$G$7,OFFSET(TH!M$1,SMALL(Dong11,ROWS($1:5)),),OFFSET(TH!L$1,SMALL(Dong11,ROWS($1:5)),)))</f>
        <v/>
      </c>
      <c r="F18" s="353">
        <f ca="1">IF(ROWS($1:5)&gt;COUNT(Dong11),0,OFFSET(TH!J$1,SMALL(Dong11,ROWS($1:5)),))</f>
        <v>0</v>
      </c>
      <c r="G18" s="353">
        <f ca="1">IF(ROWS($1:5)&gt;COUNT(Dong11),0,IF(MID(OFFSET(TH!D$1,SMALL(Dong11,ROWS($1:5)),),4,1)="N",OFFSET(TH!I$1,SMALL(Dong11,ROWS($1:5)),),0))</f>
        <v>0</v>
      </c>
      <c r="H18" s="354">
        <f t="shared" ca="1" si="1"/>
        <v>0</v>
      </c>
      <c r="I18" s="353">
        <f ca="1">IF(ROWS($1:5)&gt;COUNT(Dong11),0,IF(MID(OFFSET(TH!D$1,SMALL(Dong11,ROWS($1:5)),),4,1)="X",OFFSET(TH!I$1,SMALL(Dong11,ROWS($1:5)),),0))</f>
        <v>0</v>
      </c>
      <c r="J18" s="354">
        <f t="shared" ca="1" si="2"/>
        <v>0</v>
      </c>
      <c r="K18" s="354">
        <f t="shared" ca="1" si="3"/>
        <v>0</v>
      </c>
      <c r="L18" s="354">
        <f t="shared" ca="1" si="4"/>
        <v>0</v>
      </c>
      <c r="M18" s="354"/>
      <c r="N18" s="344"/>
    </row>
    <row r="19" spans="1:16">
      <c r="A19" s="315" t="str">
        <f t="shared" ca="1" si="0"/>
        <v/>
      </c>
      <c r="B19" s="350" t="str">
        <f ca="1">IF(ROWS($1:6)&gt;COUNT(Dong11),"",OFFSET(TH!D$1,SMALL(Dong11,ROWS($1:6)),))</f>
        <v/>
      </c>
      <c r="C19" s="351" t="str">
        <f ca="1">IF(ROWS($1:6)&gt;COUNT(Dong11),"",OFFSET(TH!E$1,SMALL(Dong11,ROWS($1:6)),))</f>
        <v/>
      </c>
      <c r="D19" s="352" t="str">
        <f ca="1">IF(ROWS($1:6)&gt;COUNT(Dong11),"",OFFSET(TH!H$1,SMALL(Dong11,ROWS($1:6)),))</f>
        <v/>
      </c>
      <c r="E19" s="350" t="str">
        <f ca="1">IF(ROWS($1:6)&gt;COUNT(Dong11),"",IF(OFFSET(TH!L$1,SMALL(Dong11,ROWS($1:6)),)=$G$7,OFFSET(TH!M$1,SMALL(Dong11,ROWS($1:6)),),OFFSET(TH!L$1,SMALL(Dong11,ROWS($1:6)),)))</f>
        <v/>
      </c>
      <c r="F19" s="353">
        <f ca="1">IF(ROWS($1:6)&gt;COUNT(Dong11),0,OFFSET(TH!J$1,SMALL(Dong11,ROWS($1:6)),))</f>
        <v>0</v>
      </c>
      <c r="G19" s="353">
        <f ca="1">IF(ROWS($1:6)&gt;COUNT(Dong11),0,IF(MID(OFFSET(TH!D$1,SMALL(Dong11,ROWS($1:6)),),4,1)="N",OFFSET(TH!I$1,SMALL(Dong11,ROWS($1:6)),),0))</f>
        <v>0</v>
      </c>
      <c r="H19" s="354">
        <f t="shared" ca="1" si="1"/>
        <v>0</v>
      </c>
      <c r="I19" s="353">
        <f ca="1">IF(ROWS($1:6)&gt;COUNT(Dong11),0,IF(MID(OFFSET(TH!D$1,SMALL(Dong11,ROWS($1:6)),),4,1)="X",OFFSET(TH!I$1,SMALL(Dong11,ROWS($1:6)),),0))</f>
        <v>0</v>
      </c>
      <c r="J19" s="354">
        <f t="shared" ca="1" si="2"/>
        <v>0</v>
      </c>
      <c r="K19" s="354">
        <f t="shared" ca="1" si="3"/>
        <v>0</v>
      </c>
      <c r="L19" s="354">
        <f t="shared" ca="1" si="4"/>
        <v>0</v>
      </c>
      <c r="M19" s="354"/>
      <c r="N19" s="344"/>
    </row>
    <row r="20" spans="1:16">
      <c r="A20" s="315" t="str">
        <f t="shared" ca="1" si="0"/>
        <v/>
      </c>
      <c r="B20" s="350" t="str">
        <f ca="1">IF(ROWS($1:7)&gt;COUNT(Dong11),"",OFFSET(TH!D$1,SMALL(Dong11,ROWS($1:7)),))</f>
        <v/>
      </c>
      <c r="C20" s="351" t="str">
        <f ca="1">IF(ROWS($1:7)&gt;COUNT(Dong11),"",OFFSET(TH!E$1,SMALL(Dong11,ROWS($1:7)),))</f>
        <v/>
      </c>
      <c r="D20" s="352" t="str">
        <f ca="1">IF(ROWS($1:7)&gt;COUNT(Dong11),"",OFFSET(TH!H$1,SMALL(Dong11,ROWS($1:7)),))</f>
        <v/>
      </c>
      <c r="E20" s="350" t="str">
        <f ca="1">IF(ROWS($1:7)&gt;COUNT(Dong11),"",IF(OFFSET(TH!L$1,SMALL(Dong11,ROWS($1:7)),)=$G$7,OFFSET(TH!M$1,SMALL(Dong11,ROWS($1:7)),),OFFSET(TH!L$1,SMALL(Dong11,ROWS($1:7)),)))</f>
        <v/>
      </c>
      <c r="F20" s="353">
        <f ca="1">IF(ROWS($1:7)&gt;COUNT(Dong11),0,OFFSET(TH!J$1,SMALL(Dong11,ROWS($1:7)),))</f>
        <v>0</v>
      </c>
      <c r="G20" s="353">
        <f ca="1">IF(ROWS($1:7)&gt;COUNT(Dong11),0,IF(MID(OFFSET(TH!D$1,SMALL(Dong11,ROWS($1:7)),),4,1)="N",OFFSET(TH!I$1,SMALL(Dong11,ROWS($1:7)),),0))</f>
        <v>0</v>
      </c>
      <c r="H20" s="354">
        <f t="shared" ca="1" si="1"/>
        <v>0</v>
      </c>
      <c r="I20" s="353">
        <f ca="1">IF(ROWS($1:7)&gt;COUNT(Dong11),0,IF(MID(OFFSET(TH!D$1,SMALL(Dong11,ROWS($1:7)),),4,1)="X",OFFSET(TH!I$1,SMALL(Dong11,ROWS($1:7)),),0))</f>
        <v>0</v>
      </c>
      <c r="J20" s="354">
        <f t="shared" ca="1" si="2"/>
        <v>0</v>
      </c>
      <c r="K20" s="354">
        <f t="shared" ca="1" si="3"/>
        <v>0</v>
      </c>
      <c r="L20" s="354">
        <f t="shared" ca="1" si="4"/>
        <v>0</v>
      </c>
      <c r="M20" s="354"/>
      <c r="N20" s="344"/>
    </row>
    <row r="21" spans="1:16">
      <c r="A21" s="315" t="str">
        <f t="shared" ca="1" si="0"/>
        <v/>
      </c>
      <c r="B21" s="350" t="str">
        <f ca="1">IF(ROWS($1:8)&gt;COUNT(Dong11),"",OFFSET(TH!D$1,SMALL(Dong11,ROWS($1:8)),))</f>
        <v/>
      </c>
      <c r="C21" s="351" t="str">
        <f ca="1">IF(ROWS($1:8)&gt;COUNT(Dong11),"",OFFSET(TH!E$1,SMALL(Dong11,ROWS($1:8)),))</f>
        <v/>
      </c>
      <c r="D21" s="352" t="str">
        <f ca="1">IF(ROWS($1:8)&gt;COUNT(Dong11),"",OFFSET(TH!H$1,SMALL(Dong11,ROWS($1:8)),))</f>
        <v/>
      </c>
      <c r="E21" s="350" t="str">
        <f ca="1">IF(ROWS($1:8)&gt;COUNT(Dong11),"",IF(OFFSET(TH!L$1,SMALL(Dong11,ROWS($1:8)),)=$G$7,OFFSET(TH!M$1,SMALL(Dong11,ROWS($1:8)),),OFFSET(TH!L$1,SMALL(Dong11,ROWS($1:8)),)))</f>
        <v/>
      </c>
      <c r="F21" s="353">
        <f ca="1">IF(ROWS($1:8)&gt;COUNT(Dong11),0,OFFSET(TH!J$1,SMALL(Dong11,ROWS($1:8)),))</f>
        <v>0</v>
      </c>
      <c r="G21" s="353">
        <f ca="1">IF(ROWS($1:8)&gt;COUNT(Dong11),0,IF(MID(OFFSET(TH!D$1,SMALL(Dong11,ROWS($1:8)),),4,1)="N",OFFSET(TH!I$1,SMALL(Dong11,ROWS($1:8)),),0))</f>
        <v>0</v>
      </c>
      <c r="H21" s="354">
        <f t="shared" ca="1" si="1"/>
        <v>0</v>
      </c>
      <c r="I21" s="353">
        <f ca="1">IF(ROWS($1:8)&gt;COUNT(Dong11),0,IF(MID(OFFSET(TH!D$1,SMALL(Dong11,ROWS($1:8)),),4,1)="X",OFFSET(TH!I$1,SMALL(Dong11,ROWS($1:8)),),0))</f>
        <v>0</v>
      </c>
      <c r="J21" s="354">
        <f t="shared" ca="1" si="2"/>
        <v>0</v>
      </c>
      <c r="K21" s="354">
        <f t="shared" ca="1" si="3"/>
        <v>0</v>
      </c>
      <c r="L21" s="354">
        <f t="shared" ca="1" si="4"/>
        <v>0</v>
      </c>
      <c r="M21" s="354"/>
      <c r="N21" s="344"/>
    </row>
    <row r="22" spans="1:16">
      <c r="A22" s="315" t="str">
        <f t="shared" ca="1" si="0"/>
        <v/>
      </c>
      <c r="B22" s="350" t="str">
        <f ca="1">IF(ROWS($1:9)&gt;COUNT(Dong11),"",OFFSET(TH!D$1,SMALL(Dong11,ROWS($1:9)),))</f>
        <v/>
      </c>
      <c r="C22" s="351" t="str">
        <f ca="1">IF(ROWS($1:9)&gt;COUNT(Dong11),"",OFFSET(TH!E$1,SMALL(Dong11,ROWS($1:9)),))</f>
        <v/>
      </c>
      <c r="D22" s="352" t="str">
        <f ca="1">IF(ROWS($1:9)&gt;COUNT(Dong11),"",OFFSET(TH!H$1,SMALL(Dong11,ROWS($1:9)),))</f>
        <v/>
      </c>
      <c r="E22" s="350" t="str">
        <f ca="1">IF(ROWS($1:9)&gt;COUNT(Dong11),"",IF(OFFSET(TH!L$1,SMALL(Dong11,ROWS($1:9)),)=$G$7,OFFSET(TH!M$1,SMALL(Dong11,ROWS($1:9)),),OFFSET(TH!L$1,SMALL(Dong11,ROWS($1:9)),)))</f>
        <v/>
      </c>
      <c r="F22" s="353">
        <f ca="1">IF(ROWS($1:9)&gt;COUNT(Dong11),0,OFFSET(TH!J$1,SMALL(Dong11,ROWS($1:9)),))</f>
        <v>0</v>
      </c>
      <c r="G22" s="353">
        <f ca="1">IF(ROWS($1:9)&gt;COUNT(Dong11),0,IF(MID(OFFSET(TH!D$1,SMALL(Dong11,ROWS($1:9)),),4,1)="N",OFFSET(TH!I$1,SMALL(Dong11,ROWS($1:9)),),0))</f>
        <v>0</v>
      </c>
      <c r="H22" s="354">
        <f t="shared" ca="1" si="1"/>
        <v>0</v>
      </c>
      <c r="I22" s="353">
        <f ca="1">IF(ROWS($1:9)&gt;COUNT(Dong11),0,IF(MID(OFFSET(TH!D$1,SMALL(Dong11,ROWS($1:9)),),4,1)="X",OFFSET(TH!I$1,SMALL(Dong11,ROWS($1:9)),),0))</f>
        <v>0</v>
      </c>
      <c r="J22" s="354">
        <f t="shared" ca="1" si="2"/>
        <v>0</v>
      </c>
      <c r="K22" s="354">
        <f t="shared" ca="1" si="3"/>
        <v>0</v>
      </c>
      <c r="L22" s="354">
        <f t="shared" ca="1" si="4"/>
        <v>0</v>
      </c>
      <c r="M22" s="354"/>
      <c r="N22" s="344"/>
    </row>
    <row r="23" spans="1:16">
      <c r="A23" s="315" t="str">
        <f t="shared" ca="1" si="0"/>
        <v/>
      </c>
      <c r="B23" s="350" t="str">
        <f ca="1">IF(ROWS($1:10)&gt;COUNT(Dong11),"",OFFSET(TH!D$1,SMALL(Dong11,ROWS($1:10)),))</f>
        <v/>
      </c>
      <c r="C23" s="351" t="str">
        <f ca="1">IF(ROWS($1:10)&gt;COUNT(Dong11),"",OFFSET(TH!E$1,SMALL(Dong11,ROWS($1:10)),))</f>
        <v/>
      </c>
      <c r="D23" s="352" t="str">
        <f ca="1">IF(ROWS($1:10)&gt;COUNT(Dong11),"",OFFSET(TH!H$1,SMALL(Dong11,ROWS($1:10)),))</f>
        <v/>
      </c>
      <c r="E23" s="350" t="str">
        <f ca="1">IF(ROWS($1:10)&gt;COUNT(Dong11),"",IF(OFFSET(TH!L$1,SMALL(Dong11,ROWS($1:10)),)=$G$7,OFFSET(TH!M$1,SMALL(Dong11,ROWS($1:10)),),OFFSET(TH!L$1,SMALL(Dong11,ROWS($1:10)),)))</f>
        <v/>
      </c>
      <c r="F23" s="353">
        <f ca="1">IF(ROWS($1:10)&gt;COUNT(Dong11),0,OFFSET(TH!J$1,SMALL(Dong11,ROWS($1:10)),))</f>
        <v>0</v>
      </c>
      <c r="G23" s="353">
        <f ca="1">IF(ROWS($1:10)&gt;COUNT(Dong11),0,IF(MID(OFFSET(TH!D$1,SMALL(Dong11,ROWS($1:10)),),4,1)="N",OFFSET(TH!I$1,SMALL(Dong11,ROWS($1:10)),),0))</f>
        <v>0</v>
      </c>
      <c r="H23" s="354">
        <f t="shared" ca="1" si="1"/>
        <v>0</v>
      </c>
      <c r="I23" s="353">
        <f ca="1">IF(ROWS($1:10)&gt;COUNT(Dong11),0,IF(MID(OFFSET(TH!D$1,SMALL(Dong11,ROWS($1:10)),),4,1)="X",OFFSET(TH!I$1,SMALL(Dong11,ROWS($1:10)),),0))</f>
        <v>0</v>
      </c>
      <c r="J23" s="354">
        <f t="shared" ca="1" si="2"/>
        <v>0</v>
      </c>
      <c r="K23" s="354">
        <f t="shared" ca="1" si="3"/>
        <v>0</v>
      </c>
      <c r="L23" s="354">
        <f t="shared" ca="1" si="4"/>
        <v>0</v>
      </c>
      <c r="M23" s="354"/>
      <c r="N23" s="344"/>
    </row>
    <row r="24" spans="1:16">
      <c r="A24" s="315" t="str">
        <f t="shared" ca="1" si="0"/>
        <v/>
      </c>
      <c r="B24" s="350" t="str">
        <f ca="1">IF(ROWS($1:11)&gt;COUNT(Dong11),"",OFFSET(TH!D$1,SMALL(Dong11,ROWS($1:11)),))</f>
        <v/>
      </c>
      <c r="C24" s="351" t="str">
        <f ca="1">IF(ROWS($1:11)&gt;COUNT(Dong11),"",OFFSET(TH!E$1,SMALL(Dong11,ROWS($1:11)),))</f>
        <v/>
      </c>
      <c r="D24" s="352" t="str">
        <f ca="1">IF(ROWS($1:11)&gt;COUNT(Dong11),"",OFFSET(TH!H$1,SMALL(Dong11,ROWS($1:11)),))</f>
        <v/>
      </c>
      <c r="E24" s="350" t="str">
        <f ca="1">IF(ROWS($1:11)&gt;COUNT(Dong11),"",IF(OFFSET(TH!L$1,SMALL(Dong11,ROWS($1:11)),)=$G$7,OFFSET(TH!M$1,SMALL(Dong11,ROWS($1:11)),),OFFSET(TH!L$1,SMALL(Dong11,ROWS($1:11)),)))</f>
        <v/>
      </c>
      <c r="F24" s="353">
        <f ca="1">IF(ROWS($1:11)&gt;COUNT(Dong11),0,OFFSET(TH!J$1,SMALL(Dong11,ROWS($1:11)),))</f>
        <v>0</v>
      </c>
      <c r="G24" s="353">
        <f ca="1">IF(ROWS($1:11)&gt;COUNT(Dong11),0,IF(MID(OFFSET(TH!D$1,SMALL(Dong11,ROWS($1:11)),),4,1)="N",OFFSET(TH!I$1,SMALL(Dong11,ROWS($1:11)),),0))</f>
        <v>0</v>
      </c>
      <c r="H24" s="354">
        <f t="shared" ca="1" si="1"/>
        <v>0</v>
      </c>
      <c r="I24" s="353">
        <f ca="1">IF(ROWS($1:11)&gt;COUNT(Dong11),0,IF(MID(OFFSET(TH!D$1,SMALL(Dong11,ROWS($1:11)),),4,1)="X",OFFSET(TH!I$1,SMALL(Dong11,ROWS($1:11)),),0))</f>
        <v>0</v>
      </c>
      <c r="J24" s="354">
        <f t="shared" ca="1" si="2"/>
        <v>0</v>
      </c>
      <c r="K24" s="354">
        <f t="shared" ca="1" si="3"/>
        <v>0</v>
      </c>
      <c r="L24" s="354">
        <f t="shared" ca="1" si="4"/>
        <v>0</v>
      </c>
      <c r="M24" s="354"/>
      <c r="N24" s="344"/>
    </row>
    <row r="25" spans="1:16">
      <c r="A25" s="315" t="str">
        <f t="shared" ref="A25:A36" ca="1" si="5">IF(B25="","",A24+1)</f>
        <v/>
      </c>
      <c r="B25" s="350" t="str">
        <f ca="1">IF(ROWS($1:12)&gt;COUNT(Dong11),"",OFFSET(TH!D$1,SMALL(Dong11,ROWS($1:12)),))</f>
        <v/>
      </c>
      <c r="C25" s="351" t="str">
        <f ca="1">IF(ROWS($1:12)&gt;COUNT(Dong11),"",OFFSET(TH!E$1,SMALL(Dong11,ROWS($1:12)),))</f>
        <v/>
      </c>
      <c r="D25" s="352" t="str">
        <f ca="1">IF(ROWS($1:12)&gt;COUNT(Dong11),"",OFFSET(TH!H$1,SMALL(Dong11,ROWS($1:12)),))</f>
        <v/>
      </c>
      <c r="E25" s="350" t="str">
        <f ca="1">IF(ROWS($1:12)&gt;COUNT(Dong11),"",IF(OFFSET(TH!L$1,SMALL(Dong11,ROWS($1:12)),)=$G$7,OFFSET(TH!M$1,SMALL(Dong11,ROWS($1:12)),),OFFSET(TH!L$1,SMALL(Dong11,ROWS($1:12)),)))</f>
        <v/>
      </c>
      <c r="F25" s="353">
        <f ca="1">IF(ROWS($1:12)&gt;COUNT(Dong11),0,OFFSET(TH!J$1,SMALL(Dong11,ROWS($1:12)),))</f>
        <v>0</v>
      </c>
      <c r="G25" s="353">
        <f ca="1">IF(ROWS($1:12)&gt;COUNT(Dong11),0,IF(MID(OFFSET(TH!D$1,SMALL(Dong11,ROWS($1:12)),),4,1)="N",OFFSET(TH!I$1,SMALL(Dong11,ROWS($1:12)),),0))</f>
        <v>0</v>
      </c>
      <c r="H25" s="354">
        <f t="shared" ref="H25:H36" ca="1" si="6">ROUND(F25*G25,0)</f>
        <v>0</v>
      </c>
      <c r="I25" s="353">
        <f ca="1">IF(ROWS($1:12)&gt;COUNT(Dong11),0,IF(MID(OFFSET(TH!D$1,SMALL(Dong11,ROWS($1:12)),),4,1)="X",OFFSET(TH!I$1,SMALL(Dong11,ROWS($1:12)),),0))</f>
        <v>0</v>
      </c>
      <c r="J25" s="354">
        <f t="shared" ref="J25:J36" ca="1" si="7">ROUND(F25*I25,0)</f>
        <v>0</v>
      </c>
      <c r="K25" s="354">
        <f t="shared" ref="K25:K36" ca="1" si="8">IF(D25&lt;&gt;"",K24+G25-I25,0)</f>
        <v>0</v>
      </c>
      <c r="L25" s="354">
        <f t="shared" ref="L25:L36" ca="1" si="9">IF(D25&lt;&gt;"",L24+H25-J25,0)</f>
        <v>0</v>
      </c>
      <c r="M25" s="354"/>
      <c r="N25" s="344"/>
    </row>
    <row r="26" spans="1:16">
      <c r="A26" s="315" t="str">
        <f t="shared" ca="1" si="5"/>
        <v/>
      </c>
      <c r="B26" s="350" t="str">
        <f ca="1">IF(ROWS($1:13)&gt;COUNT(Dong11),"",OFFSET(TH!D$1,SMALL(Dong11,ROWS($1:13)),))</f>
        <v/>
      </c>
      <c r="C26" s="351" t="str">
        <f ca="1">IF(ROWS($1:13)&gt;COUNT(Dong11),"",OFFSET(TH!E$1,SMALL(Dong11,ROWS($1:13)),))</f>
        <v/>
      </c>
      <c r="D26" s="352" t="str">
        <f ca="1">IF(ROWS($1:13)&gt;COUNT(Dong11),"",OFFSET(TH!H$1,SMALL(Dong11,ROWS($1:13)),))</f>
        <v/>
      </c>
      <c r="E26" s="350" t="str">
        <f ca="1">IF(ROWS($1:13)&gt;COUNT(Dong11),"",IF(OFFSET(TH!L$1,SMALL(Dong11,ROWS($1:13)),)=$G$7,OFFSET(TH!M$1,SMALL(Dong11,ROWS($1:13)),),OFFSET(TH!L$1,SMALL(Dong11,ROWS($1:13)),)))</f>
        <v/>
      </c>
      <c r="F26" s="353">
        <f ca="1">IF(ROWS($1:13)&gt;COUNT(Dong11),0,OFFSET(TH!J$1,SMALL(Dong11,ROWS($1:13)),))</f>
        <v>0</v>
      </c>
      <c r="G26" s="353">
        <f ca="1">IF(ROWS($1:13)&gt;COUNT(Dong11),0,IF(MID(OFFSET(TH!D$1,SMALL(Dong11,ROWS($1:13)),),4,1)="N",OFFSET(TH!I$1,SMALL(Dong11,ROWS($1:13)),),0))</f>
        <v>0</v>
      </c>
      <c r="H26" s="354">
        <f t="shared" ca="1" si="6"/>
        <v>0</v>
      </c>
      <c r="I26" s="353">
        <f ca="1">IF(ROWS($1:13)&gt;COUNT(Dong11),0,IF(MID(OFFSET(TH!D$1,SMALL(Dong11,ROWS($1:13)),),4,1)="X",OFFSET(TH!I$1,SMALL(Dong11,ROWS($1:13)),),0))</f>
        <v>0</v>
      </c>
      <c r="J26" s="354">
        <f t="shared" ca="1" si="7"/>
        <v>0</v>
      </c>
      <c r="K26" s="354">
        <f t="shared" ca="1" si="8"/>
        <v>0</v>
      </c>
      <c r="L26" s="354">
        <f t="shared" ca="1" si="9"/>
        <v>0</v>
      </c>
      <c r="M26" s="354"/>
      <c r="N26" s="344"/>
    </row>
    <row r="27" spans="1:16">
      <c r="A27" s="315" t="str">
        <f t="shared" ca="1" si="5"/>
        <v/>
      </c>
      <c r="B27" s="350" t="str">
        <f ca="1">IF(ROWS($1:14)&gt;COUNT(Dong11),"",OFFSET(TH!D$1,SMALL(Dong11,ROWS($1:14)),))</f>
        <v/>
      </c>
      <c r="C27" s="351" t="str">
        <f ca="1">IF(ROWS($1:14)&gt;COUNT(Dong11),"",OFFSET(TH!E$1,SMALL(Dong11,ROWS($1:14)),))</f>
        <v/>
      </c>
      <c r="D27" s="352" t="str">
        <f ca="1">IF(ROWS($1:14)&gt;COUNT(Dong11),"",OFFSET(TH!H$1,SMALL(Dong11,ROWS($1:14)),))</f>
        <v/>
      </c>
      <c r="E27" s="350" t="str">
        <f ca="1">IF(ROWS($1:14)&gt;COUNT(Dong11),"",IF(OFFSET(TH!L$1,SMALL(Dong11,ROWS($1:14)),)=$G$7,OFFSET(TH!M$1,SMALL(Dong11,ROWS($1:14)),),OFFSET(TH!L$1,SMALL(Dong11,ROWS($1:14)),)))</f>
        <v/>
      </c>
      <c r="F27" s="353">
        <f ca="1">IF(ROWS($1:14)&gt;COUNT(Dong11),0,OFFSET(TH!J$1,SMALL(Dong11,ROWS($1:14)),))</f>
        <v>0</v>
      </c>
      <c r="G27" s="353">
        <f ca="1">IF(ROWS($1:14)&gt;COUNT(Dong11),0,IF(MID(OFFSET(TH!D$1,SMALL(Dong11,ROWS($1:14)),),4,1)="N",OFFSET(TH!I$1,SMALL(Dong11,ROWS($1:14)),),0))</f>
        <v>0</v>
      </c>
      <c r="H27" s="354">
        <f t="shared" ca="1" si="6"/>
        <v>0</v>
      </c>
      <c r="I27" s="353">
        <f ca="1">IF(ROWS($1:14)&gt;COUNT(Dong11),0,IF(MID(OFFSET(TH!D$1,SMALL(Dong11,ROWS($1:14)),),4,1)="X",OFFSET(TH!I$1,SMALL(Dong11,ROWS($1:14)),),0))</f>
        <v>0</v>
      </c>
      <c r="J27" s="354">
        <f t="shared" ca="1" si="7"/>
        <v>0</v>
      </c>
      <c r="K27" s="354">
        <f t="shared" ca="1" si="8"/>
        <v>0</v>
      </c>
      <c r="L27" s="354">
        <f t="shared" ca="1" si="9"/>
        <v>0</v>
      </c>
      <c r="M27" s="354"/>
      <c r="N27" s="344"/>
    </row>
    <row r="28" spans="1:16">
      <c r="A28" s="315" t="str">
        <f t="shared" ca="1" si="5"/>
        <v/>
      </c>
      <c r="B28" s="350" t="str">
        <f ca="1">IF(ROWS($1:15)&gt;COUNT(Dong11),"",OFFSET(TH!D$1,SMALL(Dong11,ROWS($1:15)),))</f>
        <v/>
      </c>
      <c r="C28" s="351" t="str">
        <f ca="1">IF(ROWS($1:15)&gt;COUNT(Dong11),"",OFFSET(TH!E$1,SMALL(Dong11,ROWS($1:15)),))</f>
        <v/>
      </c>
      <c r="D28" s="352" t="str">
        <f ca="1">IF(ROWS($1:15)&gt;COUNT(Dong11),"",OFFSET(TH!H$1,SMALL(Dong11,ROWS($1:15)),))</f>
        <v/>
      </c>
      <c r="E28" s="350" t="str">
        <f ca="1">IF(ROWS($1:15)&gt;COUNT(Dong11),"",IF(OFFSET(TH!L$1,SMALL(Dong11,ROWS($1:15)),)=$G$7,OFFSET(TH!M$1,SMALL(Dong11,ROWS($1:15)),),OFFSET(TH!L$1,SMALL(Dong11,ROWS($1:15)),)))</f>
        <v/>
      </c>
      <c r="F28" s="353">
        <f ca="1">IF(ROWS($1:15)&gt;COUNT(Dong11),0,OFFSET(TH!J$1,SMALL(Dong11,ROWS($1:15)),))</f>
        <v>0</v>
      </c>
      <c r="G28" s="353">
        <f ca="1">IF(ROWS($1:15)&gt;COUNT(Dong11),0,IF(MID(OFFSET(TH!D$1,SMALL(Dong11,ROWS($1:15)),),4,1)="N",OFFSET(TH!I$1,SMALL(Dong11,ROWS($1:15)),),0))</f>
        <v>0</v>
      </c>
      <c r="H28" s="354">
        <f t="shared" ca="1" si="6"/>
        <v>0</v>
      </c>
      <c r="I28" s="353">
        <f ca="1">IF(ROWS($1:15)&gt;COUNT(Dong11),0,IF(MID(OFFSET(TH!D$1,SMALL(Dong11,ROWS($1:15)),),4,1)="X",OFFSET(TH!I$1,SMALL(Dong11,ROWS($1:15)),),0))</f>
        <v>0</v>
      </c>
      <c r="J28" s="354">
        <f t="shared" ca="1" si="7"/>
        <v>0</v>
      </c>
      <c r="K28" s="354">
        <f t="shared" ca="1" si="8"/>
        <v>0</v>
      </c>
      <c r="L28" s="354">
        <f t="shared" ca="1" si="9"/>
        <v>0</v>
      </c>
      <c r="M28" s="354"/>
      <c r="N28" s="344"/>
    </row>
    <row r="29" spans="1:16">
      <c r="A29" s="315" t="str">
        <f t="shared" ca="1" si="5"/>
        <v/>
      </c>
      <c r="B29" s="350" t="str">
        <f ca="1">IF(ROWS($1:16)&gt;COUNT(Dong11),"",OFFSET(TH!D$1,SMALL(Dong11,ROWS($1:16)),))</f>
        <v/>
      </c>
      <c r="C29" s="351" t="str">
        <f ca="1">IF(ROWS($1:16)&gt;COUNT(Dong11),"",OFFSET(TH!E$1,SMALL(Dong11,ROWS($1:16)),))</f>
        <v/>
      </c>
      <c r="D29" s="352" t="str">
        <f ca="1">IF(ROWS($1:16)&gt;COUNT(Dong11),"",OFFSET(TH!H$1,SMALL(Dong11,ROWS($1:16)),))</f>
        <v/>
      </c>
      <c r="E29" s="350" t="str">
        <f ca="1">IF(ROWS($1:16)&gt;COUNT(Dong11),"",IF(OFFSET(TH!L$1,SMALL(Dong11,ROWS($1:16)),)=$G$7,OFFSET(TH!M$1,SMALL(Dong11,ROWS($1:16)),),OFFSET(TH!L$1,SMALL(Dong11,ROWS($1:16)),)))</f>
        <v/>
      </c>
      <c r="F29" s="353">
        <f ca="1">IF(ROWS($1:16)&gt;COUNT(Dong11),0,OFFSET(TH!J$1,SMALL(Dong11,ROWS($1:16)),))</f>
        <v>0</v>
      </c>
      <c r="G29" s="353">
        <f ca="1">IF(ROWS($1:16)&gt;COUNT(Dong11),0,IF(MID(OFFSET(TH!D$1,SMALL(Dong11,ROWS($1:16)),),4,1)="N",OFFSET(TH!I$1,SMALL(Dong11,ROWS($1:16)),),0))</f>
        <v>0</v>
      </c>
      <c r="H29" s="354">
        <f t="shared" ca="1" si="6"/>
        <v>0</v>
      </c>
      <c r="I29" s="353">
        <f ca="1">IF(ROWS($1:16)&gt;COUNT(Dong11),0,IF(MID(OFFSET(TH!D$1,SMALL(Dong11,ROWS($1:16)),),4,1)="X",OFFSET(TH!I$1,SMALL(Dong11,ROWS($1:16)),),0))</f>
        <v>0</v>
      </c>
      <c r="J29" s="354">
        <f t="shared" ca="1" si="7"/>
        <v>0</v>
      </c>
      <c r="K29" s="354">
        <f t="shared" ca="1" si="8"/>
        <v>0</v>
      </c>
      <c r="L29" s="354">
        <f t="shared" ca="1" si="9"/>
        <v>0</v>
      </c>
      <c r="M29" s="354"/>
      <c r="N29" s="344"/>
    </row>
    <row r="30" spans="1:16">
      <c r="A30" s="315" t="str">
        <f t="shared" ca="1" si="5"/>
        <v/>
      </c>
      <c r="B30" s="350" t="str">
        <f ca="1">IF(ROWS($1:17)&gt;COUNT(Dong11),"",OFFSET(TH!D$1,SMALL(Dong11,ROWS($1:17)),))</f>
        <v/>
      </c>
      <c r="C30" s="351" t="str">
        <f ca="1">IF(ROWS($1:17)&gt;COUNT(Dong11),"",OFFSET(TH!E$1,SMALL(Dong11,ROWS($1:17)),))</f>
        <v/>
      </c>
      <c r="D30" s="352" t="str">
        <f ca="1">IF(ROWS($1:17)&gt;COUNT(Dong11),"",OFFSET(TH!H$1,SMALL(Dong11,ROWS($1:17)),))</f>
        <v/>
      </c>
      <c r="E30" s="350" t="str">
        <f ca="1">IF(ROWS($1:17)&gt;COUNT(Dong11),"",IF(OFFSET(TH!L$1,SMALL(Dong11,ROWS($1:17)),)=$G$7,OFFSET(TH!M$1,SMALL(Dong11,ROWS($1:17)),),OFFSET(TH!L$1,SMALL(Dong11,ROWS($1:17)),)))</f>
        <v/>
      </c>
      <c r="F30" s="353">
        <f ca="1">IF(ROWS($1:17)&gt;COUNT(Dong11),0,OFFSET(TH!J$1,SMALL(Dong11,ROWS($1:17)),))</f>
        <v>0</v>
      </c>
      <c r="G30" s="353">
        <f ca="1">IF(ROWS($1:17)&gt;COUNT(Dong11),0,IF(MID(OFFSET(TH!D$1,SMALL(Dong11,ROWS($1:17)),),4,1)="N",OFFSET(TH!I$1,SMALL(Dong11,ROWS($1:17)),),0))</f>
        <v>0</v>
      </c>
      <c r="H30" s="354">
        <f t="shared" ca="1" si="6"/>
        <v>0</v>
      </c>
      <c r="I30" s="353">
        <f ca="1">IF(ROWS($1:17)&gt;COUNT(Dong11),0,IF(MID(OFFSET(TH!D$1,SMALL(Dong11,ROWS($1:17)),),4,1)="X",OFFSET(TH!I$1,SMALL(Dong11,ROWS($1:17)),),0))</f>
        <v>0</v>
      </c>
      <c r="J30" s="354">
        <f t="shared" ca="1" si="7"/>
        <v>0</v>
      </c>
      <c r="K30" s="354">
        <f t="shared" ca="1" si="8"/>
        <v>0</v>
      </c>
      <c r="L30" s="354">
        <f t="shared" ca="1" si="9"/>
        <v>0</v>
      </c>
      <c r="M30" s="354"/>
      <c r="N30" s="344"/>
    </row>
    <row r="31" spans="1:16">
      <c r="A31" s="315" t="str">
        <f t="shared" ca="1" si="5"/>
        <v/>
      </c>
      <c r="B31" s="350" t="str">
        <f ca="1">IF(ROWS($1:18)&gt;COUNT(Dong11),"",OFFSET(TH!D$1,SMALL(Dong11,ROWS($1:18)),))</f>
        <v/>
      </c>
      <c r="C31" s="351" t="str">
        <f ca="1">IF(ROWS($1:18)&gt;COUNT(Dong11),"",OFFSET(TH!E$1,SMALL(Dong11,ROWS($1:18)),))</f>
        <v/>
      </c>
      <c r="D31" s="352" t="str">
        <f ca="1">IF(ROWS($1:18)&gt;COUNT(Dong11),"",OFFSET(TH!H$1,SMALL(Dong11,ROWS($1:18)),))</f>
        <v/>
      </c>
      <c r="E31" s="350" t="str">
        <f ca="1">IF(ROWS($1:18)&gt;COUNT(Dong11),"",IF(OFFSET(TH!L$1,SMALL(Dong11,ROWS($1:18)),)=$G$7,OFFSET(TH!M$1,SMALL(Dong11,ROWS($1:18)),),OFFSET(TH!L$1,SMALL(Dong11,ROWS($1:18)),)))</f>
        <v/>
      </c>
      <c r="F31" s="353">
        <f ca="1">IF(ROWS($1:18)&gt;COUNT(Dong11),0,OFFSET(TH!J$1,SMALL(Dong11,ROWS($1:18)),))</f>
        <v>0</v>
      </c>
      <c r="G31" s="353">
        <f ca="1">IF(ROWS($1:18)&gt;COUNT(Dong11),0,IF(MID(OFFSET(TH!D$1,SMALL(Dong11,ROWS($1:18)),),4,1)="N",OFFSET(TH!I$1,SMALL(Dong11,ROWS($1:18)),),0))</f>
        <v>0</v>
      </c>
      <c r="H31" s="354">
        <f t="shared" ca="1" si="6"/>
        <v>0</v>
      </c>
      <c r="I31" s="353">
        <f ca="1">IF(ROWS($1:18)&gt;COUNT(Dong11),0,IF(MID(OFFSET(TH!D$1,SMALL(Dong11,ROWS($1:18)),),4,1)="X",OFFSET(TH!I$1,SMALL(Dong11,ROWS($1:18)),),0))</f>
        <v>0</v>
      </c>
      <c r="J31" s="354">
        <f t="shared" ca="1" si="7"/>
        <v>0</v>
      </c>
      <c r="K31" s="354">
        <f t="shared" ca="1" si="8"/>
        <v>0</v>
      </c>
      <c r="L31" s="354">
        <f t="shared" ca="1" si="9"/>
        <v>0</v>
      </c>
      <c r="M31" s="354"/>
      <c r="N31" s="344"/>
    </row>
    <row r="32" spans="1:16">
      <c r="A32" s="315" t="str">
        <f t="shared" ca="1" si="5"/>
        <v/>
      </c>
      <c r="B32" s="350" t="str">
        <f ca="1">IF(ROWS($1:19)&gt;COUNT(Dong11),"",OFFSET(TH!D$1,SMALL(Dong11,ROWS($1:19)),))</f>
        <v/>
      </c>
      <c r="C32" s="351" t="str">
        <f ca="1">IF(ROWS($1:19)&gt;COUNT(Dong11),"",OFFSET(TH!E$1,SMALL(Dong11,ROWS($1:19)),))</f>
        <v/>
      </c>
      <c r="D32" s="352" t="str">
        <f ca="1">IF(ROWS($1:19)&gt;COUNT(Dong11),"",OFFSET(TH!H$1,SMALL(Dong11,ROWS($1:19)),))</f>
        <v/>
      </c>
      <c r="E32" s="350" t="str">
        <f ca="1">IF(ROWS($1:19)&gt;COUNT(Dong11),"",IF(OFFSET(TH!L$1,SMALL(Dong11,ROWS($1:19)),)=$G$7,OFFSET(TH!M$1,SMALL(Dong11,ROWS($1:19)),),OFFSET(TH!L$1,SMALL(Dong11,ROWS($1:19)),)))</f>
        <v/>
      </c>
      <c r="F32" s="353">
        <f ca="1">IF(ROWS($1:19)&gt;COUNT(Dong11),0,OFFSET(TH!J$1,SMALL(Dong11,ROWS($1:19)),))</f>
        <v>0</v>
      </c>
      <c r="G32" s="353">
        <f ca="1">IF(ROWS($1:19)&gt;COUNT(Dong11),0,IF(MID(OFFSET(TH!D$1,SMALL(Dong11,ROWS($1:19)),),4,1)="N",OFFSET(TH!I$1,SMALL(Dong11,ROWS($1:19)),),0))</f>
        <v>0</v>
      </c>
      <c r="H32" s="354">
        <f t="shared" ca="1" si="6"/>
        <v>0</v>
      </c>
      <c r="I32" s="353">
        <f ca="1">IF(ROWS($1:19)&gt;COUNT(Dong11),0,IF(MID(OFFSET(TH!D$1,SMALL(Dong11,ROWS($1:19)),),4,1)="X",OFFSET(TH!I$1,SMALL(Dong11,ROWS($1:19)),),0))</f>
        <v>0</v>
      </c>
      <c r="J32" s="354">
        <f t="shared" ca="1" si="7"/>
        <v>0</v>
      </c>
      <c r="K32" s="354">
        <f t="shared" ca="1" si="8"/>
        <v>0</v>
      </c>
      <c r="L32" s="354">
        <f t="shared" ca="1" si="9"/>
        <v>0</v>
      </c>
      <c r="M32" s="354"/>
      <c r="N32" s="344"/>
    </row>
    <row r="33" spans="1:14">
      <c r="A33" s="315" t="str">
        <f t="shared" ca="1" si="5"/>
        <v/>
      </c>
      <c r="B33" s="350" t="str">
        <f ca="1">IF(ROWS($1:20)&gt;COUNT(Dong11),"",OFFSET(TH!D$1,SMALL(Dong11,ROWS($1:20)),))</f>
        <v/>
      </c>
      <c r="C33" s="351" t="str">
        <f ca="1">IF(ROWS($1:20)&gt;COUNT(Dong11),"",OFFSET(TH!E$1,SMALL(Dong11,ROWS($1:20)),))</f>
        <v/>
      </c>
      <c r="D33" s="352" t="str">
        <f ca="1">IF(ROWS($1:20)&gt;COUNT(Dong11),"",OFFSET(TH!H$1,SMALL(Dong11,ROWS($1:20)),))</f>
        <v/>
      </c>
      <c r="E33" s="350" t="str">
        <f ca="1">IF(ROWS($1:20)&gt;COUNT(Dong11),"",IF(OFFSET(TH!L$1,SMALL(Dong11,ROWS($1:20)),)=$G$7,OFFSET(TH!M$1,SMALL(Dong11,ROWS($1:20)),),OFFSET(TH!L$1,SMALL(Dong11,ROWS($1:20)),)))</f>
        <v/>
      </c>
      <c r="F33" s="353">
        <f ca="1">IF(ROWS($1:20)&gt;COUNT(Dong11),0,OFFSET(TH!J$1,SMALL(Dong11,ROWS($1:20)),))</f>
        <v>0</v>
      </c>
      <c r="G33" s="353">
        <f ca="1">IF(ROWS($1:20)&gt;COUNT(Dong11),0,IF(MID(OFFSET(TH!D$1,SMALL(Dong11,ROWS($1:20)),),4,1)="N",OFFSET(TH!I$1,SMALL(Dong11,ROWS($1:20)),),0))</f>
        <v>0</v>
      </c>
      <c r="H33" s="354">
        <f t="shared" ca="1" si="6"/>
        <v>0</v>
      </c>
      <c r="I33" s="353">
        <f ca="1">IF(ROWS($1:20)&gt;COUNT(Dong11),0,IF(MID(OFFSET(TH!D$1,SMALL(Dong11,ROWS($1:20)),),4,1)="X",OFFSET(TH!I$1,SMALL(Dong11,ROWS($1:20)),),0))</f>
        <v>0</v>
      </c>
      <c r="J33" s="354">
        <f t="shared" ca="1" si="7"/>
        <v>0</v>
      </c>
      <c r="K33" s="354">
        <f t="shared" ca="1" si="8"/>
        <v>0</v>
      </c>
      <c r="L33" s="354">
        <f t="shared" ca="1" si="9"/>
        <v>0</v>
      </c>
      <c r="M33" s="354"/>
      <c r="N33" s="344"/>
    </row>
    <row r="34" spans="1:14">
      <c r="A34" s="315" t="str">
        <f t="shared" ca="1" si="5"/>
        <v/>
      </c>
      <c r="B34" s="350" t="str">
        <f ca="1">IF(ROWS($1:21)&gt;COUNT(Dong11),"",OFFSET(TH!D$1,SMALL(Dong11,ROWS($1:21)),))</f>
        <v/>
      </c>
      <c r="C34" s="351" t="str">
        <f ca="1">IF(ROWS($1:21)&gt;COUNT(Dong11),"",OFFSET(TH!E$1,SMALL(Dong11,ROWS($1:21)),))</f>
        <v/>
      </c>
      <c r="D34" s="352" t="str">
        <f ca="1">IF(ROWS($1:21)&gt;COUNT(Dong11),"",OFFSET(TH!H$1,SMALL(Dong11,ROWS($1:21)),))</f>
        <v/>
      </c>
      <c r="E34" s="350" t="str">
        <f ca="1">IF(ROWS($1:21)&gt;COUNT(Dong11),"",IF(OFFSET(TH!L$1,SMALL(Dong11,ROWS($1:21)),)=$G$7,OFFSET(TH!M$1,SMALL(Dong11,ROWS($1:21)),),OFFSET(TH!L$1,SMALL(Dong11,ROWS($1:21)),)))</f>
        <v/>
      </c>
      <c r="F34" s="353">
        <f ca="1">IF(ROWS($1:21)&gt;COUNT(Dong11),0,OFFSET(TH!J$1,SMALL(Dong11,ROWS($1:21)),))</f>
        <v>0</v>
      </c>
      <c r="G34" s="353">
        <f ca="1">IF(ROWS($1:21)&gt;COUNT(Dong11),0,IF(MID(OFFSET(TH!D$1,SMALL(Dong11,ROWS($1:21)),),4,1)="N",OFFSET(TH!I$1,SMALL(Dong11,ROWS($1:21)),),0))</f>
        <v>0</v>
      </c>
      <c r="H34" s="354">
        <f t="shared" ca="1" si="6"/>
        <v>0</v>
      </c>
      <c r="I34" s="353">
        <f ca="1">IF(ROWS($1:21)&gt;COUNT(Dong11),0,IF(MID(OFFSET(TH!D$1,SMALL(Dong11,ROWS($1:21)),),4,1)="X",OFFSET(TH!I$1,SMALL(Dong11,ROWS($1:21)),),0))</f>
        <v>0</v>
      </c>
      <c r="J34" s="354">
        <f t="shared" ca="1" si="7"/>
        <v>0</v>
      </c>
      <c r="K34" s="354">
        <f t="shared" ca="1" si="8"/>
        <v>0</v>
      </c>
      <c r="L34" s="354">
        <f t="shared" ca="1" si="9"/>
        <v>0</v>
      </c>
      <c r="M34" s="354"/>
      <c r="N34" s="344"/>
    </row>
    <row r="35" spans="1:14">
      <c r="A35" s="315" t="str">
        <f t="shared" ca="1" si="5"/>
        <v/>
      </c>
      <c r="B35" s="350" t="str">
        <f ca="1">IF(ROWS($1:22)&gt;COUNT(Dong11),"",OFFSET(TH!D$1,SMALL(Dong11,ROWS($1:22)),))</f>
        <v/>
      </c>
      <c r="C35" s="351" t="str">
        <f ca="1">IF(ROWS($1:22)&gt;COUNT(Dong11),"",OFFSET(TH!E$1,SMALL(Dong11,ROWS($1:22)),))</f>
        <v/>
      </c>
      <c r="D35" s="352" t="str">
        <f ca="1">IF(ROWS($1:22)&gt;COUNT(Dong11),"",OFFSET(TH!H$1,SMALL(Dong11,ROWS($1:22)),))</f>
        <v/>
      </c>
      <c r="E35" s="350" t="str">
        <f ca="1">IF(ROWS($1:22)&gt;COUNT(Dong11),"",IF(OFFSET(TH!L$1,SMALL(Dong11,ROWS($1:22)),)=$G$7,OFFSET(TH!M$1,SMALL(Dong11,ROWS($1:22)),),OFFSET(TH!L$1,SMALL(Dong11,ROWS($1:22)),)))</f>
        <v/>
      </c>
      <c r="F35" s="353">
        <f ca="1">IF(ROWS($1:22)&gt;COUNT(Dong11),0,OFFSET(TH!J$1,SMALL(Dong11,ROWS($1:22)),))</f>
        <v>0</v>
      </c>
      <c r="G35" s="353">
        <f ca="1">IF(ROWS($1:22)&gt;COUNT(Dong11),0,IF(MID(OFFSET(TH!D$1,SMALL(Dong11,ROWS($1:22)),),4,1)="N",OFFSET(TH!I$1,SMALL(Dong11,ROWS($1:22)),),0))</f>
        <v>0</v>
      </c>
      <c r="H35" s="354">
        <f t="shared" ca="1" si="6"/>
        <v>0</v>
      </c>
      <c r="I35" s="353">
        <f ca="1">IF(ROWS($1:22)&gt;COUNT(Dong11),0,IF(MID(OFFSET(TH!D$1,SMALL(Dong11,ROWS($1:22)),),4,1)="X",OFFSET(TH!I$1,SMALL(Dong11,ROWS($1:22)),),0))</f>
        <v>0</v>
      </c>
      <c r="J35" s="354">
        <f t="shared" ca="1" si="7"/>
        <v>0</v>
      </c>
      <c r="K35" s="354">
        <f t="shared" ca="1" si="8"/>
        <v>0</v>
      </c>
      <c r="L35" s="354">
        <f t="shared" ca="1" si="9"/>
        <v>0</v>
      </c>
      <c r="M35" s="354"/>
      <c r="N35" s="344"/>
    </row>
    <row r="36" spans="1:14">
      <c r="A36" s="315" t="str">
        <f t="shared" ca="1" si="5"/>
        <v/>
      </c>
      <c r="B36" s="350" t="str">
        <f ca="1">IF(ROWS($1:23)&gt;COUNT(Dong11),"",OFFSET(TH!D$1,SMALL(Dong11,ROWS($1:23)),))</f>
        <v/>
      </c>
      <c r="C36" s="351" t="str">
        <f ca="1">IF(ROWS($1:23)&gt;COUNT(Dong11),"",OFFSET(TH!E$1,SMALL(Dong11,ROWS($1:23)),))</f>
        <v/>
      </c>
      <c r="D36" s="352" t="str">
        <f ca="1">IF(ROWS($1:23)&gt;COUNT(Dong11),"",OFFSET(TH!H$1,SMALL(Dong11,ROWS($1:23)),))</f>
        <v/>
      </c>
      <c r="E36" s="350" t="str">
        <f ca="1">IF(ROWS($1:23)&gt;COUNT(Dong11),"",IF(OFFSET(TH!L$1,SMALL(Dong11,ROWS($1:23)),)=$G$7,OFFSET(TH!M$1,SMALL(Dong11,ROWS($1:23)),),OFFSET(TH!L$1,SMALL(Dong11,ROWS($1:23)),)))</f>
        <v/>
      </c>
      <c r="F36" s="353">
        <f ca="1">IF(ROWS($1:23)&gt;COUNT(Dong11),0,OFFSET(TH!J$1,SMALL(Dong11,ROWS($1:23)),))</f>
        <v>0</v>
      </c>
      <c r="G36" s="353">
        <f ca="1">IF(ROWS($1:23)&gt;COUNT(Dong11),0,IF(MID(OFFSET(TH!D$1,SMALL(Dong11,ROWS($1:23)),),4,1)="N",OFFSET(TH!I$1,SMALL(Dong11,ROWS($1:23)),),0))</f>
        <v>0</v>
      </c>
      <c r="H36" s="354">
        <f t="shared" ca="1" si="6"/>
        <v>0</v>
      </c>
      <c r="I36" s="353">
        <f ca="1">IF(ROWS($1:23)&gt;COUNT(Dong11),0,IF(MID(OFFSET(TH!D$1,SMALL(Dong11,ROWS($1:23)),),4,1)="X",OFFSET(TH!I$1,SMALL(Dong11,ROWS($1:23)),),0))</f>
        <v>0</v>
      </c>
      <c r="J36" s="354">
        <f t="shared" ca="1" si="7"/>
        <v>0</v>
      </c>
      <c r="K36" s="354">
        <f t="shared" ca="1" si="8"/>
        <v>0</v>
      </c>
      <c r="L36" s="354">
        <f t="shared" ca="1" si="9"/>
        <v>0</v>
      </c>
      <c r="M36" s="354"/>
      <c r="N36" s="344"/>
    </row>
    <row r="37" spans="1:14">
      <c r="A37" s="315" t="str">
        <f>IF(B37="","",#REF!+1)</f>
        <v/>
      </c>
      <c r="B37" s="357"/>
      <c r="C37" s="358"/>
      <c r="D37" s="352"/>
      <c r="E37" s="359"/>
      <c r="F37" s="360"/>
      <c r="G37" s="346"/>
      <c r="H37" s="346"/>
      <c r="I37" s="346"/>
      <c r="J37" s="346"/>
      <c r="K37" s="346"/>
      <c r="L37" s="346"/>
      <c r="M37" s="361"/>
      <c r="N37" s="344"/>
    </row>
    <row r="38" spans="1:14">
      <c r="A38" s="362"/>
      <c r="B38" s="362"/>
      <c r="C38" s="362"/>
      <c r="D38" s="362" t="s">
        <v>231</v>
      </c>
      <c r="E38" s="342" t="s">
        <v>19</v>
      </c>
      <c r="F38" s="342" t="s">
        <v>19</v>
      </c>
      <c r="G38" s="363">
        <f ca="1">SUM(G14:G37)</f>
        <v>0</v>
      </c>
      <c r="H38" s="363">
        <f ca="1">SUM(H14:H37)</f>
        <v>0</v>
      </c>
      <c r="I38" s="363">
        <f ca="1">SUM(I14:I37)</f>
        <v>0</v>
      </c>
      <c r="J38" s="363">
        <f ca="1">SUM(J14:J37)</f>
        <v>0</v>
      </c>
      <c r="K38" s="363" t="e">
        <f ca="1">K13+G38-I38</f>
        <v>#N/A</v>
      </c>
      <c r="L38" s="363" t="e">
        <f ca="1">L13+H38-J38</f>
        <v>#N/A</v>
      </c>
      <c r="M38" s="362"/>
      <c r="N38" s="344"/>
    </row>
    <row r="39" spans="1:14">
      <c r="B39" s="364" t="s">
        <v>232</v>
      </c>
      <c r="G39" s="356"/>
      <c r="N39" s="344"/>
    </row>
    <row r="40" spans="1:14">
      <c r="B40" s="36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40" s="356"/>
      <c r="I40" s="356"/>
      <c r="N40" s="344"/>
    </row>
    <row r="41" spans="1:14">
      <c r="B41" s="331"/>
      <c r="C41" s="331"/>
      <c r="D41" s="331"/>
      <c r="F41" s="331"/>
      <c r="G41" s="366"/>
      <c r="H41" s="332"/>
      <c r="I41" s="367"/>
      <c r="J41" s="1025" t="e">
        <f ca="1">"Ngày 31 tháng  12  năm  "&amp;YEAR($A$14)</f>
        <v>#VALUE!</v>
      </c>
      <c r="K41" s="1025"/>
      <c r="L41" s="1025"/>
      <c r="M41" s="1025"/>
      <c r="N41" s="344"/>
    </row>
    <row r="42" spans="1:14">
      <c r="C42" s="331"/>
      <c r="D42" s="563" t="s">
        <v>11</v>
      </c>
      <c r="E42" s="1025" t="s">
        <v>12</v>
      </c>
      <c r="F42" s="1025"/>
      <c r="G42" s="1025"/>
      <c r="H42" s="1025"/>
      <c r="I42" s="1025"/>
      <c r="J42" s="1025" t="s">
        <v>109</v>
      </c>
      <c r="K42" s="1025"/>
      <c r="L42" s="1025"/>
      <c r="M42" s="1025"/>
      <c r="N42" s="344"/>
    </row>
    <row r="43" spans="1:14">
      <c r="C43" s="331"/>
      <c r="D43" s="563" t="s">
        <v>13</v>
      </c>
      <c r="E43" s="1025" t="s">
        <v>13</v>
      </c>
      <c r="F43" s="1025"/>
      <c r="G43" s="1025"/>
      <c r="H43" s="1025" t="s">
        <v>136</v>
      </c>
      <c r="I43" s="1025"/>
      <c r="J43" s="1025" t="s">
        <v>136</v>
      </c>
      <c r="K43" s="1025"/>
      <c r="L43" s="1025"/>
      <c r="M43" s="1025"/>
      <c r="N43" s="344"/>
    </row>
    <row r="44" spans="1:14">
      <c r="N44" s="368"/>
    </row>
    <row r="45" spans="1:14">
      <c r="E45" s="319"/>
    </row>
    <row r="47" spans="1:14" customFormat="1" ht="12.75">
      <c r="E47" s="369"/>
    </row>
    <row r="52" spans="4:14">
      <c r="D52" s="591" t="s">
        <v>151</v>
      </c>
      <c r="E52" s="591"/>
      <c r="J52" s="1021" t="s">
        <v>103</v>
      </c>
      <c r="K52" s="1021"/>
      <c r="L52" s="1021"/>
      <c r="M52" s="1021"/>
      <c r="N52" s="592"/>
    </row>
  </sheetData>
  <mergeCells count="20">
    <mergeCell ref="J52:M52"/>
    <mergeCell ref="A10:A11"/>
    <mergeCell ref="B10:C10"/>
    <mergeCell ref="D10:D11"/>
    <mergeCell ref="E10:E11"/>
    <mergeCell ref="F10:F11"/>
    <mergeCell ref="E43:I43"/>
    <mergeCell ref="J43:M43"/>
    <mergeCell ref="G10:H10"/>
    <mergeCell ref="I10:J10"/>
    <mergeCell ref="K10:L10"/>
    <mergeCell ref="M10:M11"/>
    <mergeCell ref="J41:M41"/>
    <mergeCell ref="E42:I42"/>
    <mergeCell ref="J42:M42"/>
    <mergeCell ref="J2:M2"/>
    <mergeCell ref="J3:M4"/>
    <mergeCell ref="B5:M5"/>
    <mergeCell ref="B6:M6"/>
    <mergeCell ref="J8:L8"/>
  </mergeCells>
  <conditionalFormatting sqref="D37 I14:M36 B14:G3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3" customWidth="1"/>
    <col min="2" max="2" width="9.140625" style="373"/>
    <col min="3" max="3" width="9.140625" style="432" customWidth="1"/>
    <col min="4" max="4" width="10.85546875" style="432" customWidth="1"/>
    <col min="5" max="5" width="39.42578125" style="433" customWidth="1"/>
    <col min="6" max="6" width="10.85546875" style="434" customWidth="1"/>
    <col min="7" max="7" width="9" style="435" customWidth="1"/>
    <col min="8" max="8" width="9.5703125" style="435" customWidth="1"/>
    <col min="9" max="9" width="10" style="435" customWidth="1"/>
    <col min="10" max="10" width="8" style="373" customWidth="1"/>
    <col min="11" max="11" width="2.42578125" style="373" customWidth="1"/>
    <col min="12" max="12" width="6.5703125" style="373" customWidth="1"/>
    <col min="13" max="16384" width="9.140625" style="373"/>
  </cols>
  <sheetData>
    <row r="1" spans="1:12" ht="15" customHeight="1">
      <c r="A1" s="370" t="str">
        <f>TH!A1</f>
        <v>Đơn vị: CÔNG TY TNHH SX TM KIM DUNG PHÁT</v>
      </c>
      <c r="B1" s="371"/>
      <c r="C1" s="371"/>
      <c r="D1" s="371"/>
      <c r="E1" s="372"/>
      <c r="F1" s="1039" t="s">
        <v>233</v>
      </c>
      <c r="G1" s="1039"/>
      <c r="H1" s="1039"/>
      <c r="I1" s="1039"/>
      <c r="J1" s="1039"/>
      <c r="K1" s="374"/>
      <c r="L1" s="375"/>
    </row>
    <row r="2" spans="1:12" ht="15" customHeight="1">
      <c r="A2" s="624" t="str">
        <f>TH!A2</f>
        <v>Địa chỉ: 1A227/1 Ấp 1, Phạm Văn Hai, Bình Chánh, TPHCM</v>
      </c>
      <c r="B2" s="376"/>
      <c r="C2" s="376"/>
      <c r="D2" s="376"/>
      <c r="E2" s="377"/>
      <c r="F2" s="103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38"/>
      <c r="H2" s="1038"/>
      <c r="I2" s="1038"/>
      <c r="J2" s="1038"/>
      <c r="K2" s="374"/>
    </row>
    <row r="3" spans="1:12" ht="15">
      <c r="A3" s="376"/>
      <c r="B3" s="376"/>
      <c r="C3" s="376"/>
      <c r="D3" s="376"/>
      <c r="E3" s="377"/>
      <c r="F3" s="1038"/>
      <c r="G3" s="1038"/>
      <c r="H3" s="1038"/>
      <c r="I3" s="1038"/>
      <c r="J3" s="1038"/>
      <c r="K3" s="374"/>
    </row>
    <row r="4" spans="1:12" ht="18.75" customHeight="1">
      <c r="A4" s="379"/>
      <c r="B4" s="379"/>
      <c r="C4" s="379"/>
      <c r="D4" s="379"/>
      <c r="E4" s="380" t="s">
        <v>234</v>
      </c>
      <c r="F4" s="379"/>
      <c r="G4" s="379"/>
      <c r="H4" s="379"/>
      <c r="I4" s="379"/>
      <c r="J4" s="374"/>
      <c r="K4" s="374"/>
    </row>
    <row r="5" spans="1:12" ht="15">
      <c r="A5" s="381"/>
      <c r="B5" s="381"/>
      <c r="C5" s="381"/>
      <c r="D5" s="381"/>
      <c r="E5" s="38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1"/>
      <c r="G5" s="381"/>
      <c r="H5" s="381"/>
      <c r="I5" s="381"/>
      <c r="J5" s="374"/>
      <c r="K5" s="374"/>
    </row>
    <row r="6" spans="1:12" ht="15">
      <c r="A6" s="381"/>
      <c r="B6" s="381"/>
      <c r="C6" s="381"/>
      <c r="D6" s="381"/>
      <c r="E6" s="382" t="s">
        <v>235</v>
      </c>
      <c r="F6" s="381"/>
      <c r="G6" s="381"/>
      <c r="H6" s="381"/>
      <c r="I6" s="381"/>
      <c r="J6" s="374"/>
      <c r="K6" s="374"/>
    </row>
    <row r="7" spans="1:12" ht="15">
      <c r="A7" s="365" t="s">
        <v>236</v>
      </c>
      <c r="B7" s="365"/>
      <c r="C7" s="383"/>
      <c r="D7" s="383"/>
      <c r="E7" s="384" t="s">
        <v>381</v>
      </c>
      <c r="F7" s="378"/>
      <c r="G7" s="385"/>
      <c r="H7" s="385"/>
      <c r="I7" s="385"/>
      <c r="J7" s="374"/>
      <c r="K7" s="374"/>
    </row>
    <row r="8" spans="1:12" ht="15">
      <c r="A8" s="365" t="s">
        <v>237</v>
      </c>
      <c r="B8" s="365"/>
      <c r="C8" s="374" t="e">
        <f>VLOOKUP($E$7,NXT!$C$12:$L$53,2,0)</f>
        <v>#N/A</v>
      </c>
      <c r="D8" s="365"/>
      <c r="E8" s="384"/>
      <c r="F8" s="378"/>
      <c r="G8" s="385"/>
      <c r="H8" s="385"/>
      <c r="I8" s="385"/>
      <c r="J8" s="374"/>
      <c r="K8" s="374"/>
    </row>
    <row r="9" spans="1:12" ht="15">
      <c r="A9" s="1040" t="s">
        <v>238</v>
      </c>
      <c r="B9" s="1041"/>
      <c r="C9" s="1041"/>
      <c r="D9" s="1041"/>
      <c r="E9" s="384"/>
      <c r="F9" s="378"/>
      <c r="G9" s="385"/>
      <c r="H9" s="385"/>
      <c r="I9" s="385"/>
      <c r="J9" s="386"/>
      <c r="K9" s="386"/>
    </row>
    <row r="10" spans="1:12" ht="19.5" customHeight="1">
      <c r="A10" s="1042" t="s">
        <v>239</v>
      </c>
      <c r="B10" s="1043" t="s">
        <v>240</v>
      </c>
      <c r="C10" s="1045" t="s">
        <v>15</v>
      </c>
      <c r="D10" s="1030"/>
      <c r="E10" s="1046" t="s">
        <v>0</v>
      </c>
      <c r="F10" s="1036" t="s">
        <v>241</v>
      </c>
      <c r="G10" s="1029" t="s">
        <v>210</v>
      </c>
      <c r="H10" s="1029"/>
      <c r="I10" s="1030"/>
      <c r="J10" s="1031" t="s">
        <v>242</v>
      </c>
      <c r="K10" s="387"/>
      <c r="L10" s="388" t="s">
        <v>227</v>
      </c>
    </row>
    <row r="11" spans="1:12" ht="19.5" customHeight="1">
      <c r="A11" s="1042"/>
      <c r="B11" s="1044"/>
      <c r="C11" s="389" t="s">
        <v>224</v>
      </c>
      <c r="D11" s="389" t="s">
        <v>225</v>
      </c>
      <c r="E11" s="1047"/>
      <c r="F11" s="1037"/>
      <c r="G11" s="390" t="s">
        <v>224</v>
      </c>
      <c r="H11" s="390" t="s">
        <v>225</v>
      </c>
      <c r="I11" s="390" t="s">
        <v>226</v>
      </c>
      <c r="J11" s="1032"/>
      <c r="K11" s="387"/>
    </row>
    <row r="12" spans="1:12" ht="15">
      <c r="A12" s="391" t="s">
        <v>2</v>
      </c>
      <c r="B12" s="392" t="s">
        <v>3</v>
      </c>
      <c r="C12" s="393" t="s">
        <v>4</v>
      </c>
      <c r="D12" s="393" t="s">
        <v>5</v>
      </c>
      <c r="E12" s="394" t="s">
        <v>6</v>
      </c>
      <c r="F12" s="392" t="s">
        <v>130</v>
      </c>
      <c r="G12" s="395">
        <v>1</v>
      </c>
      <c r="H12" s="395">
        <v>2</v>
      </c>
      <c r="I12" s="395">
        <v>3</v>
      </c>
      <c r="J12" s="393" t="s">
        <v>131</v>
      </c>
      <c r="K12" s="396"/>
    </row>
    <row r="13" spans="1:12" ht="16.5" customHeight="1">
      <c r="A13" s="397"/>
      <c r="B13" s="398"/>
      <c r="C13" s="399"/>
      <c r="D13" s="399"/>
      <c r="E13" s="400" t="s">
        <v>201</v>
      </c>
      <c r="F13" s="398"/>
      <c r="G13" s="401"/>
      <c r="H13" s="401"/>
      <c r="I13" s="402" t="e">
        <f>VLOOKUP($E$7,NXT!$C$12:$L$53,3,0)</f>
        <v>#N/A</v>
      </c>
      <c r="J13" s="397"/>
      <c r="K13" s="403"/>
    </row>
    <row r="14" spans="1:12" ht="16.5" customHeight="1">
      <c r="A14" s="404" t="str">
        <f ca="1">IF(B14&lt;&gt;"",ROW()-(ROW()-1),"")</f>
        <v/>
      </c>
      <c r="B14" s="405" t="str">
        <f ca="1">IF(ROWS($1:1)&gt;COUNT(Dong12),"",OFFSET(TH!E$1,SMALL(Dong12,ROWS($1:1)),))</f>
        <v/>
      </c>
      <c r="C14" s="469" t="str">
        <f ca="1">IF(ROWS($1:1)&gt;COUNT(Dong12),"",IF(MID(OFFSET(TH!D$1,SMALL(Dong12,ROWS($1:1)),),4,1)="N",OFFSET(TH!D$1,SMALL(Dong12,ROWS($1:1)),),""))</f>
        <v/>
      </c>
      <c r="D14" s="405" t="str">
        <f ca="1">IF(ROWS($1:1)&gt;COUNT(Dong12),"",IF(MID(OFFSET(TH!D$1,SMALL(Dong12,ROWS($1:1)),),4,1)="X",OFFSET(TH!D$1,SMALL(Dong12,ROWS($1:1)),),""))</f>
        <v/>
      </c>
      <c r="E14" s="672" t="str">
        <f ca="1">IF(ROWS($1:1)&gt;COUNT(Dong12),"",OFFSET(TH!H$1,SMALL(Dong12,ROWS($1:1)),))</f>
        <v/>
      </c>
      <c r="F14" s="405" t="str">
        <f ca="1">B14</f>
        <v/>
      </c>
      <c r="G14" s="406">
        <f ca="1">IF(ROWS($1:1)&gt;COUNT(Dong12),0,IF(MID(OFFSET(TH!D$1,SMALL(Dong12,ROWS($1:1)),),4,1)="N",OFFSET(TH!I$1,SMALL(Dong12,ROWS($1:1)),),0))</f>
        <v>0</v>
      </c>
      <c r="H14" s="406">
        <f ca="1">IF(ROWS($1:1)&gt;COUNT(Dong12),0,IF(MID(OFFSET(TH!D$1,SMALL(Dong12,ROWS($1:1)),),4,1)="X",OFFSET(TH!I$1,SMALL(Dong12,ROWS($1:1)),),0))</f>
        <v>0</v>
      </c>
      <c r="I14" s="407">
        <f ca="1">IF(E14&lt;&gt;"",I13+G14-H14,0)</f>
        <v>0</v>
      </c>
      <c r="J14" s="408"/>
      <c r="K14" s="409"/>
    </row>
    <row r="15" spans="1:12" ht="16.5" customHeight="1">
      <c r="A15" s="410" t="str">
        <f ca="1">IF(B15&lt;&gt;"",A14+1,"")</f>
        <v/>
      </c>
      <c r="B15" s="405" t="str">
        <f ca="1">IF(ROWS($1:2)&gt;COUNT(Dong12),"",OFFSET(TH!E$1,SMALL(Dong12,ROWS($1:2)),))</f>
        <v/>
      </c>
      <c r="C15" s="469" t="str">
        <f ca="1">IF(ROWS($1:2)&gt;COUNT(Dong12),"",IF(MID(OFFSET(TH!D$1,SMALL(Dong12,ROWS($1:2)),),4,1)="N",OFFSET(TH!D$1,SMALL(Dong12,ROWS($1:2)),),""))</f>
        <v/>
      </c>
      <c r="D15" s="405" t="str">
        <f ca="1">IF(ROWS($1:2)&gt;COUNT(Dong12),"",IF(MID(OFFSET(TH!D$1,SMALL(Dong12,ROWS($1:2)),),4,1)="X",OFFSET(TH!D$1,SMALL(Dong12,ROWS($1:2)),),""))</f>
        <v/>
      </c>
      <c r="E15" s="672" t="str">
        <f ca="1">IF(ROWS($1:2)&gt;COUNT(Dong12),"",OFFSET(TH!H$1,SMALL(Dong12,ROWS($1:2)),))</f>
        <v/>
      </c>
      <c r="F15" s="405" t="str">
        <f t="shared" ref="F15:F30" ca="1" si="0">B15</f>
        <v/>
      </c>
      <c r="G15" s="406">
        <f ca="1">IF(ROWS($1:2)&gt;COUNT(Dong12),0,IF(MID(OFFSET(TH!D$1,SMALL(Dong12,ROWS($1:2)),),4,1)="N",OFFSET(TH!I$1,SMALL(Dong12,ROWS($1:2)),),0))</f>
        <v>0</v>
      </c>
      <c r="H15" s="406">
        <f ca="1">IF(ROWS($1:2)&gt;COUNT(Dong12),0,IF(MID(OFFSET(TH!D$1,SMALL(Dong12,ROWS($1:2)),),4,1)="X",OFFSET(TH!I$1,SMALL(Dong12,ROWS($1:2)),),0))</f>
        <v>0</v>
      </c>
      <c r="I15" s="407">
        <f t="shared" ref="I15:I30" ca="1" si="1">IF(E15&lt;&gt;"",I14+G15-H15,0)</f>
        <v>0</v>
      </c>
      <c r="J15" s="408"/>
      <c r="K15" s="409"/>
    </row>
    <row r="16" spans="1:12" ht="16.5" customHeight="1">
      <c r="A16" s="410" t="str">
        <f t="shared" ref="A16:A30" ca="1" si="2">IF(B16&lt;&gt;"",A15+1,"")</f>
        <v/>
      </c>
      <c r="B16" s="405" t="str">
        <f ca="1">IF(ROWS($1:3)&gt;COUNT(Dong12),"",OFFSET(TH!E$1,SMALL(Dong12,ROWS($1:3)),))</f>
        <v/>
      </c>
      <c r="C16" s="469" t="str">
        <f ca="1">IF(ROWS($1:3)&gt;COUNT(Dong12),"",IF(MID(OFFSET(TH!D$1,SMALL(Dong12,ROWS($1:3)),),4,1)="N",OFFSET(TH!D$1,SMALL(Dong12,ROWS($1:3)),),""))</f>
        <v/>
      </c>
      <c r="D16" s="405" t="str">
        <f ca="1">IF(ROWS($1:3)&gt;COUNT(Dong12),"",IF(MID(OFFSET(TH!D$1,SMALL(Dong12,ROWS($1:3)),),4,1)="X",OFFSET(TH!D$1,SMALL(Dong12,ROWS($1:3)),),""))</f>
        <v/>
      </c>
      <c r="E16" s="672" t="str">
        <f ca="1">IF(ROWS($1:3)&gt;COUNT(Dong12),"",OFFSET(TH!H$1,SMALL(Dong12,ROWS($1:3)),))</f>
        <v/>
      </c>
      <c r="F16" s="405" t="str">
        <f t="shared" ca="1" si="0"/>
        <v/>
      </c>
      <c r="G16" s="406">
        <f ca="1">IF(ROWS($1:3)&gt;COUNT(Dong12),0,IF(MID(OFFSET(TH!D$1,SMALL(Dong12,ROWS($1:3)),),4,1)="N",OFFSET(TH!I$1,SMALL(Dong12,ROWS($1:3)),),0))</f>
        <v>0</v>
      </c>
      <c r="H16" s="406">
        <f ca="1">IF(ROWS($1:3)&gt;COUNT(Dong12),0,IF(MID(OFFSET(TH!D$1,SMALL(Dong12,ROWS($1:3)),),4,1)="X",OFFSET(TH!I$1,SMALL(Dong12,ROWS($1:3)),),0))</f>
        <v>0</v>
      </c>
      <c r="I16" s="407">
        <f t="shared" ca="1" si="1"/>
        <v>0</v>
      </c>
      <c r="J16" s="408"/>
      <c r="K16" s="409"/>
    </row>
    <row r="17" spans="1:11" ht="16.5" customHeight="1">
      <c r="A17" s="410" t="str">
        <f t="shared" ca="1" si="2"/>
        <v/>
      </c>
      <c r="B17" s="405" t="str">
        <f ca="1">IF(ROWS($1:4)&gt;COUNT(Dong12),"",OFFSET(TH!E$1,SMALL(Dong12,ROWS($1:4)),))</f>
        <v/>
      </c>
      <c r="C17" s="469" t="str">
        <f ca="1">IF(ROWS($1:4)&gt;COUNT(Dong12),"",IF(MID(OFFSET(TH!D$1,SMALL(Dong12,ROWS($1:4)),),4,1)="N",OFFSET(TH!D$1,SMALL(Dong12,ROWS($1:4)),),""))</f>
        <v/>
      </c>
      <c r="D17" s="405" t="str">
        <f ca="1">IF(ROWS($1:4)&gt;COUNT(Dong12),"",IF(MID(OFFSET(TH!D$1,SMALL(Dong12,ROWS($1:4)),),4,1)="X",OFFSET(TH!D$1,SMALL(Dong12,ROWS($1:4)),),""))</f>
        <v/>
      </c>
      <c r="E17" s="672" t="str">
        <f ca="1">IF(ROWS($1:4)&gt;COUNT(Dong12),"",OFFSET(TH!H$1,SMALL(Dong12,ROWS($1:4)),))</f>
        <v/>
      </c>
      <c r="F17" s="405" t="str">
        <f t="shared" ca="1" si="0"/>
        <v/>
      </c>
      <c r="G17" s="406">
        <f ca="1">IF(ROWS($1:4)&gt;COUNT(Dong12),0,IF(MID(OFFSET(TH!D$1,SMALL(Dong12,ROWS($1:4)),),4,1)="N",OFFSET(TH!I$1,SMALL(Dong12,ROWS($1:4)),),0))</f>
        <v>0</v>
      </c>
      <c r="H17" s="406">
        <f ca="1">IF(ROWS($1:4)&gt;COUNT(Dong12),0,IF(MID(OFFSET(TH!D$1,SMALL(Dong12,ROWS($1:4)),),4,1)="X",OFFSET(TH!I$1,SMALL(Dong12,ROWS($1:4)),),0))</f>
        <v>0</v>
      </c>
      <c r="I17" s="407">
        <f t="shared" ca="1" si="1"/>
        <v>0</v>
      </c>
      <c r="J17" s="408"/>
      <c r="K17" s="409"/>
    </row>
    <row r="18" spans="1:11" ht="16.5" customHeight="1">
      <c r="A18" s="410" t="str">
        <f t="shared" ca="1" si="2"/>
        <v/>
      </c>
      <c r="B18" s="405" t="str">
        <f ca="1">IF(ROWS($1:5)&gt;COUNT(Dong12),"",OFFSET(TH!E$1,SMALL(Dong12,ROWS($1:5)),))</f>
        <v/>
      </c>
      <c r="C18" s="469" t="str">
        <f ca="1">IF(ROWS($1:5)&gt;COUNT(Dong12),"",IF(MID(OFFSET(TH!D$1,SMALL(Dong12,ROWS($1:5)),),4,1)="N",OFFSET(TH!D$1,SMALL(Dong12,ROWS($1:5)),),""))</f>
        <v/>
      </c>
      <c r="D18" s="405" t="str">
        <f ca="1">IF(ROWS($1:5)&gt;COUNT(Dong12),"",IF(MID(OFFSET(TH!D$1,SMALL(Dong12,ROWS($1:5)),),4,1)="X",OFFSET(TH!D$1,SMALL(Dong12,ROWS($1:5)),),""))</f>
        <v/>
      </c>
      <c r="E18" s="672" t="str">
        <f ca="1">IF(ROWS($1:5)&gt;COUNT(Dong12),"",OFFSET(TH!H$1,SMALL(Dong12,ROWS($1:5)),))</f>
        <v/>
      </c>
      <c r="F18" s="405" t="str">
        <f t="shared" ca="1" si="0"/>
        <v/>
      </c>
      <c r="G18" s="406">
        <f ca="1">IF(ROWS($1:5)&gt;COUNT(Dong12),0,IF(MID(OFFSET(TH!D$1,SMALL(Dong12,ROWS($1:5)),),4,1)="N",OFFSET(TH!I$1,SMALL(Dong12,ROWS($1:5)),),0))</f>
        <v>0</v>
      </c>
      <c r="H18" s="406">
        <f ca="1">IF(ROWS($1:5)&gt;COUNT(Dong12),0,IF(MID(OFFSET(TH!D$1,SMALL(Dong12,ROWS($1:5)),),4,1)="X",OFFSET(TH!I$1,SMALL(Dong12,ROWS($1:5)),),0))</f>
        <v>0</v>
      </c>
      <c r="I18" s="407">
        <f t="shared" ca="1" si="1"/>
        <v>0</v>
      </c>
      <c r="J18" s="408"/>
      <c r="K18" s="409"/>
    </row>
    <row r="19" spans="1:11" ht="16.5" customHeight="1">
      <c r="A19" s="410" t="str">
        <f t="shared" ca="1" si="2"/>
        <v/>
      </c>
      <c r="B19" s="405" t="str">
        <f ca="1">IF(ROWS($1:6)&gt;COUNT(Dong12),"",OFFSET(TH!E$1,SMALL(Dong12,ROWS($1:6)),))</f>
        <v/>
      </c>
      <c r="C19" s="469" t="str">
        <f ca="1">IF(ROWS($1:6)&gt;COUNT(Dong12),"",IF(MID(OFFSET(TH!D$1,SMALL(Dong12,ROWS($1:6)),),4,1)="N",OFFSET(TH!D$1,SMALL(Dong12,ROWS($1:6)),),""))</f>
        <v/>
      </c>
      <c r="D19" s="405" t="str">
        <f ca="1">IF(ROWS($1:6)&gt;COUNT(Dong12),"",IF(MID(OFFSET(TH!D$1,SMALL(Dong12,ROWS($1:6)),),4,1)="X",OFFSET(TH!D$1,SMALL(Dong12,ROWS($1:6)),),""))</f>
        <v/>
      </c>
      <c r="E19" s="672" t="str">
        <f ca="1">IF(ROWS($1:6)&gt;COUNT(Dong12),"",OFFSET(TH!H$1,SMALL(Dong12,ROWS($1:6)),))</f>
        <v/>
      </c>
      <c r="F19" s="405" t="str">
        <f t="shared" ca="1" si="0"/>
        <v/>
      </c>
      <c r="G19" s="406">
        <f ca="1">IF(ROWS($1:6)&gt;COUNT(Dong12),0,IF(MID(OFFSET(TH!D$1,SMALL(Dong12,ROWS($1:6)),),4,1)="N",OFFSET(TH!I$1,SMALL(Dong12,ROWS($1:6)),),0))</f>
        <v>0</v>
      </c>
      <c r="H19" s="406">
        <f ca="1">IF(ROWS($1:6)&gt;COUNT(Dong12),0,IF(MID(OFFSET(TH!D$1,SMALL(Dong12,ROWS($1:6)),),4,1)="X",OFFSET(TH!I$1,SMALL(Dong12,ROWS($1:6)),),0))</f>
        <v>0</v>
      </c>
      <c r="I19" s="407">
        <f t="shared" ca="1" si="1"/>
        <v>0</v>
      </c>
      <c r="J19" s="408"/>
      <c r="K19" s="409"/>
    </row>
    <row r="20" spans="1:11" ht="16.5" customHeight="1">
      <c r="A20" s="410" t="str">
        <f t="shared" ca="1" si="2"/>
        <v/>
      </c>
      <c r="B20" s="405" t="str">
        <f ca="1">IF(ROWS($1:7)&gt;COUNT(Dong12),"",OFFSET(TH!E$1,SMALL(Dong12,ROWS($1:7)),))</f>
        <v/>
      </c>
      <c r="C20" s="469" t="str">
        <f ca="1">IF(ROWS($1:7)&gt;COUNT(Dong12),"",IF(MID(OFFSET(TH!D$1,SMALL(Dong12,ROWS($1:7)),),4,1)="N",OFFSET(TH!D$1,SMALL(Dong12,ROWS($1:7)),),""))</f>
        <v/>
      </c>
      <c r="D20" s="405" t="str">
        <f ca="1">IF(ROWS($1:7)&gt;COUNT(Dong12),"",IF(MID(OFFSET(TH!D$1,SMALL(Dong12,ROWS($1:7)),),4,1)="X",OFFSET(TH!D$1,SMALL(Dong12,ROWS($1:7)),),""))</f>
        <v/>
      </c>
      <c r="E20" s="672" t="str">
        <f ca="1">IF(ROWS($1:7)&gt;COUNT(Dong12),"",OFFSET(TH!H$1,SMALL(Dong12,ROWS($1:7)),))</f>
        <v/>
      </c>
      <c r="F20" s="405" t="str">
        <f t="shared" ca="1" si="0"/>
        <v/>
      </c>
      <c r="G20" s="406">
        <f ca="1">IF(ROWS($1:7)&gt;COUNT(Dong12),0,IF(MID(OFFSET(TH!D$1,SMALL(Dong12,ROWS($1:7)),),4,1)="N",OFFSET(TH!I$1,SMALL(Dong12,ROWS($1:7)),),0))</f>
        <v>0</v>
      </c>
      <c r="H20" s="406">
        <f ca="1">IF(ROWS($1:7)&gt;COUNT(Dong12),0,IF(MID(OFFSET(TH!D$1,SMALL(Dong12,ROWS($1:7)),),4,1)="X",OFFSET(TH!I$1,SMALL(Dong12,ROWS($1:7)),),0))</f>
        <v>0</v>
      </c>
      <c r="I20" s="407">
        <f t="shared" ca="1" si="1"/>
        <v>0</v>
      </c>
      <c r="J20" s="408"/>
      <c r="K20" s="409"/>
    </row>
    <row r="21" spans="1:11" ht="16.5" customHeight="1">
      <c r="A21" s="410" t="str">
        <f t="shared" ca="1" si="2"/>
        <v/>
      </c>
      <c r="B21" s="405" t="str">
        <f ca="1">IF(ROWS($1:8)&gt;COUNT(Dong12),"",OFFSET(TH!E$1,SMALL(Dong12,ROWS($1:8)),))</f>
        <v/>
      </c>
      <c r="C21" s="469" t="str">
        <f ca="1">IF(ROWS($1:8)&gt;COUNT(Dong12),"",IF(MID(OFFSET(TH!D$1,SMALL(Dong12,ROWS($1:8)),),4,1)="N",OFFSET(TH!D$1,SMALL(Dong12,ROWS($1:8)),),""))</f>
        <v/>
      </c>
      <c r="D21" s="405" t="str">
        <f ca="1">IF(ROWS($1:8)&gt;COUNT(Dong12),"",IF(MID(OFFSET(TH!D$1,SMALL(Dong12,ROWS($1:8)),),4,1)="X",OFFSET(TH!D$1,SMALL(Dong12,ROWS($1:8)),),""))</f>
        <v/>
      </c>
      <c r="E21" s="672" t="str">
        <f ca="1">IF(ROWS($1:8)&gt;COUNT(Dong12),"",OFFSET(TH!H$1,SMALL(Dong12,ROWS($1:8)),))</f>
        <v/>
      </c>
      <c r="F21" s="405" t="str">
        <f t="shared" ca="1" si="0"/>
        <v/>
      </c>
      <c r="G21" s="406">
        <f ca="1">IF(ROWS($1:8)&gt;COUNT(Dong12),0,IF(MID(OFFSET(TH!D$1,SMALL(Dong12,ROWS($1:8)),),4,1)="N",OFFSET(TH!I$1,SMALL(Dong12,ROWS($1:8)),),0))</f>
        <v>0</v>
      </c>
      <c r="H21" s="406">
        <f ca="1">IF(ROWS($1:8)&gt;COUNT(Dong12),0,IF(MID(OFFSET(TH!D$1,SMALL(Dong12,ROWS($1:8)),),4,1)="X",OFFSET(TH!I$1,SMALL(Dong12,ROWS($1:8)),),0))</f>
        <v>0</v>
      </c>
      <c r="I21" s="407">
        <f t="shared" ca="1" si="1"/>
        <v>0</v>
      </c>
      <c r="J21" s="408"/>
      <c r="K21" s="409"/>
    </row>
    <row r="22" spans="1:11" ht="16.5" customHeight="1">
      <c r="A22" s="410" t="str">
        <f t="shared" ca="1" si="2"/>
        <v/>
      </c>
      <c r="B22" s="405" t="str">
        <f ca="1">IF(ROWS($1:9)&gt;COUNT(Dong12),"",OFFSET(TH!E$1,SMALL(Dong12,ROWS($1:9)),))</f>
        <v/>
      </c>
      <c r="C22" s="469" t="str">
        <f ca="1">IF(ROWS($1:9)&gt;COUNT(Dong12),"",IF(MID(OFFSET(TH!D$1,SMALL(Dong12,ROWS($1:9)),),4,1)="N",OFFSET(TH!D$1,SMALL(Dong12,ROWS($1:9)),),""))</f>
        <v/>
      </c>
      <c r="D22" s="405" t="str">
        <f ca="1">IF(ROWS($1:9)&gt;COUNT(Dong12),"",IF(MID(OFFSET(TH!D$1,SMALL(Dong12,ROWS($1:9)),),4,1)="X",OFFSET(TH!D$1,SMALL(Dong12,ROWS($1:9)),),""))</f>
        <v/>
      </c>
      <c r="E22" s="672" t="str">
        <f ca="1">IF(ROWS($1:9)&gt;COUNT(Dong12),"",OFFSET(TH!H$1,SMALL(Dong12,ROWS($1:9)),))</f>
        <v/>
      </c>
      <c r="F22" s="405" t="str">
        <f t="shared" ca="1" si="0"/>
        <v/>
      </c>
      <c r="G22" s="406">
        <f ca="1">IF(ROWS($1:9)&gt;COUNT(Dong12),0,IF(MID(OFFSET(TH!D$1,SMALL(Dong12,ROWS($1:9)),),4,1)="N",OFFSET(TH!I$1,SMALL(Dong12,ROWS($1:9)),),0))</f>
        <v>0</v>
      </c>
      <c r="H22" s="406">
        <f ca="1">IF(ROWS($1:9)&gt;COUNT(Dong12),0,IF(MID(OFFSET(TH!D$1,SMALL(Dong12,ROWS($1:9)),),4,1)="X",OFFSET(TH!I$1,SMALL(Dong12,ROWS($1:9)),),0))</f>
        <v>0</v>
      </c>
      <c r="I22" s="407">
        <f t="shared" ca="1" si="1"/>
        <v>0</v>
      </c>
      <c r="J22" s="408"/>
      <c r="K22" s="409"/>
    </row>
    <row r="23" spans="1:11" ht="16.5" customHeight="1">
      <c r="A23" s="410" t="str">
        <f t="shared" ca="1" si="2"/>
        <v/>
      </c>
      <c r="B23" s="405" t="str">
        <f ca="1">IF(ROWS($1:10)&gt;COUNT(Dong12),"",OFFSET(TH!E$1,SMALL(Dong12,ROWS($1:10)),))</f>
        <v/>
      </c>
      <c r="C23" s="469" t="str">
        <f ca="1">IF(ROWS($1:10)&gt;COUNT(Dong12),"",IF(MID(OFFSET(TH!D$1,SMALL(Dong12,ROWS($1:10)),),4,1)="N",OFFSET(TH!D$1,SMALL(Dong12,ROWS($1:10)),),""))</f>
        <v/>
      </c>
      <c r="D23" s="405" t="str">
        <f ca="1">IF(ROWS($1:10)&gt;COUNT(Dong12),"",IF(MID(OFFSET(TH!D$1,SMALL(Dong12,ROWS($1:10)),),4,1)="X",OFFSET(TH!D$1,SMALL(Dong12,ROWS($1:10)),),""))</f>
        <v/>
      </c>
      <c r="E23" s="672" t="str">
        <f ca="1">IF(ROWS($1:10)&gt;COUNT(Dong12),"",OFFSET(TH!H$1,SMALL(Dong12,ROWS($1:10)),))</f>
        <v/>
      </c>
      <c r="F23" s="405" t="str">
        <f t="shared" ca="1" si="0"/>
        <v/>
      </c>
      <c r="G23" s="406">
        <f ca="1">IF(ROWS($1:10)&gt;COUNT(Dong12),0,IF(MID(OFFSET(TH!D$1,SMALL(Dong12,ROWS($1:10)),),4,1)="N",OFFSET(TH!I$1,SMALL(Dong12,ROWS($1:10)),),0))</f>
        <v>0</v>
      </c>
      <c r="H23" s="406">
        <f ca="1">IF(ROWS($1:10)&gt;COUNT(Dong12),0,IF(MID(OFFSET(TH!D$1,SMALL(Dong12,ROWS($1:10)),),4,1)="X",OFFSET(TH!I$1,SMALL(Dong12,ROWS($1:10)),),0))</f>
        <v>0</v>
      </c>
      <c r="I23" s="407">
        <f t="shared" ca="1" si="1"/>
        <v>0</v>
      </c>
      <c r="J23" s="408"/>
      <c r="K23" s="409"/>
    </row>
    <row r="24" spans="1:11" ht="16.5" customHeight="1">
      <c r="A24" s="410" t="str">
        <f t="shared" ca="1" si="2"/>
        <v/>
      </c>
      <c r="B24" s="405" t="str">
        <f ca="1">IF(ROWS($1:11)&gt;COUNT(Dong12),"",OFFSET(TH!E$1,SMALL(Dong12,ROWS($1:11)),))</f>
        <v/>
      </c>
      <c r="C24" s="469" t="str">
        <f ca="1">IF(ROWS($1:11)&gt;COUNT(Dong12),"",IF(MID(OFFSET(TH!D$1,SMALL(Dong12,ROWS($1:11)),),4,1)="N",OFFSET(TH!D$1,SMALL(Dong12,ROWS($1:11)),),""))</f>
        <v/>
      </c>
      <c r="D24" s="405" t="str">
        <f ca="1">IF(ROWS($1:11)&gt;COUNT(Dong12),"",IF(MID(OFFSET(TH!D$1,SMALL(Dong12,ROWS($1:11)),),4,1)="X",OFFSET(TH!D$1,SMALL(Dong12,ROWS($1:11)),),""))</f>
        <v/>
      </c>
      <c r="E24" s="672" t="str">
        <f ca="1">IF(ROWS($1:11)&gt;COUNT(Dong12),"",OFFSET(TH!H$1,SMALL(Dong12,ROWS($1:11)),))</f>
        <v/>
      </c>
      <c r="F24" s="405" t="str">
        <f t="shared" ca="1" si="0"/>
        <v/>
      </c>
      <c r="G24" s="406">
        <f ca="1">IF(ROWS($1:11)&gt;COUNT(Dong12),0,IF(MID(OFFSET(TH!D$1,SMALL(Dong12,ROWS($1:11)),),4,1)="N",OFFSET(TH!I$1,SMALL(Dong12,ROWS($1:11)),),0))</f>
        <v>0</v>
      </c>
      <c r="H24" s="406">
        <f ca="1">IF(ROWS($1:11)&gt;COUNT(Dong12),0,IF(MID(OFFSET(TH!D$1,SMALL(Dong12,ROWS($1:11)),),4,1)="X",OFFSET(TH!I$1,SMALL(Dong12,ROWS($1:11)),),0))</f>
        <v>0</v>
      </c>
      <c r="I24" s="407">
        <f t="shared" ca="1" si="1"/>
        <v>0</v>
      </c>
      <c r="J24" s="408"/>
      <c r="K24" s="409"/>
    </row>
    <row r="25" spans="1:11" ht="16.5" customHeight="1">
      <c r="A25" s="410" t="str">
        <f t="shared" ca="1" si="2"/>
        <v/>
      </c>
      <c r="B25" s="405" t="str">
        <f ca="1">IF(ROWS($1:12)&gt;COUNT(Dong12),"",OFFSET(TH!E$1,SMALL(Dong12,ROWS($1:12)),))</f>
        <v/>
      </c>
      <c r="C25" s="469" t="str">
        <f ca="1">IF(ROWS($1:12)&gt;COUNT(Dong12),"",IF(MID(OFFSET(TH!D$1,SMALL(Dong12,ROWS($1:12)),),4,1)="N",OFFSET(TH!D$1,SMALL(Dong12,ROWS($1:12)),),""))</f>
        <v/>
      </c>
      <c r="D25" s="405" t="str">
        <f ca="1">IF(ROWS($1:12)&gt;COUNT(Dong12),"",IF(MID(OFFSET(TH!D$1,SMALL(Dong12,ROWS($1:12)),),4,1)="X",OFFSET(TH!D$1,SMALL(Dong12,ROWS($1:12)),),""))</f>
        <v/>
      </c>
      <c r="E25" s="672" t="str">
        <f ca="1">IF(ROWS($1:12)&gt;COUNT(Dong12),"",OFFSET(TH!H$1,SMALL(Dong12,ROWS($1:12)),))</f>
        <v/>
      </c>
      <c r="F25" s="405" t="str">
        <f t="shared" ca="1" si="0"/>
        <v/>
      </c>
      <c r="G25" s="406">
        <f ca="1">IF(ROWS($1:12)&gt;COUNT(Dong12),0,IF(MID(OFFSET(TH!D$1,SMALL(Dong12,ROWS($1:12)),),4,1)="N",OFFSET(TH!I$1,SMALL(Dong12,ROWS($1:12)),),0))</f>
        <v>0</v>
      </c>
      <c r="H25" s="406">
        <f ca="1">IF(ROWS($1:12)&gt;COUNT(Dong12),0,IF(MID(OFFSET(TH!D$1,SMALL(Dong12,ROWS($1:12)),),4,1)="X",OFFSET(TH!I$1,SMALL(Dong12,ROWS($1:12)),),0))</f>
        <v>0</v>
      </c>
      <c r="I25" s="407">
        <f t="shared" ca="1" si="1"/>
        <v>0</v>
      </c>
      <c r="J25" s="408"/>
      <c r="K25" s="409"/>
    </row>
    <row r="26" spans="1:11" ht="16.5" customHeight="1">
      <c r="A26" s="410" t="str">
        <f t="shared" ca="1" si="2"/>
        <v/>
      </c>
      <c r="B26" s="405" t="str">
        <f ca="1">IF(ROWS($1:13)&gt;COUNT(Dong12),"",OFFSET(TH!E$1,SMALL(Dong12,ROWS($1:13)),))</f>
        <v/>
      </c>
      <c r="C26" s="469" t="str">
        <f ca="1">IF(ROWS($1:13)&gt;COUNT(Dong12),"",IF(MID(OFFSET(TH!D$1,SMALL(Dong12,ROWS($1:13)),),4,1)="N",OFFSET(TH!D$1,SMALL(Dong12,ROWS($1:13)),),""))</f>
        <v/>
      </c>
      <c r="D26" s="405" t="str">
        <f ca="1">IF(ROWS($1:13)&gt;COUNT(Dong12),"",IF(MID(OFFSET(TH!D$1,SMALL(Dong12,ROWS($1:13)),),4,1)="X",OFFSET(TH!D$1,SMALL(Dong12,ROWS($1:13)),),""))</f>
        <v/>
      </c>
      <c r="E26" s="672" t="str">
        <f ca="1">IF(ROWS($1:13)&gt;COUNT(Dong12),"",OFFSET(TH!H$1,SMALL(Dong12,ROWS($1:13)),))</f>
        <v/>
      </c>
      <c r="F26" s="405" t="str">
        <f t="shared" ca="1" si="0"/>
        <v/>
      </c>
      <c r="G26" s="406">
        <f ca="1">IF(ROWS($1:13)&gt;COUNT(Dong12),0,IF(MID(OFFSET(TH!D$1,SMALL(Dong12,ROWS($1:13)),),4,1)="N",OFFSET(TH!I$1,SMALL(Dong12,ROWS($1:13)),),0))</f>
        <v>0</v>
      </c>
      <c r="H26" s="406">
        <f ca="1">IF(ROWS($1:13)&gt;COUNT(Dong12),0,IF(MID(OFFSET(TH!D$1,SMALL(Dong12,ROWS($1:13)),),4,1)="X",OFFSET(TH!I$1,SMALL(Dong12,ROWS($1:13)),),0))</f>
        <v>0</v>
      </c>
      <c r="I26" s="407">
        <f t="shared" ca="1" si="1"/>
        <v>0</v>
      </c>
      <c r="J26" s="408"/>
      <c r="K26" s="409"/>
    </row>
    <row r="27" spans="1:11" ht="16.5" customHeight="1">
      <c r="A27" s="410" t="str">
        <f t="shared" ca="1" si="2"/>
        <v/>
      </c>
      <c r="B27" s="405" t="str">
        <f ca="1">IF(ROWS($1:14)&gt;COUNT(Dong12),"",OFFSET(TH!E$1,SMALL(Dong12,ROWS($1:14)),))</f>
        <v/>
      </c>
      <c r="C27" s="469" t="str">
        <f ca="1">IF(ROWS($1:14)&gt;COUNT(Dong12),"",IF(MID(OFFSET(TH!D$1,SMALL(Dong12,ROWS($1:14)),),4,1)="N",OFFSET(TH!D$1,SMALL(Dong12,ROWS($1:14)),),""))</f>
        <v/>
      </c>
      <c r="D27" s="405" t="str">
        <f ca="1">IF(ROWS($1:14)&gt;COUNT(Dong12),"",IF(MID(OFFSET(TH!D$1,SMALL(Dong12,ROWS($1:14)),),4,1)="X",OFFSET(TH!D$1,SMALL(Dong12,ROWS($1:14)),),""))</f>
        <v/>
      </c>
      <c r="E27" s="672" t="str">
        <f ca="1">IF(ROWS($1:14)&gt;COUNT(Dong12),"",OFFSET(TH!H$1,SMALL(Dong12,ROWS($1:14)),))</f>
        <v/>
      </c>
      <c r="F27" s="405" t="str">
        <f t="shared" ca="1" si="0"/>
        <v/>
      </c>
      <c r="G27" s="406">
        <f ca="1">IF(ROWS($1:14)&gt;COUNT(Dong12),0,IF(MID(OFFSET(TH!D$1,SMALL(Dong12,ROWS($1:14)),),4,1)="N",OFFSET(TH!I$1,SMALL(Dong12,ROWS($1:14)),),0))</f>
        <v>0</v>
      </c>
      <c r="H27" s="406">
        <f ca="1">IF(ROWS($1:14)&gt;COUNT(Dong12),0,IF(MID(OFFSET(TH!D$1,SMALL(Dong12,ROWS($1:14)),),4,1)="X",OFFSET(TH!I$1,SMALL(Dong12,ROWS($1:14)),),0))</f>
        <v>0</v>
      </c>
      <c r="I27" s="407">
        <f t="shared" ca="1" si="1"/>
        <v>0</v>
      </c>
      <c r="J27" s="408"/>
      <c r="K27" s="409"/>
    </row>
    <row r="28" spans="1:11" ht="16.5" customHeight="1">
      <c r="A28" s="410" t="str">
        <f t="shared" ca="1" si="2"/>
        <v/>
      </c>
      <c r="B28" s="405" t="str">
        <f ca="1">IF(ROWS($1:15)&gt;COUNT(Dong12),"",OFFSET(TH!E$1,SMALL(Dong12,ROWS($1:15)),))</f>
        <v/>
      </c>
      <c r="C28" s="469" t="str">
        <f ca="1">IF(ROWS($1:15)&gt;COUNT(Dong12),"",IF(MID(OFFSET(TH!D$1,SMALL(Dong12,ROWS($1:15)),),4,1)="N",OFFSET(TH!D$1,SMALL(Dong12,ROWS($1:15)),),""))</f>
        <v/>
      </c>
      <c r="D28" s="405" t="str">
        <f ca="1">IF(ROWS($1:15)&gt;COUNT(Dong12),"",IF(MID(OFFSET(TH!D$1,SMALL(Dong12,ROWS($1:15)),),4,1)="X",OFFSET(TH!D$1,SMALL(Dong12,ROWS($1:15)),),""))</f>
        <v/>
      </c>
      <c r="E28" s="672" t="str">
        <f ca="1">IF(ROWS($1:15)&gt;COUNT(Dong12),"",OFFSET(TH!H$1,SMALL(Dong12,ROWS($1:15)),))</f>
        <v/>
      </c>
      <c r="F28" s="405" t="str">
        <f t="shared" ca="1" si="0"/>
        <v/>
      </c>
      <c r="G28" s="406">
        <f ca="1">IF(ROWS($1:15)&gt;COUNT(Dong12),0,IF(MID(OFFSET(TH!D$1,SMALL(Dong12,ROWS($1:15)),),4,1)="N",OFFSET(TH!I$1,SMALL(Dong12,ROWS($1:15)),),0))</f>
        <v>0</v>
      </c>
      <c r="H28" s="406">
        <f ca="1">IF(ROWS($1:15)&gt;COUNT(Dong12),0,IF(MID(OFFSET(TH!D$1,SMALL(Dong12,ROWS($1:15)),),4,1)="X",OFFSET(TH!I$1,SMALL(Dong12,ROWS($1:15)),),0))</f>
        <v>0</v>
      </c>
      <c r="I28" s="407">
        <f t="shared" ca="1" si="1"/>
        <v>0</v>
      </c>
      <c r="J28" s="408"/>
      <c r="K28" s="409"/>
    </row>
    <row r="29" spans="1:11" ht="16.5" customHeight="1">
      <c r="A29" s="410" t="str">
        <f t="shared" ca="1" si="2"/>
        <v/>
      </c>
      <c r="B29" s="405" t="str">
        <f ca="1">IF(ROWS($1:16)&gt;COUNT(Dong12),"",OFFSET(TH!E$1,SMALL(Dong12,ROWS($1:16)),))</f>
        <v/>
      </c>
      <c r="C29" s="469" t="str">
        <f ca="1">IF(ROWS($1:16)&gt;COUNT(Dong12),"",IF(MID(OFFSET(TH!D$1,SMALL(Dong12,ROWS($1:16)),),4,1)="N",OFFSET(TH!D$1,SMALL(Dong12,ROWS($1:16)),),""))</f>
        <v/>
      </c>
      <c r="D29" s="405" t="str">
        <f ca="1">IF(ROWS($1:16)&gt;COUNT(Dong12),"",IF(MID(OFFSET(TH!D$1,SMALL(Dong12,ROWS($1:16)),),4,1)="X",OFFSET(TH!D$1,SMALL(Dong12,ROWS($1:16)),),""))</f>
        <v/>
      </c>
      <c r="E29" s="672" t="str">
        <f ca="1">IF(ROWS($1:16)&gt;COUNT(Dong12),"",OFFSET(TH!H$1,SMALL(Dong12,ROWS($1:16)),))</f>
        <v/>
      </c>
      <c r="F29" s="405" t="str">
        <f t="shared" ca="1" si="0"/>
        <v/>
      </c>
      <c r="G29" s="406">
        <f ca="1">IF(ROWS($1:16)&gt;COUNT(Dong12),0,IF(MID(OFFSET(TH!D$1,SMALL(Dong12,ROWS($1:16)),),4,1)="N",OFFSET(TH!I$1,SMALL(Dong12,ROWS($1:16)),),0))</f>
        <v>0</v>
      </c>
      <c r="H29" s="406">
        <f ca="1">IF(ROWS($1:16)&gt;COUNT(Dong12),0,IF(MID(OFFSET(TH!D$1,SMALL(Dong12,ROWS($1:16)),),4,1)="X",OFFSET(TH!I$1,SMALL(Dong12,ROWS($1:16)),),0))</f>
        <v>0</v>
      </c>
      <c r="I29" s="407">
        <f t="shared" ca="1" si="1"/>
        <v>0</v>
      </c>
      <c r="J29" s="408"/>
      <c r="K29" s="409"/>
    </row>
    <row r="30" spans="1:11" ht="16.5" customHeight="1">
      <c r="A30" s="410" t="str">
        <f t="shared" ca="1" si="2"/>
        <v/>
      </c>
      <c r="B30" s="405" t="str">
        <f ca="1">IF(ROWS($1:17)&gt;COUNT(Dong12),"",OFFSET(TH!E$1,SMALL(Dong12,ROWS($1:17)),))</f>
        <v/>
      </c>
      <c r="C30" s="469" t="str">
        <f ca="1">IF(ROWS($1:17)&gt;COUNT(Dong12),"",IF(MID(OFFSET(TH!D$1,SMALL(Dong12,ROWS($1:17)),),4,1)="N",OFFSET(TH!D$1,SMALL(Dong12,ROWS($1:17)),),""))</f>
        <v/>
      </c>
      <c r="D30" s="405" t="str">
        <f ca="1">IF(ROWS($1:17)&gt;COUNT(Dong12),"",IF(MID(OFFSET(TH!D$1,SMALL(Dong12,ROWS($1:17)),),4,1)="X",OFFSET(TH!D$1,SMALL(Dong12,ROWS($1:17)),),""))</f>
        <v/>
      </c>
      <c r="E30" s="672" t="str">
        <f ca="1">IF(ROWS($1:17)&gt;COUNT(Dong12),"",OFFSET(TH!H$1,SMALL(Dong12,ROWS($1:17)),))</f>
        <v/>
      </c>
      <c r="F30" s="405" t="str">
        <f t="shared" ca="1" si="0"/>
        <v/>
      </c>
      <c r="G30" s="406">
        <f ca="1">IF(ROWS($1:17)&gt;COUNT(Dong12),0,IF(MID(OFFSET(TH!D$1,SMALL(Dong12,ROWS($1:17)),),4,1)="N",OFFSET(TH!I$1,SMALL(Dong12,ROWS($1:17)),),0))</f>
        <v>0</v>
      </c>
      <c r="H30" s="406">
        <f ca="1">IF(ROWS($1:17)&gt;COUNT(Dong12),0,IF(MID(OFFSET(TH!D$1,SMALL(Dong12,ROWS($1:17)),),4,1)="X",OFFSET(TH!I$1,SMALL(Dong12,ROWS($1:17)),),0))</f>
        <v>0</v>
      </c>
      <c r="I30" s="407">
        <f t="shared" ca="1" si="1"/>
        <v>0</v>
      </c>
      <c r="J30" s="408"/>
      <c r="K30" s="409"/>
    </row>
    <row r="31" spans="1:11" ht="16.5" customHeight="1">
      <c r="A31" s="411" t="str">
        <f>IF(D31&lt;&gt;"",A21+1,"")</f>
        <v/>
      </c>
      <c r="B31" s="412"/>
      <c r="C31" s="413"/>
      <c r="D31" s="413"/>
      <c r="E31" s="673"/>
      <c r="F31" s="412"/>
      <c r="G31" s="414"/>
      <c r="H31" s="414"/>
      <c r="I31" s="414"/>
      <c r="J31" s="415"/>
      <c r="K31" s="409"/>
    </row>
    <row r="32" spans="1:11" ht="16.5" customHeight="1">
      <c r="A32" s="399"/>
      <c r="B32" s="416"/>
      <c r="C32" s="399"/>
      <c r="D32" s="399"/>
      <c r="E32" s="400" t="s">
        <v>243</v>
      </c>
      <c r="F32" s="417" t="s">
        <v>19</v>
      </c>
      <c r="G32" s="418">
        <f ca="1">SUM(G14:G31)</f>
        <v>0</v>
      </c>
      <c r="H32" s="418">
        <f ca="1">SUM(H14:H31)</f>
        <v>0</v>
      </c>
      <c r="I32" s="418" t="e">
        <f ca="1">I13+G32-H32</f>
        <v>#N/A</v>
      </c>
      <c r="J32" s="399" t="s">
        <v>19</v>
      </c>
      <c r="K32" s="419"/>
    </row>
    <row r="33" spans="1:11" ht="12.75" customHeight="1">
      <c r="A33" s="420"/>
      <c r="B33" s="378"/>
      <c r="C33" s="420"/>
      <c r="D33" s="420"/>
      <c r="E33" s="384"/>
      <c r="F33" s="378"/>
      <c r="G33" s="385"/>
      <c r="H33" s="385"/>
      <c r="I33" s="385"/>
      <c r="J33" s="374"/>
      <c r="K33" s="374"/>
    </row>
    <row r="34" spans="1:11" ht="15">
      <c r="A34" s="421" t="s">
        <v>244</v>
      </c>
      <c r="B34" s="421"/>
      <c r="C34" s="422"/>
      <c r="D34" s="422"/>
      <c r="E34" s="384"/>
      <c r="F34" s="378"/>
      <c r="G34" s="385"/>
      <c r="H34" s="385"/>
      <c r="I34" s="385"/>
      <c r="J34" s="374"/>
      <c r="K34" s="374"/>
    </row>
    <row r="35" spans="1:11" ht="15">
      <c r="A35" s="103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4"/>
      <c r="C35" s="1034"/>
      <c r="D35" s="1034"/>
      <c r="E35" s="1034"/>
      <c r="F35" s="378"/>
      <c r="G35" s="385"/>
      <c r="H35" s="385"/>
      <c r="I35" s="385"/>
      <c r="J35" s="374"/>
      <c r="K35" s="374"/>
    </row>
    <row r="36" spans="1:11" ht="15">
      <c r="A36" s="423"/>
      <c r="B36" s="424"/>
      <c r="C36" s="425"/>
      <c r="D36" s="420"/>
      <c r="E36" s="384"/>
      <c r="F36" s="378"/>
      <c r="H36" s="306"/>
      <c r="I36" s="562" t="e">
        <f ca="1">"Ngày 31 tháng  12  năm  "&amp;YEAR($B$14)</f>
        <v>#VALUE!</v>
      </c>
      <c r="J36" s="306"/>
      <c r="K36" s="307"/>
    </row>
    <row r="37" spans="1:11" ht="15" customHeight="1">
      <c r="A37" s="423"/>
      <c r="C37" s="426" t="s">
        <v>245</v>
      </c>
      <c r="D37" s="420"/>
      <c r="E37" s="1035" t="s">
        <v>12</v>
      </c>
      <c r="F37" s="1035"/>
      <c r="G37" s="385"/>
      <c r="I37" s="595" t="s">
        <v>109</v>
      </c>
      <c r="J37" s="376"/>
      <c r="K37" s="423"/>
    </row>
    <row r="38" spans="1:11" ht="15" customHeight="1">
      <c r="A38" s="427"/>
      <c r="C38" s="428" t="s">
        <v>13</v>
      </c>
      <c r="D38" s="429"/>
      <c r="E38" s="1028" t="s">
        <v>13</v>
      </c>
      <c r="F38" s="1028"/>
      <c r="G38" s="385"/>
      <c r="I38" s="596" t="s">
        <v>136</v>
      </c>
      <c r="J38" s="594"/>
      <c r="K38" s="427"/>
    </row>
    <row r="39" spans="1:11" ht="15">
      <c r="A39" s="427"/>
      <c r="C39" s="428"/>
      <c r="D39" s="420"/>
      <c r="E39" s="430"/>
      <c r="F39" s="431"/>
      <c r="G39" s="385"/>
      <c r="H39" s="427"/>
      <c r="I39" s="427"/>
      <c r="J39" s="427"/>
      <c r="K39" s="427"/>
    </row>
    <row r="40" spans="1:11" ht="15">
      <c r="A40" s="427"/>
      <c r="B40" s="428"/>
      <c r="C40" s="427"/>
      <c r="D40" s="420"/>
      <c r="E40" s="430"/>
      <c r="F40" s="431"/>
      <c r="G40" s="385"/>
      <c r="H40" s="427"/>
      <c r="I40" s="427"/>
      <c r="J40" s="427"/>
      <c r="K40" s="427"/>
    </row>
    <row r="41" spans="1:11" ht="15">
      <c r="A41" s="427"/>
      <c r="B41" s="428"/>
      <c r="C41" s="427"/>
      <c r="D41" s="420"/>
      <c r="E41" s="430"/>
      <c r="F41" s="431"/>
      <c r="G41" s="385"/>
      <c r="H41" s="427"/>
      <c r="I41" s="427"/>
      <c r="J41" s="427"/>
      <c r="K41" s="427"/>
    </row>
    <row r="46" spans="1:11" ht="15">
      <c r="C46" s="597" t="s">
        <v>348</v>
      </c>
      <c r="H46" s="593"/>
      <c r="I46" s="592" t="s">
        <v>103</v>
      </c>
      <c r="J46" s="59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185" workbookViewId="0">
      <selection activeCell="A2" sqref="A2"/>
    </sheetView>
  </sheetViews>
  <sheetFormatPr defaultColWidth="10.28515625" defaultRowHeight="12.75"/>
  <cols>
    <col min="1" max="1" width="4.7109375" style="755" customWidth="1"/>
    <col min="2" max="2" width="23.140625" style="755" customWidth="1"/>
    <col min="3" max="3" width="12.140625" style="755" customWidth="1"/>
    <col min="4" max="4" width="11" style="755" customWidth="1"/>
    <col min="5" max="5" width="9.7109375" style="755" customWidth="1"/>
    <col min="6" max="6" width="11.140625" style="755" customWidth="1"/>
    <col min="7" max="7" width="10.140625" style="755" customWidth="1"/>
    <col min="8" max="8" width="10.85546875" style="755" customWidth="1"/>
    <col min="9" max="9" width="9.7109375" style="755" customWidth="1"/>
    <col min="10" max="10" width="13.7109375" style="438" hidden="1" customWidth="1"/>
    <col min="11" max="11" width="12" style="755" customWidth="1"/>
    <col min="12" max="13" width="7.42578125" style="755" customWidth="1"/>
    <col min="14" max="14" width="7.140625" style="767" customWidth="1"/>
    <col min="15" max="15" width="2" style="767" customWidth="1"/>
    <col min="16" max="16" width="23" style="755" customWidth="1"/>
    <col min="17" max="17" width="10.140625" style="768" customWidth="1"/>
    <col min="18" max="18" width="6.42578125" style="769" customWidth="1"/>
    <col min="19" max="19" width="7" style="822" customWidth="1"/>
    <col min="20" max="20" width="7.5703125" style="289" customWidth="1"/>
    <col min="21" max="21" width="12.42578125" style="755" customWidth="1"/>
    <col min="22" max="22" width="15.85546875" style="755" customWidth="1"/>
    <col min="23" max="23" width="8.28515625" style="768" customWidth="1"/>
    <col min="24" max="24" width="7.5703125" style="289" customWidth="1"/>
    <col min="25" max="25" width="9" style="289" customWidth="1"/>
    <col min="26" max="26" width="9.7109375" style="755" customWidth="1"/>
    <col min="27" max="27" width="10.28515625" style="755" customWidth="1"/>
    <col min="28" max="16384" width="10.28515625" style="755"/>
  </cols>
  <sheetData>
    <row r="1" spans="1:28">
      <c r="B1" s="755">
        <v>1</v>
      </c>
      <c r="C1" s="755">
        <v>5</v>
      </c>
      <c r="D1" s="755">
        <v>6</v>
      </c>
      <c r="E1" s="755">
        <v>7</v>
      </c>
      <c r="F1" s="755">
        <v>8</v>
      </c>
      <c r="G1" s="755">
        <v>9</v>
      </c>
      <c r="H1" s="755">
        <v>10</v>
      </c>
      <c r="I1" s="755">
        <v>11</v>
      </c>
      <c r="J1" s="438">
        <v>12</v>
      </c>
      <c r="K1" s="755">
        <v>13</v>
      </c>
      <c r="L1" s="755">
        <v>14</v>
      </c>
      <c r="M1" s="755">
        <v>15</v>
      </c>
    </row>
    <row r="2" spans="1:28" ht="18" customHeight="1">
      <c r="A2" s="576" t="str">
        <f>TH!$A$1</f>
        <v>Đơn vị: CÔNG TY TNHH SX TM KIM DUNG PHÁT</v>
      </c>
      <c r="B2" s="756"/>
      <c r="C2" s="289"/>
      <c r="D2" s="289"/>
      <c r="E2" s="289"/>
      <c r="F2" s="289"/>
      <c r="G2" s="289"/>
      <c r="H2" s="289"/>
      <c r="I2" s="289"/>
      <c r="J2" s="439"/>
      <c r="K2" s="289"/>
      <c r="L2" s="604"/>
      <c r="M2" s="289"/>
      <c r="N2" s="770"/>
      <c r="O2" s="770"/>
      <c r="P2" s="289"/>
      <c r="Q2" s="749"/>
      <c r="V2" s="289"/>
      <c r="W2" s="749"/>
    </row>
    <row r="3" spans="1:28" ht="18.75" customHeight="1">
      <c r="A3" s="757" t="s">
        <v>549</v>
      </c>
      <c r="B3" s="757"/>
      <c r="C3" s="757"/>
      <c r="D3" s="757"/>
      <c r="E3" s="757"/>
      <c r="F3" s="757"/>
      <c r="G3" s="757"/>
      <c r="H3" s="757"/>
      <c r="I3" s="757"/>
      <c r="J3" s="440"/>
      <c r="K3" s="757"/>
      <c r="L3" s="757"/>
      <c r="M3" s="757"/>
      <c r="N3" s="770"/>
      <c r="O3" s="770"/>
      <c r="P3" s="289"/>
      <c r="Q3" s="749"/>
      <c r="V3" s="289"/>
      <c r="W3" s="749"/>
    </row>
    <row r="4" spans="1:28" ht="18.75" customHeight="1">
      <c r="A4" s="757"/>
      <c r="B4" s="758"/>
      <c r="C4" s="758"/>
      <c r="D4" s="758"/>
      <c r="E4" s="758"/>
      <c r="F4" s="758"/>
      <c r="G4" s="758"/>
      <c r="H4" s="758"/>
      <c r="I4" s="757"/>
      <c r="J4" s="441"/>
      <c r="K4" s="758"/>
      <c r="L4" s="771"/>
      <c r="M4" s="758"/>
      <c r="N4" s="770"/>
      <c r="O4" s="770"/>
      <c r="P4" s="289"/>
      <c r="Q4" s="749"/>
      <c r="V4" s="289"/>
      <c r="W4" s="749"/>
    </row>
    <row r="5" spans="1:28" ht="12.75" customHeight="1">
      <c r="A5" s="813"/>
      <c r="B5" s="805"/>
      <c r="C5" s="805"/>
      <c r="D5" s="805"/>
      <c r="E5" s="805"/>
      <c r="F5" s="805"/>
      <c r="G5" s="805"/>
      <c r="H5" s="805"/>
      <c r="I5" s="805"/>
      <c r="J5" s="442"/>
      <c r="K5" s="805"/>
      <c r="L5" s="772"/>
      <c r="M5" s="805"/>
      <c r="N5" s="770"/>
      <c r="O5" s="770"/>
      <c r="P5" s="765"/>
      <c r="Q5" s="813"/>
      <c r="R5" s="813"/>
      <c r="S5" s="823"/>
      <c r="T5" s="773"/>
      <c r="U5" s="813"/>
      <c r="V5" s="813"/>
      <c r="W5" s="813"/>
      <c r="X5" s="813"/>
      <c r="Y5" s="813"/>
      <c r="Z5" s="813"/>
      <c r="AA5" s="765"/>
      <c r="AB5" s="765"/>
    </row>
    <row r="6" spans="1:28" s="448" customFormat="1" ht="30.75" customHeight="1">
      <c r="A6" s="835" t="s">
        <v>35</v>
      </c>
      <c r="B6" s="443" t="s">
        <v>246</v>
      </c>
      <c r="C6" s="444" t="s">
        <v>250</v>
      </c>
      <c r="D6" s="444" t="s">
        <v>560</v>
      </c>
      <c r="E6" s="444" t="s">
        <v>251</v>
      </c>
      <c r="F6" s="444" t="s">
        <v>548</v>
      </c>
      <c r="G6" s="444" t="s">
        <v>252</v>
      </c>
      <c r="H6" s="445" t="s">
        <v>253</v>
      </c>
      <c r="I6" s="444" t="s">
        <v>547</v>
      </c>
      <c r="J6" s="445" t="s">
        <v>254</v>
      </c>
      <c r="K6" s="444" t="s">
        <v>255</v>
      </c>
      <c r="L6" s="446" t="s">
        <v>248</v>
      </c>
      <c r="M6" s="444" t="s">
        <v>256</v>
      </c>
      <c r="N6" s="447"/>
      <c r="O6" s="447"/>
      <c r="P6" s="443" t="s">
        <v>246</v>
      </c>
      <c r="Q6" s="444" t="s">
        <v>240</v>
      </c>
      <c r="R6" s="750" t="s">
        <v>247</v>
      </c>
      <c r="S6" s="824" t="s">
        <v>205</v>
      </c>
      <c r="T6" s="444" t="s">
        <v>249</v>
      </c>
      <c r="U6" s="444" t="s">
        <v>257</v>
      </c>
      <c r="V6" s="443" t="s">
        <v>246</v>
      </c>
      <c r="W6" s="444" t="s">
        <v>240</v>
      </c>
      <c r="X6" s="444" t="s">
        <v>205</v>
      </c>
      <c r="Y6" s="444" t="s">
        <v>249</v>
      </c>
      <c r="Z6" s="443" t="s">
        <v>257</v>
      </c>
    </row>
    <row r="7" spans="1:28">
      <c r="A7" s="759" t="str">
        <f>IF(B7&lt;&gt;"",ROW()-(ROW()-1),"")</f>
        <v/>
      </c>
      <c r="B7" s="293"/>
      <c r="C7" s="25">
        <f>U7</f>
        <v>0</v>
      </c>
      <c r="D7" s="760">
        <f t="shared" ref="D7:I8" si="0">IF($L$10&lt;&gt;0,D$10/$L$10*$L7,0)</f>
        <v>0</v>
      </c>
      <c r="E7" s="760">
        <f t="shared" si="0"/>
        <v>0</v>
      </c>
      <c r="F7" s="760">
        <f t="shared" si="0"/>
        <v>0</v>
      </c>
      <c r="G7" s="760">
        <f t="shared" si="0"/>
        <v>0</v>
      </c>
      <c r="H7" s="760">
        <f t="shared" si="0"/>
        <v>0</v>
      </c>
      <c r="I7" s="760">
        <f t="shared" si="0"/>
        <v>0</v>
      </c>
      <c r="J7" s="360"/>
      <c r="K7" s="25">
        <f>C7+E7+D7+G7+I7+H7+J7</f>
        <v>0</v>
      </c>
      <c r="L7" s="760"/>
      <c r="M7" s="760" t="str">
        <f>IF(L7&lt;&gt;"",K7/L7,"")</f>
        <v/>
      </c>
      <c r="N7" s="774"/>
      <c r="O7" s="774"/>
      <c r="P7" s="449"/>
      <c r="Q7" s="775"/>
      <c r="R7" s="776"/>
      <c r="S7" s="301"/>
      <c r="T7" s="809"/>
      <c r="U7" s="25">
        <f>ROUND(S7*T7,0)</f>
        <v>0</v>
      </c>
      <c r="V7" s="449"/>
      <c r="W7" s="775"/>
      <c r="X7" s="809"/>
      <c r="Y7" s="809"/>
      <c r="Z7" s="25">
        <f>X7*Y7</f>
        <v>0</v>
      </c>
    </row>
    <row r="8" spans="1:28">
      <c r="A8" s="759" t="str">
        <f>IF(B8&lt;&gt;"",A7+1,"")</f>
        <v/>
      </c>
      <c r="B8" s="293"/>
      <c r="C8" s="25">
        <f t="shared" ref="C8" si="1">U8</f>
        <v>0</v>
      </c>
      <c r="D8" s="760">
        <f t="shared" si="0"/>
        <v>0</v>
      </c>
      <c r="E8" s="760">
        <f t="shared" si="0"/>
        <v>0</v>
      </c>
      <c r="F8" s="760">
        <f t="shared" si="0"/>
        <v>0</v>
      </c>
      <c r="G8" s="760">
        <f t="shared" si="0"/>
        <v>0</v>
      </c>
      <c r="H8" s="760">
        <f t="shared" si="0"/>
        <v>0</v>
      </c>
      <c r="I8" s="760">
        <f t="shared" si="0"/>
        <v>0</v>
      </c>
      <c r="J8" s="360"/>
      <c r="K8" s="25">
        <f>C8+E8+D8+G8+I8+H8+J8</f>
        <v>0</v>
      </c>
      <c r="L8" s="254"/>
      <c r="M8" s="760" t="str">
        <f>IF(L8&lt;&gt;"",K8/L8,"")</f>
        <v/>
      </c>
      <c r="N8" s="774"/>
      <c r="O8" s="774"/>
      <c r="P8" s="451"/>
      <c r="Q8" s="777"/>
      <c r="R8" s="778"/>
      <c r="S8" s="825"/>
      <c r="T8" s="807"/>
      <c r="U8" s="8">
        <f t="shared" ref="U8" si="2">ROUND(S8*T8,0)</f>
        <v>0</v>
      </c>
      <c r="V8" s="451"/>
      <c r="W8" s="777"/>
      <c r="X8" s="807"/>
      <c r="Y8" s="807"/>
      <c r="Z8" s="8">
        <f t="shared" ref="Z8" si="3">X8*Y8</f>
        <v>0</v>
      </c>
    </row>
    <row r="9" spans="1:28" s="781" customFormat="1">
      <c r="A9" s="759"/>
      <c r="B9" s="293"/>
      <c r="C9" s="25"/>
      <c r="D9" s="760"/>
      <c r="E9" s="760"/>
      <c r="F9" s="760"/>
      <c r="G9" s="760"/>
      <c r="H9" s="760"/>
      <c r="I9" s="760"/>
      <c r="J9" s="360"/>
      <c r="K9" s="25"/>
      <c r="L9" s="254"/>
      <c r="M9" s="760"/>
      <c r="N9" s="671"/>
      <c r="O9" s="671"/>
      <c r="P9" s="779"/>
      <c r="Q9" s="777"/>
      <c r="R9" s="780"/>
      <c r="S9" s="826"/>
      <c r="T9" s="808"/>
      <c r="U9" s="808"/>
      <c r="V9" s="779"/>
      <c r="W9" s="777"/>
      <c r="X9" s="808"/>
      <c r="Y9" s="808"/>
      <c r="Z9" s="8"/>
    </row>
    <row r="10" spans="1:28" s="756" customFormat="1">
      <c r="A10" s="761"/>
      <c r="B10" s="762" t="s">
        <v>258</v>
      </c>
      <c r="C10" s="538">
        <f>SUM(C7:C9)</f>
        <v>0</v>
      </c>
      <c r="D10" s="538"/>
      <c r="E10" s="538">
        <f>$Z$10</f>
        <v>0</v>
      </c>
      <c r="F10" s="538"/>
      <c r="G10" s="538"/>
      <c r="H10" s="538"/>
      <c r="I10" s="538"/>
      <c r="J10" s="452">
        <f>ROUND(SUM(J7:J9),0)</f>
        <v>0</v>
      </c>
      <c r="K10" s="538">
        <f>ROUND(SUM(K7:K9),0)</f>
        <v>0</v>
      </c>
      <c r="L10" s="538">
        <f>ROUND(SUM(L7:L9),0)</f>
        <v>0</v>
      </c>
      <c r="M10" s="538"/>
      <c r="N10" s="770"/>
      <c r="O10" s="770"/>
      <c r="P10" s="782"/>
      <c r="Q10" s="783"/>
      <c r="R10" s="784"/>
      <c r="S10" s="827">
        <f>SUM(S7:S9)</f>
        <v>0</v>
      </c>
      <c r="T10" s="47"/>
      <c r="U10" s="47">
        <f>SUM(U7:U9)</f>
        <v>0</v>
      </c>
      <c r="V10" s="782"/>
      <c r="W10" s="783"/>
      <c r="X10" s="796"/>
      <c r="Y10" s="27"/>
      <c r="Z10" s="47">
        <f>SUM(Z7:Z9)</f>
        <v>0</v>
      </c>
    </row>
    <row r="11" spans="1:28" s="756" customFormat="1">
      <c r="A11" s="763"/>
      <c r="B11" s="764"/>
      <c r="C11" s="757"/>
      <c r="D11" s="757"/>
      <c r="E11" s="757"/>
      <c r="F11" s="757"/>
      <c r="G11" s="757"/>
      <c r="H11" s="757"/>
      <c r="I11" s="757"/>
      <c r="J11" s="453"/>
      <c r="K11" s="757"/>
      <c r="L11" s="757"/>
      <c r="M11" s="757"/>
      <c r="N11" s="770"/>
      <c r="O11" s="770"/>
      <c r="P11" s="454"/>
      <c r="Q11" s="785"/>
      <c r="R11" s="786"/>
      <c r="S11" s="828"/>
      <c r="T11" s="773"/>
      <c r="U11" s="787"/>
      <c r="V11" s="454"/>
      <c r="W11" s="785"/>
      <c r="X11" s="773"/>
      <c r="Y11" s="773"/>
      <c r="Z11" s="755"/>
    </row>
    <row r="12" spans="1:28">
      <c r="C12" s="765"/>
      <c r="D12" s="765"/>
      <c r="E12" s="766"/>
      <c r="F12" s="766"/>
      <c r="K12" s="788"/>
      <c r="L12" s="757"/>
      <c r="P12" s="454"/>
      <c r="Q12" s="785"/>
      <c r="R12" s="786"/>
      <c r="S12" s="828"/>
      <c r="T12" s="773"/>
      <c r="U12" s="787"/>
      <c r="V12" s="454"/>
      <c r="W12" s="785"/>
      <c r="X12" s="773"/>
      <c r="Y12" s="773"/>
    </row>
    <row r="13" spans="1:28" ht="18" customHeight="1">
      <c r="A13" s="576" t="str">
        <f>TH!$A$1</f>
        <v>Đơn vị: CÔNG TY TNHH SX TM KIM DUNG PHÁT</v>
      </c>
      <c r="B13" s="756"/>
      <c r="C13" s="289"/>
      <c r="D13" s="289"/>
      <c r="E13" s="289"/>
      <c r="F13" s="289"/>
      <c r="G13" s="289"/>
      <c r="H13" s="289"/>
      <c r="I13" s="289"/>
      <c r="J13" s="439"/>
      <c r="K13" s="289"/>
      <c r="L13" s="604"/>
      <c r="M13" s="289"/>
      <c r="N13" s="770"/>
      <c r="O13" s="770"/>
      <c r="P13" s="454"/>
      <c r="Q13" s="785"/>
      <c r="R13" s="786"/>
      <c r="S13" s="828"/>
      <c r="T13" s="773"/>
      <c r="U13" s="787"/>
      <c r="V13" s="454"/>
      <c r="W13" s="785"/>
      <c r="X13" s="773"/>
      <c r="Y13" s="773"/>
      <c r="AA13" s="765"/>
    </row>
    <row r="14" spans="1:28" ht="18.75" customHeight="1">
      <c r="A14" s="757" t="s">
        <v>550</v>
      </c>
      <c r="B14" s="757"/>
      <c r="C14" s="757"/>
      <c r="D14" s="757"/>
      <c r="E14" s="757"/>
      <c r="F14" s="757"/>
      <c r="G14" s="757"/>
      <c r="H14" s="757"/>
      <c r="I14" s="757"/>
      <c r="J14" s="440"/>
      <c r="K14" s="757"/>
      <c r="L14" s="757"/>
      <c r="M14" s="757"/>
      <c r="N14" s="770"/>
      <c r="O14" s="770"/>
      <c r="P14" s="454"/>
      <c r="Q14" s="785"/>
      <c r="R14" s="786"/>
      <c r="S14" s="828"/>
      <c r="T14" s="773"/>
      <c r="U14" s="787"/>
      <c r="V14" s="454"/>
      <c r="W14" s="785"/>
      <c r="X14" s="773"/>
      <c r="Y14" s="773"/>
    </row>
    <row r="15" spans="1:28" ht="18.75" hidden="1" customHeight="1">
      <c r="A15" s="757"/>
      <c r="B15" s="758"/>
      <c r="C15" s="758"/>
      <c r="D15" s="758"/>
      <c r="E15" s="758"/>
      <c r="F15" s="758"/>
      <c r="G15" s="758"/>
      <c r="H15" s="758"/>
      <c r="I15" s="757"/>
      <c r="J15" s="441"/>
      <c r="K15" s="758"/>
      <c r="L15" s="771"/>
      <c r="M15" s="758"/>
      <c r="N15" s="770"/>
      <c r="O15" s="770"/>
      <c r="P15" s="454"/>
      <c r="Q15" s="785"/>
      <c r="R15" s="786"/>
      <c r="S15" s="828"/>
      <c r="T15" s="773"/>
      <c r="U15" s="787"/>
      <c r="V15" s="454"/>
      <c r="W15" s="785"/>
      <c r="X15" s="773"/>
      <c r="Y15" s="773"/>
    </row>
    <row r="16" spans="1:28" ht="12.75" hidden="1" customHeight="1">
      <c r="A16" s="813"/>
      <c r="B16" s="805"/>
      <c r="C16" s="805"/>
      <c r="D16" s="805"/>
      <c r="E16" s="805"/>
      <c r="F16" s="805"/>
      <c r="G16" s="805"/>
      <c r="H16" s="805"/>
      <c r="I16" s="805"/>
      <c r="J16" s="442"/>
      <c r="K16" s="805"/>
      <c r="L16" s="772"/>
      <c r="M16" s="805"/>
      <c r="N16" s="770"/>
      <c r="O16" s="770"/>
      <c r="P16" s="454"/>
      <c r="Q16" s="785"/>
      <c r="R16" s="786"/>
      <c r="S16" s="828"/>
      <c r="T16" s="773"/>
      <c r="U16" s="787"/>
      <c r="V16" s="454"/>
      <c r="W16" s="785"/>
      <c r="X16" s="773"/>
      <c r="Y16" s="773"/>
    </row>
    <row r="17" spans="1:26" s="448" customFormat="1" ht="30.75" customHeight="1">
      <c r="A17" s="835" t="s">
        <v>35</v>
      </c>
      <c r="B17" s="443" t="s">
        <v>246</v>
      </c>
      <c r="C17" s="444" t="s">
        <v>250</v>
      </c>
      <c r="D17" s="444" t="s">
        <v>560</v>
      </c>
      <c r="E17" s="444" t="s">
        <v>251</v>
      </c>
      <c r="F17" s="444" t="s">
        <v>548</v>
      </c>
      <c r="G17" s="444" t="s">
        <v>252</v>
      </c>
      <c r="H17" s="445" t="s">
        <v>253</v>
      </c>
      <c r="I17" s="444" t="s">
        <v>547</v>
      </c>
      <c r="J17" s="445" t="s">
        <v>254</v>
      </c>
      <c r="K17" s="444" t="s">
        <v>255</v>
      </c>
      <c r="L17" s="446" t="s">
        <v>248</v>
      </c>
      <c r="M17" s="444" t="s">
        <v>256</v>
      </c>
      <c r="N17" s="447"/>
      <c r="O17" s="447"/>
      <c r="P17" s="443" t="s">
        <v>246</v>
      </c>
      <c r="Q17" s="444" t="s">
        <v>240</v>
      </c>
      <c r="R17" s="750"/>
      <c r="S17" s="824" t="s">
        <v>205</v>
      </c>
      <c r="T17" s="444" t="s">
        <v>249</v>
      </c>
      <c r="U17" s="444" t="s">
        <v>257</v>
      </c>
      <c r="V17" s="443" t="s">
        <v>246</v>
      </c>
      <c r="W17" s="444" t="s">
        <v>240</v>
      </c>
      <c r="X17" s="444" t="s">
        <v>205</v>
      </c>
      <c r="Y17" s="444" t="s">
        <v>249</v>
      </c>
      <c r="Z17" s="443" t="s">
        <v>257</v>
      </c>
    </row>
    <row r="18" spans="1:26">
      <c r="A18" s="836">
        <f>IF(B18&lt;&gt;"",ROW()-17,"")</f>
        <v>1</v>
      </c>
      <c r="B18" s="834" t="s">
        <v>589</v>
      </c>
      <c r="C18" s="803">
        <f>U18</f>
        <v>1613276</v>
      </c>
      <c r="D18" s="803">
        <f t="shared" ref="D18:I27" si="4">IF($L$182&lt;&gt;0,D$182/$L$182*$L18,0)</f>
        <v>46699.591930132337</v>
      </c>
      <c r="E18" s="803">
        <f t="shared" si="4"/>
        <v>11642.195187063804</v>
      </c>
      <c r="F18" s="800">
        <f t="shared" si="4"/>
        <v>54043.705426947869</v>
      </c>
      <c r="G18" s="800">
        <f t="shared" si="4"/>
        <v>6215.1756225925783</v>
      </c>
      <c r="H18" s="800">
        <f t="shared" si="4"/>
        <v>2803.0967545097442</v>
      </c>
      <c r="I18" s="803">
        <f>IF($L$182&lt;&gt;0,I$182/$L$182*$L18,0)</f>
        <v>11828.48899736852</v>
      </c>
      <c r="J18" s="801"/>
      <c r="K18" s="803">
        <f>ROUND(SUM(C18:I18),0)-1</f>
        <v>1746507</v>
      </c>
      <c r="L18" s="803">
        <v>98</v>
      </c>
      <c r="M18" s="800">
        <f>IF(L18&lt;&gt;"",K18/L18,"")</f>
        <v>17821.5</v>
      </c>
      <c r="N18" s="671">
        <v>18940</v>
      </c>
      <c r="O18" s="671"/>
      <c r="P18" s="189" t="s">
        <v>407</v>
      </c>
      <c r="Q18" s="777">
        <v>40690</v>
      </c>
      <c r="R18" s="776"/>
      <c r="S18" s="301">
        <v>98</v>
      </c>
      <c r="T18" s="809">
        <v>16462</v>
      </c>
      <c r="U18" s="25">
        <f>S18*T18</f>
        <v>1613276</v>
      </c>
      <c r="V18" s="449" t="s">
        <v>381</v>
      </c>
      <c r="W18" s="775">
        <v>40644</v>
      </c>
      <c r="X18" s="809">
        <v>50</v>
      </c>
      <c r="Y18" s="809">
        <v>23500</v>
      </c>
      <c r="Z18" s="25">
        <f>X18*Y18</f>
        <v>1175000</v>
      </c>
    </row>
    <row r="19" spans="1:26">
      <c r="A19" s="814">
        <f>IF(B19&lt;&gt;"",A18+1,"")</f>
        <v>2</v>
      </c>
      <c r="B19" s="294" t="s">
        <v>590</v>
      </c>
      <c r="C19" s="833">
        <f t="shared" ref="C19:C82" si="5">U19</f>
        <v>2189250</v>
      </c>
      <c r="D19" s="537">
        <f t="shared" si="4"/>
        <v>84345.181343198201</v>
      </c>
      <c r="E19" s="537">
        <f t="shared" si="4"/>
        <v>21027.230082758095</v>
      </c>
      <c r="F19" s="537">
        <f t="shared" si="4"/>
        <v>97609.549597650752</v>
      </c>
      <c r="G19" s="537">
        <f t="shared" si="4"/>
        <v>11225.368216315168</v>
      </c>
      <c r="H19" s="537">
        <f t="shared" si="4"/>
        <v>5062.7359749818852</v>
      </c>
      <c r="I19" s="537">
        <f t="shared" si="4"/>
        <v>21363.699515655389</v>
      </c>
      <c r="J19" s="815"/>
      <c r="K19" s="803">
        <f t="shared" ref="K19:K26" si="6">ROUND(SUM(C19:I19),0)-1</f>
        <v>2429883</v>
      </c>
      <c r="L19" s="537">
        <v>177</v>
      </c>
      <c r="M19" s="537">
        <f t="shared" ref="M19:M20" si="7">IF(L19&lt;&gt;"",K19/L19,"")</f>
        <v>13728.152542372882</v>
      </c>
      <c r="N19" s="671">
        <v>15550</v>
      </c>
      <c r="O19" s="671"/>
      <c r="P19" s="189" t="s">
        <v>385</v>
      </c>
      <c r="Q19" s="777">
        <v>40690</v>
      </c>
      <c r="R19" s="776"/>
      <c r="S19" s="301">
        <v>90</v>
      </c>
      <c r="T19" s="809">
        <v>24325</v>
      </c>
      <c r="U19" s="25">
        <f t="shared" ref="U19" si="8">S19*T19</f>
        <v>2189250</v>
      </c>
      <c r="V19" s="451" t="s">
        <v>357</v>
      </c>
      <c r="W19" s="777">
        <v>40644</v>
      </c>
      <c r="X19" s="807">
        <v>20</v>
      </c>
      <c r="Y19" s="807">
        <v>42000</v>
      </c>
      <c r="Z19" s="8">
        <f t="shared" ref="Z19" si="9">X19*Y19</f>
        <v>840000</v>
      </c>
    </row>
    <row r="20" spans="1:26">
      <c r="A20" s="802">
        <f>IF(B20&lt;&gt;"",A19+1,"")</f>
        <v>3</v>
      </c>
      <c r="B20" s="293" t="s">
        <v>591</v>
      </c>
      <c r="C20" s="833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50"/>
      <c r="K20" s="803">
        <f t="shared" si="6"/>
        <v>3648824</v>
      </c>
      <c r="L20" s="254">
        <v>205</v>
      </c>
      <c r="M20" s="254">
        <f t="shared" si="7"/>
        <v>17799.141463414635</v>
      </c>
      <c r="N20" s="671">
        <v>19690</v>
      </c>
      <c r="O20" s="671"/>
      <c r="P20" s="293" t="s">
        <v>393</v>
      </c>
      <c r="Q20" s="777">
        <v>40690</v>
      </c>
      <c r="R20" s="776"/>
      <c r="S20" s="829">
        <v>209</v>
      </c>
      <c r="T20" s="253">
        <v>16125</v>
      </c>
      <c r="U20" s="8">
        <f t="shared" ref="U20" si="10">S20*T20</f>
        <v>3370125</v>
      </c>
      <c r="V20" s="451" t="s">
        <v>390</v>
      </c>
      <c r="W20" s="777">
        <v>40660</v>
      </c>
      <c r="X20" s="807">
        <v>5000</v>
      </c>
      <c r="Y20" s="807">
        <v>220</v>
      </c>
      <c r="Z20" s="8">
        <f t="shared" ref="Z20:Z21" si="11">X20*Y20</f>
        <v>1100000</v>
      </c>
    </row>
    <row r="21" spans="1:26">
      <c r="A21" s="802">
        <f t="shared" ref="A21:A22" si="12">IF(B21&lt;&gt;"",A20+1,"")</f>
        <v>4</v>
      </c>
      <c r="B21" s="293" t="s">
        <v>597</v>
      </c>
      <c r="C21" s="833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50"/>
      <c r="K21" s="803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71">
        <v>9760</v>
      </c>
      <c r="O21" s="671"/>
      <c r="P21" s="189" t="s">
        <v>424</v>
      </c>
      <c r="Q21" s="777">
        <v>40690</v>
      </c>
      <c r="R21" s="776"/>
      <c r="S21" s="301">
        <f>L21</f>
        <v>283</v>
      </c>
      <c r="T21" s="255">
        <v>7268</v>
      </c>
      <c r="U21" s="8">
        <f t="shared" ref="U21:U22" si="14">S21*T21</f>
        <v>2056844</v>
      </c>
      <c r="V21" s="451"/>
      <c r="W21" s="777"/>
      <c r="X21" s="807"/>
      <c r="Y21" s="807"/>
      <c r="Z21" s="8">
        <f t="shared" si="11"/>
        <v>0</v>
      </c>
    </row>
    <row r="22" spans="1:26">
      <c r="A22" s="802">
        <f t="shared" si="12"/>
        <v>5</v>
      </c>
      <c r="B22" s="293" t="s">
        <v>592</v>
      </c>
      <c r="C22" s="833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50"/>
      <c r="K22" s="803">
        <f t="shared" si="6"/>
        <v>3442567</v>
      </c>
      <c r="L22" s="254">
        <v>493</v>
      </c>
      <c r="M22" s="254">
        <f t="shared" si="13"/>
        <v>6982.8945233265722</v>
      </c>
      <c r="N22" s="671">
        <v>7160</v>
      </c>
      <c r="O22" s="671"/>
      <c r="P22" s="189" t="s">
        <v>411</v>
      </c>
      <c r="Q22" s="777">
        <v>40690</v>
      </c>
      <c r="R22" s="776"/>
      <c r="S22" s="829">
        <v>494</v>
      </c>
      <c r="T22" s="255">
        <v>5612</v>
      </c>
      <c r="U22" s="8">
        <f t="shared" si="14"/>
        <v>2772328</v>
      </c>
      <c r="V22" s="451"/>
      <c r="W22" s="777"/>
      <c r="X22" s="807"/>
      <c r="Y22" s="807"/>
      <c r="Z22" s="8">
        <f t="shared" ref="Z22" si="15">X22*Y22</f>
        <v>0</v>
      </c>
    </row>
    <row r="23" spans="1:26">
      <c r="A23" s="759">
        <f t="shared" ref="A23:A52" si="16">IF(B23&lt;&gt;"",A22+1,"")</f>
        <v>6</v>
      </c>
      <c r="B23" s="293" t="s">
        <v>593</v>
      </c>
      <c r="C23" s="833">
        <f t="shared" si="5"/>
        <v>2320738</v>
      </c>
      <c r="D23" s="760">
        <f t="shared" si="4"/>
        <v>189657.52641012927</v>
      </c>
      <c r="E23" s="760">
        <f t="shared" si="4"/>
        <v>47281.568208687691</v>
      </c>
      <c r="F23" s="760">
        <f t="shared" si="4"/>
        <v>219483.61999923727</v>
      </c>
      <c r="G23" s="760">
        <f t="shared" si="4"/>
        <v>25241.223446855573</v>
      </c>
      <c r="H23" s="760">
        <f t="shared" si="4"/>
        <v>11384.005186682431</v>
      </c>
      <c r="I23" s="760">
        <f t="shared" si="4"/>
        <v>48038.149193394602</v>
      </c>
      <c r="J23" s="360"/>
      <c r="K23" s="803">
        <f t="shared" si="6"/>
        <v>2861823</v>
      </c>
      <c r="L23" s="760">
        <v>398</v>
      </c>
      <c r="M23" s="760">
        <f t="shared" ref="M23:M54" si="17">IF(L23&lt;&gt;"",K23/L23,"")</f>
        <v>7190.510050251256</v>
      </c>
      <c r="N23" s="671">
        <v>7360</v>
      </c>
      <c r="O23" s="671"/>
      <c r="P23" s="189" t="s">
        <v>412</v>
      </c>
      <c r="Q23" s="777">
        <v>40690</v>
      </c>
      <c r="R23" s="776"/>
      <c r="S23" s="829">
        <f>L23</f>
        <v>398</v>
      </c>
      <c r="T23" s="255">
        <v>5831</v>
      </c>
      <c r="U23" s="8">
        <f t="shared" ref="U23:U61" si="18">S23*T23</f>
        <v>2320738</v>
      </c>
      <c r="V23" s="451"/>
      <c r="W23" s="777"/>
      <c r="X23" s="807"/>
      <c r="Y23" s="807"/>
      <c r="Z23" s="8">
        <f t="shared" ref="Z23:Z54" si="19">X23*Y23</f>
        <v>0</v>
      </c>
    </row>
    <row r="24" spans="1:26">
      <c r="A24" s="759">
        <f t="shared" si="16"/>
        <v>7</v>
      </c>
      <c r="B24" s="293" t="s">
        <v>594</v>
      </c>
      <c r="C24" s="833">
        <f t="shared" si="5"/>
        <v>1212200</v>
      </c>
      <c r="D24" s="760">
        <f t="shared" si="4"/>
        <v>46699.591930132337</v>
      </c>
      <c r="E24" s="760">
        <f t="shared" si="4"/>
        <v>11642.195187063804</v>
      </c>
      <c r="F24" s="760">
        <f t="shared" si="4"/>
        <v>54043.705426947869</v>
      </c>
      <c r="G24" s="760">
        <f t="shared" si="4"/>
        <v>6215.1756225925783</v>
      </c>
      <c r="H24" s="760">
        <f t="shared" si="4"/>
        <v>2803.0967545097442</v>
      </c>
      <c r="I24" s="760">
        <f t="shared" si="4"/>
        <v>11828.48899736852</v>
      </c>
      <c r="J24" s="360"/>
      <c r="K24" s="803">
        <f t="shared" si="6"/>
        <v>1345431</v>
      </c>
      <c r="L24" s="760">
        <v>98</v>
      </c>
      <c r="M24" s="760">
        <f t="shared" si="17"/>
        <v>13728.887755102041</v>
      </c>
      <c r="N24" s="671">
        <v>15400</v>
      </c>
      <c r="O24" s="671"/>
      <c r="P24" s="189" t="s">
        <v>414</v>
      </c>
      <c r="Q24" s="777">
        <v>40690</v>
      </c>
      <c r="R24" s="776"/>
      <c r="S24" s="301">
        <v>100</v>
      </c>
      <c r="T24" s="255">
        <v>12122</v>
      </c>
      <c r="U24" s="8">
        <f t="shared" si="18"/>
        <v>1212200</v>
      </c>
      <c r="V24" s="451"/>
      <c r="W24" s="777"/>
      <c r="X24" s="807"/>
      <c r="Y24" s="807"/>
      <c r="Z24" s="8">
        <f t="shared" si="19"/>
        <v>0</v>
      </c>
    </row>
    <row r="25" spans="1:26">
      <c r="A25" s="759">
        <f t="shared" si="16"/>
        <v>8</v>
      </c>
      <c r="B25" s="293" t="s">
        <v>595</v>
      </c>
      <c r="C25" s="833">
        <f t="shared" si="5"/>
        <v>3042375</v>
      </c>
      <c r="D25" s="760">
        <f t="shared" si="4"/>
        <v>91016.551618931393</v>
      </c>
      <c r="E25" s="760">
        <f t="shared" si="4"/>
        <v>22690.40082376721</v>
      </c>
      <c r="F25" s="760">
        <f t="shared" si="4"/>
        <v>105330.07894435758</v>
      </c>
      <c r="G25" s="760">
        <f t="shared" si="4"/>
        <v>12113.250448114108</v>
      </c>
      <c r="H25" s="760">
        <f t="shared" si="4"/>
        <v>5463.1783684832772</v>
      </c>
      <c r="I25" s="760">
        <f t="shared" si="4"/>
        <v>23053.483658136607</v>
      </c>
      <c r="J25" s="360"/>
      <c r="K25" s="803">
        <f t="shared" si="6"/>
        <v>3302041</v>
      </c>
      <c r="L25" s="760">
        <v>191</v>
      </c>
      <c r="M25" s="760">
        <f t="shared" si="17"/>
        <v>17288.172774869108</v>
      </c>
      <c r="N25" s="671">
        <v>18480</v>
      </c>
      <c r="O25" s="671"/>
      <c r="P25" s="189" t="s">
        <v>398</v>
      </c>
      <c r="Q25" s="777">
        <v>40690</v>
      </c>
      <c r="R25" s="776"/>
      <c r="S25" s="829">
        <v>95</v>
      </c>
      <c r="T25" s="255">
        <v>32025</v>
      </c>
      <c r="U25" s="8">
        <f t="shared" si="18"/>
        <v>3042375</v>
      </c>
      <c r="V25" s="451"/>
      <c r="W25" s="777"/>
      <c r="X25" s="807"/>
      <c r="Y25" s="807"/>
      <c r="Z25" s="8">
        <f t="shared" si="19"/>
        <v>0</v>
      </c>
    </row>
    <row r="26" spans="1:26">
      <c r="A26" s="759">
        <f t="shared" si="16"/>
        <v>9</v>
      </c>
      <c r="B26" s="293" t="s">
        <v>596</v>
      </c>
      <c r="C26" s="833">
        <f t="shared" si="5"/>
        <v>2780588</v>
      </c>
      <c r="D26" s="760">
        <f t="shared" si="4"/>
        <v>98164.448342931239</v>
      </c>
      <c r="E26" s="760">
        <f t="shared" si="4"/>
        <v>24472.369474848405</v>
      </c>
      <c r="F26" s="760">
        <f t="shared" si="4"/>
        <v>113602.07467297206</v>
      </c>
      <c r="G26" s="760">
        <f t="shared" si="4"/>
        <v>13064.552839327256</v>
      </c>
      <c r="H26" s="760">
        <f t="shared" si="4"/>
        <v>5892.2237900919117</v>
      </c>
      <c r="I26" s="760">
        <f t="shared" si="4"/>
        <v>24863.966667937912</v>
      </c>
      <c r="J26" s="360"/>
      <c r="K26" s="803">
        <f t="shared" si="6"/>
        <v>3060647</v>
      </c>
      <c r="L26" s="760">
        <v>206</v>
      </c>
      <c r="M26" s="760">
        <f t="shared" si="17"/>
        <v>14857.509708737864</v>
      </c>
      <c r="N26" s="671">
        <v>15230</v>
      </c>
      <c r="O26" s="671"/>
      <c r="P26" s="189" t="s">
        <v>410</v>
      </c>
      <c r="Q26" s="777">
        <v>40690</v>
      </c>
      <c r="R26" s="776"/>
      <c r="S26" s="301">
        <f>L26</f>
        <v>206</v>
      </c>
      <c r="T26" s="255">
        <v>13498</v>
      </c>
      <c r="U26" s="8">
        <f t="shared" si="18"/>
        <v>2780588</v>
      </c>
      <c r="V26" s="451"/>
      <c r="W26" s="777"/>
      <c r="X26" s="807"/>
      <c r="Y26" s="807"/>
      <c r="Z26" s="8">
        <f t="shared" si="19"/>
        <v>0</v>
      </c>
    </row>
    <row r="27" spans="1:26">
      <c r="A27" s="759">
        <f t="shared" si="16"/>
        <v>10</v>
      </c>
      <c r="B27" s="293" t="s">
        <v>598</v>
      </c>
      <c r="C27" s="833">
        <f t="shared" si="5"/>
        <v>541500</v>
      </c>
      <c r="D27" s="760">
        <f t="shared" si="4"/>
        <v>23826.322413332822</v>
      </c>
      <c r="E27" s="760">
        <f t="shared" si="4"/>
        <v>5939.8955036039815</v>
      </c>
      <c r="F27" s="760">
        <f t="shared" si="4"/>
        <v>27573.319095381565</v>
      </c>
      <c r="G27" s="760">
        <f t="shared" si="4"/>
        <v>3171.0079707104992</v>
      </c>
      <c r="H27" s="760">
        <f t="shared" si="4"/>
        <v>1430.1514053621145</v>
      </c>
      <c r="I27" s="760">
        <f t="shared" si="4"/>
        <v>6034.9433660043469</v>
      </c>
      <c r="J27" s="360"/>
      <c r="K27" s="803">
        <f>ROUND(SUM(C27:I27),0)-1</f>
        <v>609475</v>
      </c>
      <c r="L27" s="760">
        <v>50</v>
      </c>
      <c r="M27" s="760">
        <f t="shared" si="17"/>
        <v>12189.5</v>
      </c>
      <c r="N27" s="671">
        <v>13832</v>
      </c>
      <c r="O27" s="671"/>
      <c r="P27" s="189" t="s">
        <v>383</v>
      </c>
      <c r="Q27" s="777">
        <v>40690</v>
      </c>
      <c r="R27" s="776"/>
      <c r="S27" s="301">
        <v>50</v>
      </c>
      <c r="T27" s="253">
        <v>10830</v>
      </c>
      <c r="U27" s="8">
        <f t="shared" si="18"/>
        <v>541500</v>
      </c>
      <c r="V27" s="451"/>
      <c r="W27" s="777"/>
      <c r="X27" s="807"/>
      <c r="Y27" s="807"/>
      <c r="Z27" s="8">
        <f t="shared" si="19"/>
        <v>0</v>
      </c>
    </row>
    <row r="28" spans="1:26">
      <c r="A28" s="759">
        <f t="shared" si="16"/>
        <v>11</v>
      </c>
      <c r="B28" s="293" t="s">
        <v>541</v>
      </c>
      <c r="C28" s="833">
        <f t="shared" si="5"/>
        <v>333675</v>
      </c>
      <c r="D28" s="760">
        <f t="shared" ref="D28:I37" si="20">IF($L$182&lt;&gt;0,D$182/$L$182*$L28,0)</f>
        <v>142957.93447999694</v>
      </c>
      <c r="E28" s="760">
        <f t="shared" si="20"/>
        <v>35639.373021623891</v>
      </c>
      <c r="F28" s="760">
        <f t="shared" si="20"/>
        <v>165439.91457228939</v>
      </c>
      <c r="G28" s="760">
        <f t="shared" si="20"/>
        <v>19026.047824262994</v>
      </c>
      <c r="H28" s="760">
        <f t="shared" si="20"/>
        <v>8580.9084321726859</v>
      </c>
      <c r="I28" s="760">
        <f t="shared" si="20"/>
        <v>36209.660196026081</v>
      </c>
      <c r="J28" s="360"/>
      <c r="K28" s="803">
        <f t="shared" ref="K28:K82" si="21">ROUND(SUM(C28:I28),0)</f>
        <v>741529</v>
      </c>
      <c r="L28" s="760">
        <v>300</v>
      </c>
      <c r="M28" s="760">
        <f t="shared" si="17"/>
        <v>2471.7633333333333</v>
      </c>
      <c r="N28" s="671">
        <v>3500</v>
      </c>
      <c r="O28" s="671"/>
      <c r="P28" s="189" t="s">
        <v>380</v>
      </c>
      <c r="Q28" s="777">
        <v>40690</v>
      </c>
      <c r="R28" s="776"/>
      <c r="S28" s="301">
        <f>L28/4</f>
        <v>75</v>
      </c>
      <c r="T28" s="255">
        <v>4449</v>
      </c>
      <c r="U28" s="8">
        <f t="shared" si="18"/>
        <v>333675</v>
      </c>
      <c r="V28" s="451"/>
      <c r="W28" s="777"/>
      <c r="X28" s="807"/>
      <c r="Y28" s="807"/>
      <c r="Z28" s="8">
        <f t="shared" si="19"/>
        <v>0</v>
      </c>
    </row>
    <row r="29" spans="1:26">
      <c r="A29" s="759">
        <f t="shared" si="16"/>
        <v>12</v>
      </c>
      <c r="B29" s="293" t="s">
        <v>599</v>
      </c>
      <c r="C29" s="833">
        <f t="shared" si="5"/>
        <v>112875</v>
      </c>
      <c r="D29" s="760">
        <f t="shared" si="20"/>
        <v>3335.6851378665951</v>
      </c>
      <c r="E29" s="760">
        <f t="shared" si="20"/>
        <v>831.58537050455743</v>
      </c>
      <c r="F29" s="760">
        <f t="shared" si="20"/>
        <v>3860.2646733534193</v>
      </c>
      <c r="G29" s="760">
        <f t="shared" si="20"/>
        <v>443.94111589946988</v>
      </c>
      <c r="H29" s="760">
        <f t="shared" si="20"/>
        <v>200.22119675069601</v>
      </c>
      <c r="I29" s="760">
        <f t="shared" si="20"/>
        <v>844.89207124060863</v>
      </c>
      <c r="J29" s="360"/>
      <c r="K29" s="803">
        <f t="shared" si="21"/>
        <v>122392</v>
      </c>
      <c r="L29" s="760">
        <v>7</v>
      </c>
      <c r="M29" s="760">
        <f t="shared" si="17"/>
        <v>17484.571428571428</v>
      </c>
      <c r="N29" s="671">
        <v>19908</v>
      </c>
      <c r="O29" s="671"/>
      <c r="P29" s="293" t="s">
        <v>393</v>
      </c>
      <c r="Q29" s="777">
        <v>40690</v>
      </c>
      <c r="R29" s="776"/>
      <c r="S29" s="829">
        <f t="shared" ref="S29:S30" si="22">L29</f>
        <v>7</v>
      </c>
      <c r="T29" s="253">
        <v>16125</v>
      </c>
      <c r="U29" s="8">
        <f t="shared" si="18"/>
        <v>112875</v>
      </c>
      <c r="V29" s="451"/>
      <c r="W29" s="777"/>
      <c r="X29" s="807"/>
      <c r="Y29" s="807"/>
      <c r="Z29" s="8">
        <f t="shared" si="19"/>
        <v>0</v>
      </c>
    </row>
    <row r="30" spans="1:26">
      <c r="A30" s="759">
        <f t="shared" si="16"/>
        <v>13</v>
      </c>
      <c r="B30" s="293" t="s">
        <v>600</v>
      </c>
      <c r="C30" s="833">
        <f t="shared" si="5"/>
        <v>112875</v>
      </c>
      <c r="D30" s="760">
        <f t="shared" si="20"/>
        <v>3335.6851378665951</v>
      </c>
      <c r="E30" s="760">
        <f t="shared" si="20"/>
        <v>831.58537050455743</v>
      </c>
      <c r="F30" s="760">
        <f t="shared" si="20"/>
        <v>3860.2646733534193</v>
      </c>
      <c r="G30" s="760">
        <f t="shared" si="20"/>
        <v>443.94111589946988</v>
      </c>
      <c r="H30" s="760">
        <f t="shared" si="20"/>
        <v>200.22119675069601</v>
      </c>
      <c r="I30" s="760">
        <f t="shared" si="20"/>
        <v>844.89207124060863</v>
      </c>
      <c r="J30" s="360"/>
      <c r="K30" s="803">
        <f t="shared" si="21"/>
        <v>122392</v>
      </c>
      <c r="L30" s="760">
        <v>7</v>
      </c>
      <c r="M30" s="760">
        <f t="shared" si="17"/>
        <v>17484.571428571428</v>
      </c>
      <c r="N30" s="671">
        <v>19285</v>
      </c>
      <c r="O30" s="671"/>
      <c r="P30" s="293" t="s">
        <v>393</v>
      </c>
      <c r="Q30" s="777">
        <v>40690</v>
      </c>
      <c r="R30" s="776"/>
      <c r="S30" s="829">
        <f t="shared" si="22"/>
        <v>7</v>
      </c>
      <c r="T30" s="253">
        <v>16125</v>
      </c>
      <c r="U30" s="8">
        <f t="shared" si="18"/>
        <v>112875</v>
      </c>
      <c r="V30" s="451"/>
      <c r="W30" s="777"/>
      <c r="X30" s="807"/>
      <c r="Y30" s="807"/>
      <c r="Z30" s="8">
        <f t="shared" si="19"/>
        <v>0</v>
      </c>
    </row>
    <row r="31" spans="1:26">
      <c r="A31" s="759">
        <f t="shared" si="16"/>
        <v>14</v>
      </c>
      <c r="B31" s="293" t="s">
        <v>598</v>
      </c>
      <c r="C31" s="833">
        <f t="shared" si="5"/>
        <v>2896750</v>
      </c>
      <c r="D31" s="760">
        <f t="shared" si="20"/>
        <v>119131.61206666412</v>
      </c>
      <c r="E31" s="760">
        <f t="shared" si="20"/>
        <v>29699.477518019907</v>
      </c>
      <c r="F31" s="760">
        <f t="shared" si="20"/>
        <v>137866.59547690782</v>
      </c>
      <c r="G31" s="760">
        <f t="shared" si="20"/>
        <v>15855.039853552496</v>
      </c>
      <c r="H31" s="760">
        <f t="shared" si="20"/>
        <v>7150.7570268105719</v>
      </c>
      <c r="I31" s="760">
        <f t="shared" si="20"/>
        <v>30174.716830021738</v>
      </c>
      <c r="J31" s="360"/>
      <c r="K31" s="803">
        <f t="shared" si="21"/>
        <v>3236628</v>
      </c>
      <c r="L31" s="760">
        <v>250</v>
      </c>
      <c r="M31" s="760">
        <f t="shared" si="17"/>
        <v>12946.512000000001</v>
      </c>
      <c r="N31" s="671">
        <v>13832</v>
      </c>
      <c r="O31" s="671"/>
      <c r="P31" s="189" t="s">
        <v>408</v>
      </c>
      <c r="Q31" s="777">
        <v>40690</v>
      </c>
      <c r="R31" s="776"/>
      <c r="S31" s="301">
        <f>L31</f>
        <v>250</v>
      </c>
      <c r="T31" s="253">
        <v>11587</v>
      </c>
      <c r="U31" s="8">
        <f t="shared" si="18"/>
        <v>2896750</v>
      </c>
      <c r="V31" s="451"/>
      <c r="W31" s="777"/>
      <c r="X31" s="807"/>
      <c r="Y31" s="807"/>
      <c r="Z31" s="8">
        <f t="shared" si="19"/>
        <v>0</v>
      </c>
    </row>
    <row r="32" spans="1:26">
      <c r="A32" s="759">
        <f t="shared" si="16"/>
        <v>15</v>
      </c>
      <c r="B32" s="293" t="s">
        <v>601</v>
      </c>
      <c r="C32" s="833">
        <f t="shared" si="5"/>
        <v>1255545</v>
      </c>
      <c r="D32" s="760">
        <f t="shared" si="20"/>
        <v>42887.380343999081</v>
      </c>
      <c r="E32" s="760">
        <f t="shared" si="20"/>
        <v>10691.811906487166</v>
      </c>
      <c r="F32" s="760">
        <f t="shared" si="20"/>
        <v>49631.974371686818</v>
      </c>
      <c r="G32" s="760">
        <f t="shared" si="20"/>
        <v>5707.8143472788988</v>
      </c>
      <c r="H32" s="760">
        <f t="shared" si="20"/>
        <v>2574.2725296518061</v>
      </c>
      <c r="I32" s="760">
        <f t="shared" si="20"/>
        <v>10862.898058807825</v>
      </c>
      <c r="J32" s="360"/>
      <c r="K32" s="803">
        <f t="shared" si="21"/>
        <v>1377901</v>
      </c>
      <c r="L32" s="760">
        <v>90</v>
      </c>
      <c r="M32" s="760">
        <f t="shared" si="17"/>
        <v>15310.011111111111</v>
      </c>
      <c r="N32" s="671">
        <v>15724</v>
      </c>
      <c r="O32" s="671"/>
      <c r="P32" s="293" t="s">
        <v>378</v>
      </c>
      <c r="Q32" s="777">
        <v>40690</v>
      </c>
      <c r="R32" s="776"/>
      <c r="S32" s="301">
        <f>L32/2</f>
        <v>45</v>
      </c>
      <c r="T32" s="809">
        <v>27901</v>
      </c>
      <c r="U32" s="8">
        <f t="shared" si="18"/>
        <v>1255545</v>
      </c>
      <c r="V32" s="451"/>
      <c r="W32" s="777"/>
      <c r="X32" s="807"/>
      <c r="Y32" s="807"/>
      <c r="Z32" s="8">
        <f t="shared" si="19"/>
        <v>0</v>
      </c>
    </row>
    <row r="33" spans="1:26">
      <c r="A33" s="814">
        <f t="shared" si="16"/>
        <v>16</v>
      </c>
      <c r="B33" s="294" t="s">
        <v>541</v>
      </c>
      <c r="C33" s="833">
        <f t="shared" si="5"/>
        <v>200205</v>
      </c>
      <c r="D33" s="296">
        <f t="shared" si="20"/>
        <v>42887.380343999081</v>
      </c>
      <c r="E33" s="296">
        <f t="shared" si="20"/>
        <v>10691.811906487166</v>
      </c>
      <c r="F33" s="296">
        <f t="shared" si="20"/>
        <v>49631.974371686818</v>
      </c>
      <c r="G33" s="296">
        <f t="shared" si="20"/>
        <v>5707.8143472788988</v>
      </c>
      <c r="H33" s="296">
        <f t="shared" si="20"/>
        <v>2574.2725296518061</v>
      </c>
      <c r="I33" s="296">
        <f t="shared" si="20"/>
        <v>10862.898058807825</v>
      </c>
      <c r="J33" s="537"/>
      <c r="K33" s="803">
        <f t="shared" si="21"/>
        <v>322561</v>
      </c>
      <c r="L33" s="537">
        <v>90</v>
      </c>
      <c r="M33" s="816">
        <f t="shared" si="17"/>
        <v>3584.0111111111109</v>
      </c>
      <c r="N33" s="671">
        <v>4265</v>
      </c>
      <c r="O33" s="671"/>
      <c r="P33" s="189" t="s">
        <v>380</v>
      </c>
      <c r="Q33" s="777">
        <v>40690</v>
      </c>
      <c r="R33" s="776"/>
      <c r="S33" s="301">
        <f>L33/2</f>
        <v>45</v>
      </c>
      <c r="T33" s="255">
        <v>4449</v>
      </c>
      <c r="U33" s="8">
        <f t="shared" si="18"/>
        <v>200205</v>
      </c>
      <c r="V33" s="451"/>
      <c r="W33" s="777"/>
      <c r="X33" s="807"/>
      <c r="Y33" s="807"/>
      <c r="Z33" s="8">
        <f t="shared" si="19"/>
        <v>0</v>
      </c>
    </row>
    <row r="34" spans="1:26">
      <c r="A34" s="759">
        <f>IF(B34&lt;&gt;"",A33+1,"")</f>
        <v>17</v>
      </c>
      <c r="B34" s="293" t="s">
        <v>602</v>
      </c>
      <c r="C34" s="833">
        <f t="shared" si="5"/>
        <v>12800</v>
      </c>
      <c r="D34" s="760">
        <f t="shared" si="20"/>
        <v>953.05289653331295</v>
      </c>
      <c r="E34" s="760">
        <f t="shared" si="20"/>
        <v>237.59582014415926</v>
      </c>
      <c r="F34" s="760">
        <f t="shared" si="20"/>
        <v>1102.9327638152627</v>
      </c>
      <c r="G34" s="760">
        <f t="shared" si="20"/>
        <v>126.84031882841997</v>
      </c>
      <c r="H34" s="760">
        <f t="shared" si="20"/>
        <v>57.206056214484576</v>
      </c>
      <c r="I34" s="760">
        <f t="shared" si="20"/>
        <v>241.39773464017389</v>
      </c>
      <c r="J34" s="360"/>
      <c r="K34" s="803">
        <f t="shared" si="21"/>
        <v>15519</v>
      </c>
      <c r="L34" s="760">
        <v>2</v>
      </c>
      <c r="M34" s="760">
        <f t="shared" si="17"/>
        <v>7759.5</v>
      </c>
      <c r="N34" s="671">
        <v>8839</v>
      </c>
      <c r="O34" s="671"/>
      <c r="P34" s="189" t="s">
        <v>421</v>
      </c>
      <c r="Q34" s="777">
        <v>40690</v>
      </c>
      <c r="R34" s="776"/>
      <c r="S34" s="301">
        <f>L34</f>
        <v>2</v>
      </c>
      <c r="T34" s="255">
        <v>6400</v>
      </c>
      <c r="U34" s="8">
        <f t="shared" si="18"/>
        <v>12800</v>
      </c>
      <c r="V34" s="451"/>
      <c r="W34" s="777"/>
      <c r="X34" s="807"/>
      <c r="Y34" s="807"/>
      <c r="Z34" s="8">
        <f t="shared" si="19"/>
        <v>0</v>
      </c>
    </row>
    <row r="35" spans="1:26">
      <c r="A35" s="759">
        <f t="shared" si="16"/>
        <v>18</v>
      </c>
      <c r="B35" s="293" t="s">
        <v>603</v>
      </c>
      <c r="C35" s="833">
        <f t="shared" si="5"/>
        <v>4592</v>
      </c>
      <c r="D35" s="760">
        <f t="shared" si="20"/>
        <v>953.05289653331295</v>
      </c>
      <c r="E35" s="760">
        <f t="shared" si="20"/>
        <v>237.59582014415926</v>
      </c>
      <c r="F35" s="760">
        <f t="shared" si="20"/>
        <v>1102.9327638152627</v>
      </c>
      <c r="G35" s="760">
        <f t="shared" si="20"/>
        <v>126.84031882841997</v>
      </c>
      <c r="H35" s="760">
        <f t="shared" si="20"/>
        <v>57.206056214484576</v>
      </c>
      <c r="I35" s="760">
        <f t="shared" si="20"/>
        <v>241.39773464017389</v>
      </c>
      <c r="J35" s="360"/>
      <c r="K35" s="803">
        <f t="shared" si="21"/>
        <v>7311</v>
      </c>
      <c r="L35" s="760">
        <v>2</v>
      </c>
      <c r="M35" s="760">
        <f t="shared" si="17"/>
        <v>3655.5</v>
      </c>
      <c r="N35" s="671">
        <v>5857</v>
      </c>
      <c r="O35" s="671"/>
      <c r="P35" s="189" t="s">
        <v>391</v>
      </c>
      <c r="Q35" s="777">
        <v>40690</v>
      </c>
      <c r="R35" s="776"/>
      <c r="S35" s="301">
        <f>L35/2</f>
        <v>1</v>
      </c>
      <c r="T35" s="255">
        <v>4592</v>
      </c>
      <c r="U35" s="8">
        <f t="shared" si="18"/>
        <v>4592</v>
      </c>
      <c r="V35" s="451"/>
      <c r="W35" s="777"/>
      <c r="X35" s="807"/>
      <c r="Y35" s="807"/>
      <c r="Z35" s="8">
        <f t="shared" si="19"/>
        <v>0</v>
      </c>
    </row>
    <row r="36" spans="1:26">
      <c r="A36" s="759">
        <f t="shared" si="16"/>
        <v>19</v>
      </c>
      <c r="B36" s="293" t="s">
        <v>604</v>
      </c>
      <c r="C36" s="833">
        <f t="shared" si="5"/>
        <v>1273600</v>
      </c>
      <c r="D36" s="760">
        <f t="shared" si="20"/>
        <v>92922.657411998007</v>
      </c>
      <c r="E36" s="760">
        <f t="shared" si="20"/>
        <v>23165.592464055528</v>
      </c>
      <c r="F36" s="760">
        <f t="shared" si="20"/>
        <v>107535.94447198811</v>
      </c>
      <c r="G36" s="760">
        <f t="shared" si="20"/>
        <v>12366.931085770946</v>
      </c>
      <c r="H36" s="760">
        <f t="shared" si="20"/>
        <v>5577.5904809122458</v>
      </c>
      <c r="I36" s="760">
        <f t="shared" si="20"/>
        <v>23536.279127416954</v>
      </c>
      <c r="J36" s="360"/>
      <c r="K36" s="803">
        <f t="shared" si="21"/>
        <v>1538705</v>
      </c>
      <c r="L36" s="760">
        <v>195</v>
      </c>
      <c r="M36" s="760">
        <f t="shared" si="17"/>
        <v>7890.7948717948721</v>
      </c>
      <c r="N36" s="671">
        <v>8824</v>
      </c>
      <c r="O36" s="671"/>
      <c r="P36" s="189" t="s">
        <v>421</v>
      </c>
      <c r="Q36" s="777">
        <v>40690</v>
      </c>
      <c r="R36" s="776"/>
      <c r="S36" s="301">
        <v>199</v>
      </c>
      <c r="T36" s="255">
        <v>6400</v>
      </c>
      <c r="U36" s="8">
        <f t="shared" si="18"/>
        <v>1273600</v>
      </c>
      <c r="V36" s="451"/>
      <c r="W36" s="777"/>
      <c r="X36" s="807"/>
      <c r="Y36" s="807"/>
      <c r="Z36" s="8">
        <f t="shared" si="19"/>
        <v>0</v>
      </c>
    </row>
    <row r="37" spans="1:26">
      <c r="A37" s="759">
        <f t="shared" si="16"/>
        <v>20</v>
      </c>
      <c r="B37" s="293" t="s">
        <v>605</v>
      </c>
      <c r="C37" s="833">
        <f t="shared" si="5"/>
        <v>295680</v>
      </c>
      <c r="D37" s="760">
        <f t="shared" si="20"/>
        <v>9530.5289653331292</v>
      </c>
      <c r="E37" s="760">
        <f t="shared" si="20"/>
        <v>2375.9582014415928</v>
      </c>
      <c r="F37" s="760">
        <f t="shared" si="20"/>
        <v>11029.327638152627</v>
      </c>
      <c r="G37" s="760">
        <f t="shared" si="20"/>
        <v>1268.4031882841996</v>
      </c>
      <c r="H37" s="760">
        <f t="shared" si="20"/>
        <v>572.06056214484579</v>
      </c>
      <c r="I37" s="760">
        <f t="shared" si="20"/>
        <v>2413.9773464017389</v>
      </c>
      <c r="J37" s="360"/>
      <c r="K37" s="803">
        <f t="shared" si="21"/>
        <v>322870</v>
      </c>
      <c r="L37" s="760">
        <v>20</v>
      </c>
      <c r="M37" s="760">
        <f t="shared" si="17"/>
        <v>16143.5</v>
      </c>
      <c r="N37" s="671">
        <v>16023</v>
      </c>
      <c r="O37" s="671"/>
      <c r="P37" s="189" t="s">
        <v>415</v>
      </c>
      <c r="Q37" s="777">
        <v>40690</v>
      </c>
      <c r="R37" s="776"/>
      <c r="S37" s="301">
        <f>L37</f>
        <v>20</v>
      </c>
      <c r="T37" s="253">
        <v>14784</v>
      </c>
      <c r="U37" s="8">
        <f t="shared" si="18"/>
        <v>295680</v>
      </c>
      <c r="V37" s="451"/>
      <c r="W37" s="777"/>
      <c r="X37" s="807"/>
      <c r="Y37" s="807"/>
      <c r="Z37" s="8">
        <f t="shared" si="19"/>
        <v>0</v>
      </c>
    </row>
    <row r="38" spans="1:26">
      <c r="A38" s="759">
        <f t="shared" si="16"/>
        <v>21</v>
      </c>
      <c r="B38" s="293" t="s">
        <v>606</v>
      </c>
      <c r="C38" s="833">
        <f t="shared" si="5"/>
        <v>5612</v>
      </c>
      <c r="D38" s="760">
        <f t="shared" ref="D38:I47" si="23">IF($L$182&lt;&gt;0,D$182/$L$182*$L38,0)</f>
        <v>476.52644826665647</v>
      </c>
      <c r="E38" s="760">
        <f t="shared" si="23"/>
        <v>118.79791007207963</v>
      </c>
      <c r="F38" s="760">
        <f t="shared" si="23"/>
        <v>551.46638190763133</v>
      </c>
      <c r="G38" s="760">
        <f t="shared" si="23"/>
        <v>63.420159414209984</v>
      </c>
      <c r="H38" s="760">
        <f t="shared" si="23"/>
        <v>28.603028107242288</v>
      </c>
      <c r="I38" s="760">
        <f t="shared" si="23"/>
        <v>120.69886732008695</v>
      </c>
      <c r="J38" s="360"/>
      <c r="K38" s="803">
        <f t="shared" si="21"/>
        <v>6972</v>
      </c>
      <c r="L38" s="760">
        <v>1</v>
      </c>
      <c r="M38" s="760">
        <f t="shared" si="17"/>
        <v>6972</v>
      </c>
      <c r="N38" s="671">
        <v>7358</v>
      </c>
      <c r="O38" s="671"/>
      <c r="P38" s="189" t="s">
        <v>411</v>
      </c>
      <c r="Q38" s="777">
        <v>40690</v>
      </c>
      <c r="R38" s="776"/>
      <c r="S38" s="829">
        <f t="shared" ref="S38" si="24">L38</f>
        <v>1</v>
      </c>
      <c r="T38" s="255">
        <v>5612</v>
      </c>
      <c r="U38" s="8">
        <f t="shared" si="18"/>
        <v>5612</v>
      </c>
      <c r="V38" s="451"/>
      <c r="W38" s="777"/>
      <c r="X38" s="807"/>
      <c r="Y38" s="807"/>
      <c r="Z38" s="8">
        <f t="shared" si="19"/>
        <v>0</v>
      </c>
    </row>
    <row r="39" spans="1:26">
      <c r="A39" s="759">
        <f t="shared" si="16"/>
        <v>22</v>
      </c>
      <c r="B39" s="293" t="s">
        <v>607</v>
      </c>
      <c r="C39" s="833">
        <f t="shared" si="5"/>
        <v>17796</v>
      </c>
      <c r="D39" s="760">
        <f t="shared" si="23"/>
        <v>1906.1057930666259</v>
      </c>
      <c r="E39" s="760">
        <f t="shared" si="23"/>
        <v>475.19164028831852</v>
      </c>
      <c r="F39" s="760">
        <f t="shared" si="23"/>
        <v>2205.8655276305253</v>
      </c>
      <c r="G39" s="760">
        <f t="shared" si="23"/>
        <v>253.68063765683993</v>
      </c>
      <c r="H39" s="760">
        <f t="shared" si="23"/>
        <v>114.41211242896915</v>
      </c>
      <c r="I39" s="760">
        <f t="shared" si="23"/>
        <v>482.79546928034779</v>
      </c>
      <c r="J39" s="360"/>
      <c r="K39" s="803">
        <f t="shared" si="21"/>
        <v>23234</v>
      </c>
      <c r="L39" s="760">
        <v>4</v>
      </c>
      <c r="M39" s="760">
        <f t="shared" si="17"/>
        <v>5808.5</v>
      </c>
      <c r="N39" s="671">
        <v>7429</v>
      </c>
      <c r="O39" s="671"/>
      <c r="P39" s="293" t="s">
        <v>380</v>
      </c>
      <c r="Q39" s="777">
        <v>40690</v>
      </c>
      <c r="R39" s="776"/>
      <c r="S39" s="301">
        <f>L39</f>
        <v>4</v>
      </c>
      <c r="T39" s="255">
        <v>4449</v>
      </c>
      <c r="U39" s="8">
        <f t="shared" si="18"/>
        <v>17796</v>
      </c>
      <c r="V39" s="451"/>
      <c r="W39" s="777"/>
      <c r="X39" s="807"/>
      <c r="Y39" s="807"/>
      <c r="Z39" s="8">
        <f t="shared" si="19"/>
        <v>0</v>
      </c>
    </row>
    <row r="40" spans="1:26">
      <c r="A40" s="759">
        <f t="shared" si="16"/>
        <v>23</v>
      </c>
      <c r="B40" s="293" t="s">
        <v>608</v>
      </c>
      <c r="C40" s="833">
        <f t="shared" si="5"/>
        <v>4449</v>
      </c>
      <c r="D40" s="760">
        <f t="shared" si="23"/>
        <v>953.05289653331295</v>
      </c>
      <c r="E40" s="760">
        <f t="shared" si="23"/>
        <v>237.59582014415926</v>
      </c>
      <c r="F40" s="760">
        <f t="shared" si="23"/>
        <v>1102.9327638152627</v>
      </c>
      <c r="G40" s="760">
        <f t="shared" si="23"/>
        <v>126.84031882841997</v>
      </c>
      <c r="H40" s="760">
        <f t="shared" si="23"/>
        <v>57.206056214484576</v>
      </c>
      <c r="I40" s="760">
        <f t="shared" si="23"/>
        <v>241.39773464017389</v>
      </c>
      <c r="J40" s="360"/>
      <c r="K40" s="803">
        <f t="shared" si="21"/>
        <v>7168</v>
      </c>
      <c r="L40" s="760">
        <v>2</v>
      </c>
      <c r="M40" s="760">
        <f t="shared" si="17"/>
        <v>3584</v>
      </c>
      <c r="N40" s="671">
        <v>4823</v>
      </c>
      <c r="O40" s="671"/>
      <c r="P40" s="189" t="s">
        <v>380</v>
      </c>
      <c r="Q40" s="777">
        <v>40690</v>
      </c>
      <c r="R40" s="776"/>
      <c r="S40" s="301">
        <f>L40/2</f>
        <v>1</v>
      </c>
      <c r="T40" s="255">
        <v>4449</v>
      </c>
      <c r="U40" s="8">
        <f t="shared" si="18"/>
        <v>4449</v>
      </c>
      <c r="V40" s="451"/>
      <c r="W40" s="777"/>
      <c r="X40" s="807"/>
      <c r="Y40" s="807"/>
      <c r="Z40" s="8">
        <f t="shared" si="19"/>
        <v>0</v>
      </c>
    </row>
    <row r="41" spans="1:26">
      <c r="A41" s="759">
        <f t="shared" si="16"/>
        <v>24</v>
      </c>
      <c r="B41" s="293" t="s">
        <v>609</v>
      </c>
      <c r="C41" s="833">
        <f t="shared" si="5"/>
        <v>14536</v>
      </c>
      <c r="D41" s="760">
        <f t="shared" si="23"/>
        <v>953.05289653331295</v>
      </c>
      <c r="E41" s="760">
        <f t="shared" si="23"/>
        <v>237.59582014415926</v>
      </c>
      <c r="F41" s="760">
        <f t="shared" si="23"/>
        <v>1102.9327638152627</v>
      </c>
      <c r="G41" s="760">
        <f t="shared" si="23"/>
        <v>126.84031882841997</v>
      </c>
      <c r="H41" s="760">
        <f t="shared" si="23"/>
        <v>57.206056214484576</v>
      </c>
      <c r="I41" s="760">
        <f t="shared" si="23"/>
        <v>241.39773464017389</v>
      </c>
      <c r="J41" s="360"/>
      <c r="K41" s="803">
        <f t="shared" si="21"/>
        <v>17255</v>
      </c>
      <c r="L41" s="760">
        <v>2</v>
      </c>
      <c r="M41" s="760">
        <f t="shared" si="17"/>
        <v>8627.5</v>
      </c>
      <c r="N41" s="671">
        <v>9141</v>
      </c>
      <c r="O41" s="671"/>
      <c r="P41" s="189" t="s">
        <v>424</v>
      </c>
      <c r="Q41" s="777">
        <v>40690</v>
      </c>
      <c r="R41" s="776"/>
      <c r="S41" s="301">
        <f>L41</f>
        <v>2</v>
      </c>
      <c r="T41" s="255">
        <v>7268</v>
      </c>
      <c r="U41" s="8">
        <f t="shared" si="18"/>
        <v>14536</v>
      </c>
      <c r="V41" s="451"/>
      <c r="W41" s="777"/>
      <c r="X41" s="807"/>
      <c r="Y41" s="807"/>
      <c r="Z41" s="8">
        <f t="shared" si="19"/>
        <v>0</v>
      </c>
    </row>
    <row r="42" spans="1:26">
      <c r="A42" s="759">
        <f t="shared" si="16"/>
        <v>25</v>
      </c>
      <c r="B42" s="293" t="s">
        <v>610</v>
      </c>
      <c r="C42" s="833">
        <f t="shared" si="5"/>
        <v>11662</v>
      </c>
      <c r="D42" s="760">
        <f t="shared" si="23"/>
        <v>953.05289653331295</v>
      </c>
      <c r="E42" s="760">
        <f t="shared" si="23"/>
        <v>237.59582014415926</v>
      </c>
      <c r="F42" s="760">
        <f t="shared" si="23"/>
        <v>1102.9327638152627</v>
      </c>
      <c r="G42" s="760">
        <f t="shared" si="23"/>
        <v>126.84031882841997</v>
      </c>
      <c r="H42" s="760">
        <f t="shared" si="23"/>
        <v>57.206056214484576</v>
      </c>
      <c r="I42" s="760">
        <f t="shared" si="23"/>
        <v>241.39773464017389</v>
      </c>
      <c r="J42" s="360"/>
      <c r="K42" s="803">
        <f t="shared" si="21"/>
        <v>14381</v>
      </c>
      <c r="L42" s="760">
        <v>2</v>
      </c>
      <c r="M42" s="760">
        <f t="shared" si="17"/>
        <v>7190.5</v>
      </c>
      <c r="N42" s="671">
        <v>7441</v>
      </c>
      <c r="O42" s="671"/>
      <c r="P42" s="189" t="s">
        <v>412</v>
      </c>
      <c r="Q42" s="777">
        <v>40690</v>
      </c>
      <c r="R42" s="776"/>
      <c r="S42" s="829">
        <f t="shared" ref="S42:S43" si="25">L42</f>
        <v>2</v>
      </c>
      <c r="T42" s="255">
        <v>5831</v>
      </c>
      <c r="U42" s="8">
        <f t="shared" si="18"/>
        <v>11662</v>
      </c>
      <c r="V42" s="451"/>
      <c r="W42" s="777"/>
      <c r="X42" s="807"/>
      <c r="Y42" s="807"/>
      <c r="Z42" s="8">
        <f t="shared" si="19"/>
        <v>0</v>
      </c>
    </row>
    <row r="43" spans="1:26">
      <c r="A43" s="759">
        <f t="shared" si="16"/>
        <v>26</v>
      </c>
      <c r="B43" s="293" t="s">
        <v>611</v>
      </c>
      <c r="C43" s="833">
        <f t="shared" si="5"/>
        <v>28060</v>
      </c>
      <c r="D43" s="760">
        <f t="shared" si="23"/>
        <v>2382.6322413332823</v>
      </c>
      <c r="E43" s="760">
        <f t="shared" si="23"/>
        <v>593.9895503603982</v>
      </c>
      <c r="F43" s="760">
        <f t="shared" si="23"/>
        <v>2757.3319095381567</v>
      </c>
      <c r="G43" s="760">
        <f t="shared" si="23"/>
        <v>317.1007970710499</v>
      </c>
      <c r="H43" s="760">
        <f t="shared" si="23"/>
        <v>143.01514053621145</v>
      </c>
      <c r="I43" s="760">
        <f t="shared" si="23"/>
        <v>603.49433660043474</v>
      </c>
      <c r="J43" s="360"/>
      <c r="K43" s="803">
        <f t="shared" si="21"/>
        <v>34858</v>
      </c>
      <c r="L43" s="760">
        <v>5</v>
      </c>
      <c r="M43" s="760">
        <f t="shared" si="17"/>
        <v>6971.6</v>
      </c>
      <c r="N43" s="671">
        <v>7175</v>
      </c>
      <c r="O43" s="671"/>
      <c r="P43" s="189" t="s">
        <v>411</v>
      </c>
      <c r="Q43" s="777">
        <v>40690</v>
      </c>
      <c r="R43" s="776"/>
      <c r="S43" s="829">
        <f t="shared" si="25"/>
        <v>5</v>
      </c>
      <c r="T43" s="255">
        <v>5612</v>
      </c>
      <c r="U43" s="8">
        <f t="shared" si="18"/>
        <v>28060</v>
      </c>
      <c r="V43" s="451"/>
      <c r="W43" s="777"/>
      <c r="X43" s="807"/>
      <c r="Y43" s="807"/>
      <c r="Z43" s="8">
        <f t="shared" si="19"/>
        <v>0</v>
      </c>
    </row>
    <row r="44" spans="1:26">
      <c r="A44" s="759">
        <f t="shared" si="16"/>
        <v>27</v>
      </c>
      <c r="B44" s="293" t="s">
        <v>612</v>
      </c>
      <c r="C44" s="833">
        <f t="shared" si="5"/>
        <v>1455550</v>
      </c>
      <c r="D44" s="760">
        <f t="shared" si="23"/>
        <v>40981.27455093246</v>
      </c>
      <c r="E44" s="760">
        <f t="shared" si="23"/>
        <v>10216.620266198848</v>
      </c>
      <c r="F44" s="760">
        <f t="shared" si="23"/>
        <v>47426.108844056296</v>
      </c>
      <c r="G44" s="760">
        <f t="shared" si="23"/>
        <v>5454.1337096220586</v>
      </c>
      <c r="H44" s="760">
        <f t="shared" si="23"/>
        <v>2459.860417222837</v>
      </c>
      <c r="I44" s="760">
        <f t="shared" si="23"/>
        <v>10380.102589527478</v>
      </c>
      <c r="J44" s="360"/>
      <c r="K44" s="803">
        <f t="shared" si="21"/>
        <v>1572468</v>
      </c>
      <c r="L44" s="760">
        <v>86</v>
      </c>
      <c r="M44" s="760">
        <f t="shared" si="17"/>
        <v>18284.511627906977</v>
      </c>
      <c r="N44" s="671">
        <v>19591</v>
      </c>
      <c r="O44" s="671"/>
      <c r="P44" s="189" t="s">
        <v>400</v>
      </c>
      <c r="Q44" s="777">
        <v>40690</v>
      </c>
      <c r="R44" s="776"/>
      <c r="S44" s="829">
        <f>L44</f>
        <v>86</v>
      </c>
      <c r="T44" s="809">
        <v>16925</v>
      </c>
      <c r="U44" s="8">
        <f t="shared" si="18"/>
        <v>1455550</v>
      </c>
      <c r="V44" s="451"/>
      <c r="W44" s="777"/>
      <c r="X44" s="807"/>
      <c r="Y44" s="807"/>
      <c r="Z44" s="8">
        <f t="shared" si="19"/>
        <v>0</v>
      </c>
    </row>
    <row r="45" spans="1:26">
      <c r="A45" s="759">
        <f t="shared" si="16"/>
        <v>28</v>
      </c>
      <c r="B45" s="293" t="s">
        <v>613</v>
      </c>
      <c r="C45" s="833">
        <f t="shared" si="5"/>
        <v>53992</v>
      </c>
      <c r="D45" s="760">
        <f t="shared" si="23"/>
        <v>1906.1057930666259</v>
      </c>
      <c r="E45" s="760">
        <f t="shared" si="23"/>
        <v>475.19164028831852</v>
      </c>
      <c r="F45" s="760">
        <f t="shared" si="23"/>
        <v>2205.8655276305253</v>
      </c>
      <c r="G45" s="760">
        <f t="shared" si="23"/>
        <v>253.68063765683993</v>
      </c>
      <c r="H45" s="760">
        <f t="shared" si="23"/>
        <v>114.41211242896915</v>
      </c>
      <c r="I45" s="760">
        <f t="shared" si="23"/>
        <v>482.79546928034779</v>
      </c>
      <c r="J45" s="360"/>
      <c r="K45" s="803">
        <f t="shared" si="21"/>
        <v>59430</v>
      </c>
      <c r="L45" s="760">
        <v>4</v>
      </c>
      <c r="M45" s="760">
        <f t="shared" si="17"/>
        <v>14857.5</v>
      </c>
      <c r="N45" s="671">
        <v>16433</v>
      </c>
      <c r="O45" s="671"/>
      <c r="P45" s="189" t="s">
        <v>410</v>
      </c>
      <c r="Q45" s="777">
        <v>40690</v>
      </c>
      <c r="R45" s="776"/>
      <c r="S45" s="301">
        <f t="shared" ref="S45:S46" si="26">L45</f>
        <v>4</v>
      </c>
      <c r="T45" s="255">
        <v>13498</v>
      </c>
      <c r="U45" s="8">
        <f t="shared" si="18"/>
        <v>53992</v>
      </c>
      <c r="V45" s="451"/>
      <c r="W45" s="777"/>
      <c r="X45" s="807"/>
      <c r="Y45" s="807"/>
      <c r="Z45" s="8">
        <f t="shared" si="19"/>
        <v>0</v>
      </c>
    </row>
    <row r="46" spans="1:26">
      <c r="A46" s="759">
        <f t="shared" si="16"/>
        <v>29</v>
      </c>
      <c r="B46" s="293" t="s">
        <v>614</v>
      </c>
      <c r="C46" s="833">
        <f t="shared" si="5"/>
        <v>323952</v>
      </c>
      <c r="D46" s="760">
        <f t="shared" si="23"/>
        <v>11436.634758399756</v>
      </c>
      <c r="E46" s="760">
        <f t="shared" si="23"/>
        <v>2851.1498417299113</v>
      </c>
      <c r="F46" s="760">
        <f t="shared" si="23"/>
        <v>13235.193165783152</v>
      </c>
      <c r="G46" s="760">
        <f t="shared" si="23"/>
        <v>1522.0838259410395</v>
      </c>
      <c r="H46" s="760">
        <f t="shared" si="23"/>
        <v>686.47267457381486</v>
      </c>
      <c r="I46" s="760">
        <f t="shared" si="23"/>
        <v>2896.7728156820867</v>
      </c>
      <c r="J46" s="360"/>
      <c r="K46" s="803">
        <f t="shared" si="21"/>
        <v>356580</v>
      </c>
      <c r="L46" s="760">
        <v>24</v>
      </c>
      <c r="M46" s="760">
        <f t="shared" si="17"/>
        <v>14857.5</v>
      </c>
      <c r="N46" s="671">
        <v>15538</v>
      </c>
      <c r="O46" s="671"/>
      <c r="P46" s="189" t="s">
        <v>410</v>
      </c>
      <c r="Q46" s="777">
        <v>40690</v>
      </c>
      <c r="R46" s="776"/>
      <c r="S46" s="301">
        <f t="shared" si="26"/>
        <v>24</v>
      </c>
      <c r="T46" s="255">
        <v>13498</v>
      </c>
      <c r="U46" s="8">
        <f t="shared" si="18"/>
        <v>323952</v>
      </c>
      <c r="V46" s="451"/>
      <c r="W46" s="777"/>
      <c r="X46" s="807"/>
      <c r="Y46" s="807"/>
      <c r="Z46" s="8">
        <f t="shared" si="19"/>
        <v>0</v>
      </c>
    </row>
    <row r="47" spans="1:26">
      <c r="A47" s="759">
        <f t="shared" si="16"/>
        <v>30</v>
      </c>
      <c r="B47" s="293" t="s">
        <v>615</v>
      </c>
      <c r="C47" s="833">
        <f t="shared" si="5"/>
        <v>5128200</v>
      </c>
      <c r="D47" s="760">
        <f t="shared" si="23"/>
        <v>173455.62716906297</v>
      </c>
      <c r="E47" s="760">
        <f t="shared" si="23"/>
        <v>43242.439266236986</v>
      </c>
      <c r="F47" s="760">
        <f t="shared" si="23"/>
        <v>200733.76301437779</v>
      </c>
      <c r="G47" s="760">
        <f t="shared" si="23"/>
        <v>23084.938026772434</v>
      </c>
      <c r="H47" s="760">
        <f t="shared" si="23"/>
        <v>10411.502231036193</v>
      </c>
      <c r="I47" s="760">
        <f t="shared" si="23"/>
        <v>43934.387704511646</v>
      </c>
      <c r="J47" s="360"/>
      <c r="K47" s="803">
        <f t="shared" si="21"/>
        <v>5623063</v>
      </c>
      <c r="L47" s="760">
        <v>364</v>
      </c>
      <c r="M47" s="760">
        <f t="shared" si="17"/>
        <v>15447.975274725275</v>
      </c>
      <c r="N47" s="671">
        <v>17124</v>
      </c>
      <c r="O47" s="671"/>
      <c r="P47" s="293" t="s">
        <v>395</v>
      </c>
      <c r="Q47" s="777">
        <v>40690</v>
      </c>
      <c r="R47" s="776"/>
      <c r="S47" s="301">
        <v>185</v>
      </c>
      <c r="T47" s="253">
        <v>27720</v>
      </c>
      <c r="U47" s="8">
        <f t="shared" si="18"/>
        <v>5128200</v>
      </c>
      <c r="V47" s="451"/>
      <c r="W47" s="777"/>
      <c r="X47" s="807"/>
      <c r="Y47" s="807"/>
      <c r="Z47" s="8">
        <f t="shared" si="19"/>
        <v>0</v>
      </c>
    </row>
    <row r="48" spans="1:26">
      <c r="A48" s="759">
        <f t="shared" si="16"/>
        <v>31</v>
      </c>
      <c r="B48" s="293" t="s">
        <v>616</v>
      </c>
      <c r="C48" s="833">
        <f t="shared" si="5"/>
        <v>17240</v>
      </c>
      <c r="D48" s="760">
        <f t="shared" ref="D48:I57" si="27">IF($L$182&lt;&gt;0,D$182/$L$182*$L48,0)</f>
        <v>953.05289653331295</v>
      </c>
      <c r="E48" s="760">
        <f t="shared" si="27"/>
        <v>237.59582014415926</v>
      </c>
      <c r="F48" s="760">
        <f t="shared" si="27"/>
        <v>1102.9327638152627</v>
      </c>
      <c r="G48" s="760">
        <f t="shared" si="27"/>
        <v>126.84031882841997</v>
      </c>
      <c r="H48" s="760">
        <f t="shared" si="27"/>
        <v>57.206056214484576</v>
      </c>
      <c r="I48" s="760">
        <f t="shared" si="27"/>
        <v>241.39773464017389</v>
      </c>
      <c r="J48" s="360"/>
      <c r="K48" s="803">
        <f t="shared" si="21"/>
        <v>19959</v>
      </c>
      <c r="L48" s="760">
        <v>2</v>
      </c>
      <c r="M48" s="760">
        <f t="shared" si="17"/>
        <v>9979.5</v>
      </c>
      <c r="N48" s="671">
        <v>12738</v>
      </c>
      <c r="O48" s="671"/>
      <c r="P48" s="189" t="s">
        <v>413</v>
      </c>
      <c r="Q48" s="777">
        <v>40690</v>
      </c>
      <c r="R48" s="776"/>
      <c r="S48" s="301">
        <f>L48</f>
        <v>2</v>
      </c>
      <c r="T48" s="253">
        <v>8620</v>
      </c>
      <c r="U48" s="8">
        <f t="shared" si="18"/>
        <v>17240</v>
      </c>
      <c r="V48" s="451"/>
      <c r="W48" s="777"/>
      <c r="X48" s="807"/>
      <c r="Y48" s="807"/>
      <c r="Z48" s="8">
        <f t="shared" si="19"/>
        <v>0</v>
      </c>
    </row>
    <row r="49" spans="1:26">
      <c r="A49" s="814">
        <f t="shared" si="16"/>
        <v>32</v>
      </c>
      <c r="B49" s="294" t="s">
        <v>617</v>
      </c>
      <c r="C49" s="833">
        <f t="shared" si="5"/>
        <v>118580</v>
      </c>
      <c r="D49" s="296">
        <f t="shared" si="27"/>
        <v>4765.2644826665646</v>
      </c>
      <c r="E49" s="296">
        <f t="shared" si="27"/>
        <v>1187.9791007207964</v>
      </c>
      <c r="F49" s="296">
        <f t="shared" si="27"/>
        <v>5514.6638190763133</v>
      </c>
      <c r="G49" s="296">
        <f t="shared" si="27"/>
        <v>634.20159414209979</v>
      </c>
      <c r="H49" s="296">
        <f t="shared" si="27"/>
        <v>286.03028107242289</v>
      </c>
      <c r="I49" s="296">
        <f t="shared" si="27"/>
        <v>1206.9886732008695</v>
      </c>
      <c r="J49" s="360"/>
      <c r="K49" s="803">
        <f t="shared" si="21"/>
        <v>132175</v>
      </c>
      <c r="L49" s="537">
        <v>10</v>
      </c>
      <c r="M49" s="537">
        <f t="shared" si="17"/>
        <v>13217.5</v>
      </c>
      <c r="N49" s="817">
        <v>14997</v>
      </c>
      <c r="O49" s="671"/>
      <c r="P49" s="189" t="s">
        <v>403</v>
      </c>
      <c r="Q49" s="777">
        <v>40690</v>
      </c>
      <c r="R49" s="776"/>
      <c r="S49" s="829">
        <v>5</v>
      </c>
      <c r="T49" s="255">
        <v>23716</v>
      </c>
      <c r="U49" s="8">
        <f t="shared" si="18"/>
        <v>118580</v>
      </c>
      <c r="V49" s="451"/>
      <c r="W49" s="777"/>
      <c r="X49" s="807"/>
      <c r="Y49" s="807"/>
      <c r="Z49" s="8">
        <f t="shared" si="19"/>
        <v>0</v>
      </c>
    </row>
    <row r="50" spans="1:26">
      <c r="A50" s="759">
        <f>IF(B50&lt;&gt;"",A49+1,"")</f>
        <v>33</v>
      </c>
      <c r="B50" s="293" t="s">
        <v>618</v>
      </c>
      <c r="C50" s="833">
        <f t="shared" si="5"/>
        <v>5821200</v>
      </c>
      <c r="D50" s="760">
        <f t="shared" si="27"/>
        <v>197281.94958239578</v>
      </c>
      <c r="E50" s="760">
        <f t="shared" si="27"/>
        <v>49182.334769840971</v>
      </c>
      <c r="F50" s="760">
        <f t="shared" si="27"/>
        <v>228307.08210975936</v>
      </c>
      <c r="G50" s="760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60"/>
      <c r="K50" s="803">
        <f t="shared" si="21"/>
        <v>6384038</v>
      </c>
      <c r="L50" s="254">
        <v>414</v>
      </c>
      <c r="M50" s="254">
        <f t="shared" si="17"/>
        <v>15420.381642512077</v>
      </c>
      <c r="N50" s="671">
        <v>16852</v>
      </c>
      <c r="O50" s="671"/>
      <c r="P50" s="293" t="s">
        <v>395</v>
      </c>
      <c r="Q50" s="777">
        <v>40690</v>
      </c>
      <c r="R50" s="776"/>
      <c r="S50" s="301">
        <v>210</v>
      </c>
      <c r="T50" s="253">
        <v>27720</v>
      </c>
      <c r="U50" s="8">
        <f t="shared" si="18"/>
        <v>5821200</v>
      </c>
      <c r="V50" s="451"/>
      <c r="W50" s="777"/>
      <c r="X50" s="807"/>
      <c r="Y50" s="807"/>
      <c r="Z50" s="8">
        <f t="shared" si="19"/>
        <v>0</v>
      </c>
    </row>
    <row r="51" spans="1:26">
      <c r="A51" s="759">
        <f t="shared" si="16"/>
        <v>34</v>
      </c>
      <c r="B51" s="293" t="s">
        <v>619</v>
      </c>
      <c r="C51" s="833">
        <f t="shared" si="5"/>
        <v>17388000</v>
      </c>
      <c r="D51" s="760">
        <f t="shared" si="27"/>
        <v>657606.49860798591</v>
      </c>
      <c r="E51" s="760">
        <f t="shared" si="27"/>
        <v>163941.11589946988</v>
      </c>
      <c r="F51" s="760">
        <f t="shared" si="27"/>
        <v>761023.60703253129</v>
      </c>
      <c r="G51" s="760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60"/>
      <c r="K51" s="803">
        <f t="shared" si="21"/>
        <v>19264128</v>
      </c>
      <c r="L51" s="254">
        <v>1380</v>
      </c>
      <c r="M51" s="254">
        <f t="shared" si="17"/>
        <v>13959.51304347826</v>
      </c>
      <c r="N51" s="671">
        <v>14135</v>
      </c>
      <c r="O51" s="671"/>
      <c r="P51" s="293" t="s">
        <v>394</v>
      </c>
      <c r="Q51" s="777">
        <v>40690</v>
      </c>
      <c r="R51" s="776"/>
      <c r="S51" s="829">
        <f>L51/2</f>
        <v>690</v>
      </c>
      <c r="T51" s="255">
        <v>25200</v>
      </c>
      <c r="U51" s="8">
        <f t="shared" si="18"/>
        <v>17388000</v>
      </c>
      <c r="V51" s="451"/>
      <c r="W51" s="777"/>
      <c r="X51" s="807"/>
      <c r="Y51" s="807"/>
      <c r="Z51" s="8">
        <f t="shared" si="19"/>
        <v>0</v>
      </c>
    </row>
    <row r="52" spans="1:26">
      <c r="A52" s="814">
        <f t="shared" si="16"/>
        <v>35</v>
      </c>
      <c r="B52" s="294" t="s">
        <v>620</v>
      </c>
      <c r="C52" s="833">
        <f t="shared" si="5"/>
        <v>14212800</v>
      </c>
      <c r="D52" s="296">
        <f t="shared" si="27"/>
        <v>537045.3071965219</v>
      </c>
      <c r="E52" s="296">
        <f t="shared" si="27"/>
        <v>133885.24465123375</v>
      </c>
      <c r="F52" s="296">
        <f t="shared" si="27"/>
        <v>621502.61240990052</v>
      </c>
      <c r="G52" s="296">
        <f t="shared" si="27"/>
        <v>71474.519659814658</v>
      </c>
      <c r="H52" s="296">
        <f t="shared" si="27"/>
        <v>32235.61267686206</v>
      </c>
      <c r="I52" s="296">
        <f t="shared" si="27"/>
        <v>136027.623469738</v>
      </c>
      <c r="J52" s="296"/>
      <c r="K52" s="803">
        <f t="shared" si="21"/>
        <v>15744971</v>
      </c>
      <c r="L52" s="537">
        <v>1127</v>
      </c>
      <c r="M52" s="537">
        <f t="shared" si="17"/>
        <v>13970.692990239573</v>
      </c>
      <c r="N52" s="817">
        <v>14920</v>
      </c>
      <c r="O52" s="671"/>
      <c r="P52" s="293" t="s">
        <v>394</v>
      </c>
      <c r="Q52" s="777">
        <v>40690</v>
      </c>
      <c r="R52" s="776"/>
      <c r="S52" s="829">
        <v>564</v>
      </c>
      <c r="T52" s="255">
        <v>25200</v>
      </c>
      <c r="U52" s="8">
        <f t="shared" si="18"/>
        <v>14212800</v>
      </c>
      <c r="V52" s="451"/>
      <c r="W52" s="777"/>
      <c r="X52" s="807"/>
      <c r="Y52" s="807"/>
      <c r="Z52" s="8">
        <f t="shared" si="19"/>
        <v>0</v>
      </c>
    </row>
    <row r="53" spans="1:26">
      <c r="A53" s="814">
        <f>IF(B53&lt;&gt;"",A52+1,"")</f>
        <v>36</v>
      </c>
      <c r="B53" s="294" t="s">
        <v>527</v>
      </c>
      <c r="C53" s="833">
        <f t="shared" si="5"/>
        <v>3063425</v>
      </c>
      <c r="D53" s="296">
        <f t="shared" si="27"/>
        <v>86251.287136264815</v>
      </c>
      <c r="E53" s="296">
        <f t="shared" si="27"/>
        <v>21502.421723046413</v>
      </c>
      <c r="F53" s="296">
        <f t="shared" si="27"/>
        <v>99815.415125281274</v>
      </c>
      <c r="G53" s="296">
        <f t="shared" si="27"/>
        <v>11479.048853972006</v>
      </c>
      <c r="H53" s="296">
        <f t="shared" si="27"/>
        <v>5177.1480874108538</v>
      </c>
      <c r="I53" s="296">
        <f t="shared" si="27"/>
        <v>21846.494984935736</v>
      </c>
      <c r="J53" s="296"/>
      <c r="K53" s="803">
        <f t="shared" si="21"/>
        <v>3309497</v>
      </c>
      <c r="L53" s="537">
        <v>181</v>
      </c>
      <c r="M53" s="537">
        <f t="shared" si="17"/>
        <v>18284.513812154695</v>
      </c>
      <c r="N53" s="817">
        <v>19720</v>
      </c>
      <c r="O53" s="671"/>
      <c r="P53" s="189" t="s">
        <v>400</v>
      </c>
      <c r="Q53" s="777">
        <v>40691</v>
      </c>
      <c r="R53" s="776"/>
      <c r="S53" s="829">
        <f>L53</f>
        <v>181</v>
      </c>
      <c r="T53" s="809">
        <v>16925</v>
      </c>
      <c r="U53" s="8">
        <f t="shared" si="18"/>
        <v>3063425</v>
      </c>
      <c r="V53" s="451"/>
      <c r="W53" s="777"/>
      <c r="X53" s="807"/>
      <c r="Y53" s="807"/>
      <c r="Z53" s="8">
        <f t="shared" si="19"/>
        <v>0</v>
      </c>
    </row>
    <row r="54" spans="1:26">
      <c r="A54" s="814">
        <f>IF(B54&lt;&gt;"",A53+1,"")</f>
        <v>37</v>
      </c>
      <c r="B54" s="294" t="s">
        <v>621</v>
      </c>
      <c r="C54" s="833">
        <f t="shared" si="5"/>
        <v>284736</v>
      </c>
      <c r="D54" s="296">
        <f t="shared" si="27"/>
        <v>121037.71785973075</v>
      </c>
      <c r="E54" s="296">
        <f t="shared" si="27"/>
        <v>30174.669158308225</v>
      </c>
      <c r="F54" s="296">
        <f t="shared" si="27"/>
        <v>140072.46100453835</v>
      </c>
      <c r="G54" s="296">
        <f t="shared" si="27"/>
        <v>16108.720491209337</v>
      </c>
      <c r="H54" s="296">
        <f t="shared" si="27"/>
        <v>7265.1691392395414</v>
      </c>
      <c r="I54" s="296">
        <f t="shared" si="27"/>
        <v>30657.512299302085</v>
      </c>
      <c r="J54" s="537"/>
      <c r="K54" s="803">
        <f t="shared" si="21"/>
        <v>630052</v>
      </c>
      <c r="L54" s="537">
        <v>254</v>
      </c>
      <c r="M54" s="537">
        <f t="shared" si="17"/>
        <v>2480.51968503937</v>
      </c>
      <c r="N54" s="817">
        <v>2200</v>
      </c>
      <c r="O54" s="671"/>
      <c r="P54" s="189" t="s">
        <v>380</v>
      </c>
      <c r="Q54" s="777">
        <v>40691</v>
      </c>
      <c r="R54" s="776"/>
      <c r="S54" s="301">
        <v>64</v>
      </c>
      <c r="T54" s="255">
        <v>4449</v>
      </c>
      <c r="U54" s="8">
        <f t="shared" si="18"/>
        <v>284736</v>
      </c>
      <c r="V54" s="451"/>
      <c r="W54" s="777"/>
      <c r="X54" s="807"/>
      <c r="Y54" s="807"/>
      <c r="Z54" s="8">
        <f t="shared" si="19"/>
        <v>0</v>
      </c>
    </row>
    <row r="55" spans="1:26">
      <c r="A55" s="759">
        <f>IF(B55&lt;&gt;"",A54+1,"")</f>
        <v>38</v>
      </c>
      <c r="B55" s="293" t="s">
        <v>622</v>
      </c>
      <c r="C55" s="833">
        <f t="shared" si="5"/>
        <v>5241600</v>
      </c>
      <c r="D55" s="760">
        <f t="shared" si="27"/>
        <v>194422.79089279583</v>
      </c>
      <c r="E55" s="760">
        <f t="shared" si="27"/>
        <v>48469.547309408488</v>
      </c>
      <c r="F55" s="760">
        <f t="shared" si="27"/>
        <v>224998.28381831359</v>
      </c>
      <c r="G55" s="760">
        <f t="shared" si="27"/>
        <v>25875.425040997674</v>
      </c>
      <c r="H55" s="760">
        <f t="shared" si="27"/>
        <v>11670.035467754853</v>
      </c>
      <c r="I55" s="760">
        <f t="shared" si="27"/>
        <v>49245.137866595476</v>
      </c>
      <c r="J55" s="360"/>
      <c r="K55" s="803">
        <f t="shared" si="21"/>
        <v>5796281</v>
      </c>
      <c r="L55" s="760">
        <v>408</v>
      </c>
      <c r="M55" s="760">
        <f t="shared" ref="M55:M86" si="28">IF(L55&lt;&gt;"",K55/L55,"")</f>
        <v>14206.571078431372</v>
      </c>
      <c r="N55" s="671">
        <v>15770</v>
      </c>
      <c r="O55" s="671"/>
      <c r="P55" s="293" t="s">
        <v>394</v>
      </c>
      <c r="Q55" s="777">
        <v>40691</v>
      </c>
      <c r="R55" s="776"/>
      <c r="S55" s="301">
        <v>208</v>
      </c>
      <c r="T55" s="253">
        <v>25200</v>
      </c>
      <c r="U55" s="8">
        <f t="shared" si="18"/>
        <v>5241600</v>
      </c>
      <c r="V55" s="451"/>
      <c r="W55" s="777"/>
      <c r="X55" s="807"/>
      <c r="Y55" s="807"/>
      <c r="Z55" s="8">
        <f t="shared" ref="Z55:Z86" si="29">X55*Y55</f>
        <v>0</v>
      </c>
    </row>
    <row r="56" spans="1:26">
      <c r="A56" s="759">
        <f t="shared" ref="A56:A86" si="30">IF(B56&lt;&gt;"",A55+1,"")</f>
        <v>39</v>
      </c>
      <c r="B56" s="293" t="s">
        <v>623</v>
      </c>
      <c r="C56" s="833">
        <f t="shared" si="5"/>
        <v>2764485</v>
      </c>
      <c r="D56" s="760">
        <f t="shared" si="27"/>
        <v>164401.62465199648</v>
      </c>
      <c r="E56" s="760">
        <f t="shared" si="27"/>
        <v>40985.27897486747</v>
      </c>
      <c r="F56" s="760">
        <f t="shared" si="27"/>
        <v>190255.90175813282</v>
      </c>
      <c r="G56" s="760">
        <f t="shared" si="27"/>
        <v>21879.954997902445</v>
      </c>
      <c r="H56" s="760">
        <f t="shared" si="27"/>
        <v>9868.0446969985896</v>
      </c>
      <c r="I56" s="760">
        <f t="shared" si="27"/>
        <v>41641.109225429995</v>
      </c>
      <c r="J56" s="360"/>
      <c r="K56" s="803">
        <f t="shared" si="21"/>
        <v>3233517</v>
      </c>
      <c r="L56" s="760">
        <v>345</v>
      </c>
      <c r="M56" s="760">
        <f t="shared" si="28"/>
        <v>9372.5130434782604</v>
      </c>
      <c r="N56" s="671">
        <v>11002</v>
      </c>
      <c r="O56" s="671"/>
      <c r="P56" s="189" t="s">
        <v>418</v>
      </c>
      <c r="Q56" s="777">
        <v>40691</v>
      </c>
      <c r="R56" s="776"/>
      <c r="S56" s="301">
        <f t="shared" ref="S56:S58" si="31">L56</f>
        <v>345</v>
      </c>
      <c r="T56" s="253">
        <v>8013</v>
      </c>
      <c r="U56" s="8">
        <f t="shared" si="18"/>
        <v>2764485</v>
      </c>
      <c r="V56" s="451"/>
      <c r="W56" s="777"/>
      <c r="X56" s="807"/>
      <c r="Y56" s="807"/>
      <c r="Z56" s="8">
        <f t="shared" si="29"/>
        <v>0</v>
      </c>
    </row>
    <row r="57" spans="1:26">
      <c r="A57" s="759">
        <f t="shared" si="30"/>
        <v>40</v>
      </c>
      <c r="B57" s="293" t="s">
        <v>624</v>
      </c>
      <c r="C57" s="833">
        <f t="shared" si="5"/>
        <v>34480</v>
      </c>
      <c r="D57" s="760">
        <f t="shared" si="27"/>
        <v>1906.1057930666259</v>
      </c>
      <c r="E57" s="760">
        <f t="shared" si="27"/>
        <v>475.19164028831852</v>
      </c>
      <c r="F57" s="760">
        <f t="shared" si="27"/>
        <v>2205.8655276305253</v>
      </c>
      <c r="G57" s="760">
        <f t="shared" si="27"/>
        <v>253.68063765683993</v>
      </c>
      <c r="H57" s="760">
        <f t="shared" si="27"/>
        <v>114.41211242896915</v>
      </c>
      <c r="I57" s="760">
        <f t="shared" si="27"/>
        <v>482.79546928034779</v>
      </c>
      <c r="J57" s="360"/>
      <c r="K57" s="803">
        <f t="shared" si="21"/>
        <v>39918</v>
      </c>
      <c r="L57" s="760">
        <v>4</v>
      </c>
      <c r="M57" s="760">
        <f t="shared" si="28"/>
        <v>9979.5</v>
      </c>
      <c r="N57" s="671">
        <v>12279</v>
      </c>
      <c r="O57" s="671"/>
      <c r="P57" s="189" t="s">
        <v>413</v>
      </c>
      <c r="Q57" s="777">
        <v>40691</v>
      </c>
      <c r="R57" s="776"/>
      <c r="S57" s="301">
        <f t="shared" si="31"/>
        <v>4</v>
      </c>
      <c r="T57" s="253">
        <v>8620</v>
      </c>
      <c r="U57" s="8">
        <f t="shared" si="18"/>
        <v>34480</v>
      </c>
      <c r="V57" s="451"/>
      <c r="W57" s="777"/>
      <c r="X57" s="807"/>
      <c r="Y57" s="807"/>
      <c r="Z57" s="8">
        <f t="shared" si="29"/>
        <v>0</v>
      </c>
    </row>
    <row r="58" spans="1:26">
      <c r="A58" s="759">
        <f t="shared" si="30"/>
        <v>41</v>
      </c>
      <c r="B58" s="293" t="s">
        <v>625</v>
      </c>
      <c r="C58" s="833">
        <f t="shared" si="5"/>
        <v>577540</v>
      </c>
      <c r="D58" s="760">
        <f t="shared" ref="D58:I67" si="32">IF($L$182&lt;&gt;0,D$182/$L$182*$L58,0)</f>
        <v>31927.272033865982</v>
      </c>
      <c r="E58" s="760">
        <f t="shared" si="32"/>
        <v>7959.4599748293349</v>
      </c>
      <c r="F58" s="760">
        <f t="shared" si="32"/>
        <v>36948.247587811296</v>
      </c>
      <c r="G58" s="760">
        <f t="shared" si="32"/>
        <v>4249.1506807520691</v>
      </c>
      <c r="H58" s="760">
        <f t="shared" si="32"/>
        <v>1916.4028831852333</v>
      </c>
      <c r="I58" s="760">
        <f t="shared" si="32"/>
        <v>8086.8241104458257</v>
      </c>
      <c r="J58" s="360"/>
      <c r="K58" s="803">
        <f t="shared" si="21"/>
        <v>668627</v>
      </c>
      <c r="L58" s="760">
        <v>67</v>
      </c>
      <c r="M58" s="760">
        <f t="shared" si="28"/>
        <v>9979.507462686568</v>
      </c>
      <c r="N58" s="671">
        <v>11075</v>
      </c>
      <c r="O58" s="671"/>
      <c r="P58" s="189" t="s">
        <v>413</v>
      </c>
      <c r="Q58" s="777">
        <v>40691</v>
      </c>
      <c r="R58" s="776"/>
      <c r="S58" s="301">
        <f t="shared" si="31"/>
        <v>67</v>
      </c>
      <c r="T58" s="253">
        <v>8620</v>
      </c>
      <c r="U58" s="8">
        <f t="shared" si="18"/>
        <v>577540</v>
      </c>
      <c r="V58" s="451"/>
      <c r="W58" s="777"/>
      <c r="X58" s="807"/>
      <c r="Y58" s="807"/>
      <c r="Z58" s="8">
        <f t="shared" si="29"/>
        <v>0</v>
      </c>
    </row>
    <row r="59" spans="1:26">
      <c r="A59" s="759">
        <f t="shared" si="30"/>
        <v>42</v>
      </c>
      <c r="B59" s="293" t="s">
        <v>626</v>
      </c>
      <c r="C59" s="833">
        <f t="shared" si="5"/>
        <v>399168</v>
      </c>
      <c r="D59" s="760">
        <f t="shared" si="32"/>
        <v>12866.214103199725</v>
      </c>
      <c r="E59" s="760">
        <f t="shared" si="32"/>
        <v>3207.5435719461502</v>
      </c>
      <c r="F59" s="760">
        <f t="shared" si="32"/>
        <v>14889.592311506047</v>
      </c>
      <c r="G59" s="760">
        <f t="shared" si="32"/>
        <v>1712.3443041836695</v>
      </c>
      <c r="H59" s="760">
        <f t="shared" si="32"/>
        <v>772.28175889554177</v>
      </c>
      <c r="I59" s="760">
        <f t="shared" si="32"/>
        <v>3258.8694176423478</v>
      </c>
      <c r="J59" s="360"/>
      <c r="K59" s="803">
        <f t="shared" si="21"/>
        <v>435875</v>
      </c>
      <c r="L59" s="760">
        <v>27</v>
      </c>
      <c r="M59" s="760">
        <f t="shared" si="28"/>
        <v>16143.518518518518</v>
      </c>
      <c r="N59" s="671">
        <v>15277</v>
      </c>
      <c r="O59" s="671"/>
      <c r="P59" s="189" t="s">
        <v>415</v>
      </c>
      <c r="Q59" s="777">
        <v>40691</v>
      </c>
      <c r="R59" s="776"/>
      <c r="S59" s="301">
        <f>L59</f>
        <v>27</v>
      </c>
      <c r="T59" s="253">
        <v>14784</v>
      </c>
      <c r="U59" s="8">
        <f t="shared" si="18"/>
        <v>399168</v>
      </c>
      <c r="V59" s="451"/>
      <c r="W59" s="777"/>
      <c r="X59" s="807"/>
      <c r="Y59" s="807"/>
      <c r="Z59" s="8">
        <f t="shared" si="29"/>
        <v>0</v>
      </c>
    </row>
    <row r="60" spans="1:26">
      <c r="A60" s="759">
        <f t="shared" si="30"/>
        <v>43</v>
      </c>
      <c r="B60" s="293" t="s">
        <v>627</v>
      </c>
      <c r="C60" s="833">
        <f t="shared" si="5"/>
        <v>97984</v>
      </c>
      <c r="D60" s="760">
        <f t="shared" si="32"/>
        <v>7624.4231722665036</v>
      </c>
      <c r="E60" s="760">
        <f t="shared" si="32"/>
        <v>1900.7665611532741</v>
      </c>
      <c r="F60" s="760">
        <f t="shared" si="32"/>
        <v>8823.4621105221013</v>
      </c>
      <c r="G60" s="760">
        <f t="shared" si="32"/>
        <v>1014.7225506273597</v>
      </c>
      <c r="H60" s="760">
        <f t="shared" si="32"/>
        <v>457.64844971587661</v>
      </c>
      <c r="I60" s="760">
        <f t="shared" si="32"/>
        <v>1931.1818771213912</v>
      </c>
      <c r="J60" s="360"/>
      <c r="K60" s="803">
        <f t="shared" si="21"/>
        <v>119736</v>
      </c>
      <c r="L60" s="760">
        <v>16</v>
      </c>
      <c r="M60" s="760">
        <f t="shared" si="28"/>
        <v>7483.5</v>
      </c>
      <c r="N60" s="671">
        <v>9352</v>
      </c>
      <c r="O60" s="671"/>
      <c r="P60" s="189" t="s">
        <v>379</v>
      </c>
      <c r="Q60" s="777">
        <v>40691</v>
      </c>
      <c r="R60" s="776"/>
      <c r="S60" s="301">
        <f>L60</f>
        <v>16</v>
      </c>
      <c r="T60" s="253">
        <v>6124</v>
      </c>
      <c r="U60" s="8">
        <f t="shared" si="18"/>
        <v>97984</v>
      </c>
      <c r="V60" s="451"/>
      <c r="W60" s="777"/>
      <c r="X60" s="807"/>
      <c r="Y60" s="807"/>
      <c r="Z60" s="8">
        <f t="shared" si="29"/>
        <v>0</v>
      </c>
    </row>
    <row r="61" spans="1:26">
      <c r="A61" s="759">
        <f t="shared" si="30"/>
        <v>44</v>
      </c>
      <c r="B61" s="293" t="s">
        <v>628</v>
      </c>
      <c r="C61" s="833">
        <f t="shared" si="5"/>
        <v>1877568</v>
      </c>
      <c r="D61" s="760">
        <f t="shared" si="32"/>
        <v>60518.858929865375</v>
      </c>
      <c r="E61" s="760">
        <f t="shared" si="32"/>
        <v>15087.334579154112</v>
      </c>
      <c r="F61" s="760">
        <f t="shared" si="32"/>
        <v>70036.230502269173</v>
      </c>
      <c r="G61" s="760">
        <f t="shared" si="32"/>
        <v>8054.3602456046683</v>
      </c>
      <c r="H61" s="760">
        <f t="shared" si="32"/>
        <v>3632.5845696197707</v>
      </c>
      <c r="I61" s="760">
        <f t="shared" si="32"/>
        <v>15328.756149651043</v>
      </c>
      <c r="J61" s="360"/>
      <c r="K61" s="803">
        <f t="shared" si="21"/>
        <v>2050226</v>
      </c>
      <c r="L61" s="760">
        <v>127</v>
      </c>
      <c r="M61" s="760">
        <f t="shared" si="28"/>
        <v>16143.511811023622</v>
      </c>
      <c r="N61" s="671">
        <v>17979</v>
      </c>
      <c r="O61" s="671"/>
      <c r="P61" s="189" t="s">
        <v>415</v>
      </c>
      <c r="Q61" s="777">
        <v>40691</v>
      </c>
      <c r="R61" s="776"/>
      <c r="S61" s="301">
        <f>L61</f>
        <v>127</v>
      </c>
      <c r="T61" s="253">
        <v>14784</v>
      </c>
      <c r="U61" s="8">
        <f t="shared" si="18"/>
        <v>1877568</v>
      </c>
      <c r="V61" s="451"/>
      <c r="W61" s="777"/>
      <c r="X61" s="807"/>
      <c r="Y61" s="807"/>
      <c r="Z61" s="8">
        <f t="shared" si="29"/>
        <v>0</v>
      </c>
    </row>
    <row r="62" spans="1:26">
      <c r="A62" s="759">
        <f t="shared" si="30"/>
        <v>45</v>
      </c>
      <c r="B62" s="293" t="s">
        <v>629</v>
      </c>
      <c r="C62" s="833">
        <f t="shared" si="5"/>
        <v>22245</v>
      </c>
      <c r="D62" s="760">
        <f t="shared" si="32"/>
        <v>2382.6322413332823</v>
      </c>
      <c r="E62" s="760">
        <f t="shared" si="32"/>
        <v>593.9895503603982</v>
      </c>
      <c r="F62" s="760">
        <f t="shared" si="32"/>
        <v>2757.3319095381567</v>
      </c>
      <c r="G62" s="760">
        <f t="shared" si="32"/>
        <v>317.1007970710499</v>
      </c>
      <c r="H62" s="760">
        <f t="shared" si="32"/>
        <v>143.01514053621145</v>
      </c>
      <c r="I62" s="760">
        <f t="shared" si="32"/>
        <v>603.49433660043474</v>
      </c>
      <c r="J62" s="360"/>
      <c r="K62" s="803">
        <f t="shared" si="21"/>
        <v>29043</v>
      </c>
      <c r="L62" s="760">
        <v>5</v>
      </c>
      <c r="M62" s="760">
        <f t="shared" si="28"/>
        <v>5808.6</v>
      </c>
      <c r="N62" s="671">
        <v>5282</v>
      </c>
      <c r="O62" s="671"/>
      <c r="P62" s="293" t="s">
        <v>380</v>
      </c>
      <c r="Q62" s="777">
        <v>40691</v>
      </c>
      <c r="R62" s="776"/>
      <c r="S62" s="301">
        <f>L62</f>
        <v>5</v>
      </c>
      <c r="T62" s="255">
        <v>4449</v>
      </c>
      <c r="U62" s="8">
        <f t="shared" ref="U62:U86" si="33">S62*T62</f>
        <v>22245</v>
      </c>
      <c r="V62" s="451"/>
      <c r="W62" s="777"/>
      <c r="X62" s="807"/>
      <c r="Y62" s="807"/>
      <c r="Z62" s="8">
        <f t="shared" si="29"/>
        <v>0</v>
      </c>
    </row>
    <row r="63" spans="1:26">
      <c r="A63" s="759">
        <f t="shared" si="30"/>
        <v>46</v>
      </c>
      <c r="B63" s="293" t="s">
        <v>630</v>
      </c>
      <c r="C63" s="833">
        <f t="shared" si="5"/>
        <v>25860</v>
      </c>
      <c r="D63" s="760">
        <f t="shared" si="32"/>
        <v>1429.5793447999695</v>
      </c>
      <c r="E63" s="760">
        <f t="shared" si="32"/>
        <v>356.39373021623891</v>
      </c>
      <c r="F63" s="760">
        <f t="shared" si="32"/>
        <v>1654.399145722894</v>
      </c>
      <c r="G63" s="760">
        <f t="shared" si="32"/>
        <v>190.26047824262994</v>
      </c>
      <c r="H63" s="760">
        <f t="shared" si="32"/>
        <v>85.809084321726857</v>
      </c>
      <c r="I63" s="760">
        <f t="shared" si="32"/>
        <v>362.09660196026084</v>
      </c>
      <c r="J63" s="360"/>
      <c r="K63" s="803">
        <f t="shared" si="21"/>
        <v>29939</v>
      </c>
      <c r="L63" s="760">
        <v>3</v>
      </c>
      <c r="M63" s="760">
        <f t="shared" si="28"/>
        <v>9979.6666666666661</v>
      </c>
      <c r="N63" s="671">
        <v>11444</v>
      </c>
      <c r="O63" s="671"/>
      <c r="P63" s="189" t="s">
        <v>413</v>
      </c>
      <c r="Q63" s="777">
        <v>40691</v>
      </c>
      <c r="R63" s="776"/>
      <c r="S63" s="301">
        <f t="shared" ref="S63:S69" si="34">L63</f>
        <v>3</v>
      </c>
      <c r="T63" s="253">
        <v>8620</v>
      </c>
      <c r="U63" s="8">
        <f t="shared" si="33"/>
        <v>25860</v>
      </c>
      <c r="V63" s="451"/>
      <c r="W63" s="777"/>
      <c r="X63" s="807"/>
      <c r="Y63" s="807"/>
      <c r="Z63" s="8">
        <f t="shared" si="29"/>
        <v>0</v>
      </c>
    </row>
    <row r="64" spans="1:26">
      <c r="A64" s="759">
        <f t="shared" si="30"/>
        <v>47</v>
      </c>
      <c r="B64" s="293" t="s">
        <v>631</v>
      </c>
      <c r="C64" s="833">
        <f t="shared" si="5"/>
        <v>193500</v>
      </c>
      <c r="D64" s="760">
        <f t="shared" si="32"/>
        <v>5718.3173791998779</v>
      </c>
      <c r="E64" s="760">
        <f t="shared" si="32"/>
        <v>1425.5749208649556</v>
      </c>
      <c r="F64" s="760">
        <f t="shared" si="32"/>
        <v>6617.596582891576</v>
      </c>
      <c r="G64" s="760">
        <f t="shared" si="32"/>
        <v>761.04191297051977</v>
      </c>
      <c r="H64" s="760">
        <f t="shared" si="32"/>
        <v>343.23633728690743</v>
      </c>
      <c r="I64" s="760">
        <f t="shared" si="32"/>
        <v>1448.3864078410434</v>
      </c>
      <c r="J64" s="360"/>
      <c r="K64" s="803">
        <f t="shared" si="21"/>
        <v>209814</v>
      </c>
      <c r="L64" s="760">
        <v>12</v>
      </c>
      <c r="M64" s="760">
        <f t="shared" si="28"/>
        <v>17484.5</v>
      </c>
      <c r="N64" s="671">
        <v>19788</v>
      </c>
      <c r="O64" s="671"/>
      <c r="P64" s="293" t="s">
        <v>393</v>
      </c>
      <c r="Q64" s="777">
        <v>40691</v>
      </c>
      <c r="R64" s="776"/>
      <c r="S64" s="829">
        <f t="shared" si="34"/>
        <v>12</v>
      </c>
      <c r="T64" s="253">
        <v>16125</v>
      </c>
      <c r="U64" s="8">
        <f t="shared" si="33"/>
        <v>193500</v>
      </c>
      <c r="V64" s="451"/>
      <c r="W64" s="777"/>
      <c r="X64" s="807"/>
      <c r="Y64" s="807"/>
      <c r="Z64" s="8">
        <f t="shared" si="29"/>
        <v>0</v>
      </c>
    </row>
    <row r="65" spans="1:26">
      <c r="A65" s="759">
        <f t="shared" si="30"/>
        <v>48</v>
      </c>
      <c r="B65" s="293" t="s">
        <v>632</v>
      </c>
      <c r="C65" s="833">
        <f t="shared" si="5"/>
        <v>57600</v>
      </c>
      <c r="D65" s="760">
        <f t="shared" si="32"/>
        <v>4288.7380343999084</v>
      </c>
      <c r="E65" s="760">
        <f t="shared" si="32"/>
        <v>1069.1811906487167</v>
      </c>
      <c r="F65" s="760">
        <f t="shared" si="32"/>
        <v>4963.197437168682</v>
      </c>
      <c r="G65" s="760">
        <f t="shared" si="32"/>
        <v>570.78143472788986</v>
      </c>
      <c r="H65" s="760">
        <f t="shared" si="32"/>
        <v>257.42725296518057</v>
      </c>
      <c r="I65" s="760">
        <f t="shared" si="32"/>
        <v>1086.2898058807825</v>
      </c>
      <c r="J65" s="360"/>
      <c r="K65" s="803">
        <f t="shared" si="21"/>
        <v>69836</v>
      </c>
      <c r="L65" s="760">
        <v>9</v>
      </c>
      <c r="M65" s="760">
        <f t="shared" si="28"/>
        <v>7759.5555555555557</v>
      </c>
      <c r="N65" s="671">
        <v>8450</v>
      </c>
      <c r="O65" s="671"/>
      <c r="P65" s="189" t="s">
        <v>421</v>
      </c>
      <c r="Q65" s="777">
        <v>40691</v>
      </c>
      <c r="R65" s="776"/>
      <c r="S65" s="301">
        <f t="shared" si="34"/>
        <v>9</v>
      </c>
      <c r="T65" s="255">
        <v>6400</v>
      </c>
      <c r="U65" s="8">
        <f t="shared" si="33"/>
        <v>57600</v>
      </c>
      <c r="V65" s="451"/>
      <c r="W65" s="777"/>
      <c r="X65" s="807"/>
      <c r="Y65" s="807"/>
      <c r="Z65" s="8">
        <f t="shared" si="29"/>
        <v>0</v>
      </c>
    </row>
    <row r="66" spans="1:26">
      <c r="A66" s="759">
        <f t="shared" si="30"/>
        <v>49</v>
      </c>
      <c r="B66" s="293" t="s">
        <v>633</v>
      </c>
      <c r="C66" s="833">
        <f t="shared" si="5"/>
        <v>68960</v>
      </c>
      <c r="D66" s="760">
        <f t="shared" si="32"/>
        <v>3812.2115861332518</v>
      </c>
      <c r="E66" s="760">
        <f t="shared" si="32"/>
        <v>950.38328057663705</v>
      </c>
      <c r="F66" s="760">
        <f t="shared" si="32"/>
        <v>4411.7310552610506</v>
      </c>
      <c r="G66" s="760">
        <f t="shared" si="32"/>
        <v>507.36127531367987</v>
      </c>
      <c r="H66" s="760">
        <f t="shared" si="32"/>
        <v>228.8242248579383</v>
      </c>
      <c r="I66" s="760">
        <f t="shared" si="32"/>
        <v>965.59093856069558</v>
      </c>
      <c r="J66" s="360"/>
      <c r="K66" s="803">
        <f t="shared" si="21"/>
        <v>79836</v>
      </c>
      <c r="L66" s="760">
        <v>8</v>
      </c>
      <c r="M66" s="760">
        <f t="shared" si="28"/>
        <v>9979.5</v>
      </c>
      <c r="N66" s="671">
        <v>10110</v>
      </c>
      <c r="O66" s="671"/>
      <c r="P66" s="189" t="s">
        <v>413</v>
      </c>
      <c r="Q66" s="777">
        <v>40691</v>
      </c>
      <c r="R66" s="776"/>
      <c r="S66" s="301">
        <f t="shared" si="34"/>
        <v>8</v>
      </c>
      <c r="T66" s="253">
        <v>8620</v>
      </c>
      <c r="U66" s="8">
        <f t="shared" si="33"/>
        <v>68960</v>
      </c>
      <c r="V66" s="451"/>
      <c r="W66" s="777"/>
      <c r="X66" s="807"/>
      <c r="Y66" s="807"/>
      <c r="Z66" s="8">
        <f t="shared" si="29"/>
        <v>0</v>
      </c>
    </row>
    <row r="67" spans="1:26">
      <c r="A67" s="759">
        <f t="shared" si="30"/>
        <v>50</v>
      </c>
      <c r="B67" s="293" t="s">
        <v>634</v>
      </c>
      <c r="C67" s="833">
        <f t="shared" si="5"/>
        <v>60340</v>
      </c>
      <c r="D67" s="760">
        <f t="shared" si="32"/>
        <v>3335.6851378665951</v>
      </c>
      <c r="E67" s="760">
        <f t="shared" si="32"/>
        <v>831.58537050455743</v>
      </c>
      <c r="F67" s="760">
        <f t="shared" si="32"/>
        <v>3860.2646733534193</v>
      </c>
      <c r="G67" s="760">
        <f t="shared" si="32"/>
        <v>443.94111589946988</v>
      </c>
      <c r="H67" s="760">
        <f t="shared" si="32"/>
        <v>200.22119675069601</v>
      </c>
      <c r="I67" s="760">
        <f t="shared" si="32"/>
        <v>844.89207124060863</v>
      </c>
      <c r="J67" s="360"/>
      <c r="K67" s="803">
        <f t="shared" si="21"/>
        <v>69857</v>
      </c>
      <c r="L67" s="760">
        <v>7</v>
      </c>
      <c r="M67" s="760">
        <f t="shared" si="28"/>
        <v>9979.5714285714294</v>
      </c>
      <c r="N67" s="671">
        <v>10345</v>
      </c>
      <c r="O67" s="671"/>
      <c r="P67" s="189" t="s">
        <v>413</v>
      </c>
      <c r="Q67" s="777">
        <v>40691</v>
      </c>
      <c r="R67" s="776"/>
      <c r="S67" s="301">
        <f t="shared" si="34"/>
        <v>7</v>
      </c>
      <c r="T67" s="253">
        <v>8620</v>
      </c>
      <c r="U67" s="8">
        <f t="shared" si="33"/>
        <v>60340</v>
      </c>
      <c r="V67" s="451"/>
      <c r="W67" s="777"/>
      <c r="X67" s="807"/>
      <c r="Y67" s="807"/>
      <c r="Z67" s="8">
        <f t="shared" si="29"/>
        <v>0</v>
      </c>
    </row>
    <row r="68" spans="1:26">
      <c r="A68" s="759">
        <f t="shared" si="30"/>
        <v>51</v>
      </c>
      <c r="B68" s="293" t="s">
        <v>635</v>
      </c>
      <c r="C68" s="833">
        <f t="shared" si="5"/>
        <v>150631</v>
      </c>
      <c r="D68" s="760">
        <f t="shared" ref="D68:I77" si="35">IF($L$182&lt;&gt;0,D$182/$L$182*$L68,0)</f>
        <v>6194.8438274665341</v>
      </c>
      <c r="E68" s="760">
        <f t="shared" si="35"/>
        <v>1544.3728309370351</v>
      </c>
      <c r="F68" s="760">
        <f t="shared" si="35"/>
        <v>7169.0629647992073</v>
      </c>
      <c r="G68" s="760">
        <f t="shared" si="35"/>
        <v>824.46207238472982</v>
      </c>
      <c r="H68" s="760">
        <f t="shared" si="35"/>
        <v>371.83936539414975</v>
      </c>
      <c r="I68" s="760">
        <f t="shared" si="35"/>
        <v>1569.0852751611303</v>
      </c>
      <c r="J68" s="360"/>
      <c r="K68" s="803">
        <f t="shared" si="21"/>
        <v>168305</v>
      </c>
      <c r="L68" s="760">
        <v>13</v>
      </c>
      <c r="M68" s="760">
        <f t="shared" si="28"/>
        <v>12946.538461538461</v>
      </c>
      <c r="N68" s="671">
        <v>12672</v>
      </c>
      <c r="O68" s="671"/>
      <c r="P68" s="189" t="s">
        <v>408</v>
      </c>
      <c r="Q68" s="777">
        <v>40691</v>
      </c>
      <c r="R68" s="776"/>
      <c r="S68" s="301">
        <f t="shared" si="34"/>
        <v>13</v>
      </c>
      <c r="T68" s="809">
        <v>11587</v>
      </c>
      <c r="U68" s="8">
        <f t="shared" si="33"/>
        <v>150631</v>
      </c>
      <c r="V68" s="451"/>
      <c r="W68" s="777"/>
      <c r="X68" s="807"/>
      <c r="Y68" s="807"/>
      <c r="Z68" s="8">
        <f t="shared" si="29"/>
        <v>0</v>
      </c>
    </row>
    <row r="69" spans="1:26">
      <c r="A69" s="759">
        <f t="shared" si="30"/>
        <v>52</v>
      </c>
      <c r="B69" s="293" t="s">
        <v>636</v>
      </c>
      <c r="C69" s="833">
        <f t="shared" si="5"/>
        <v>57935</v>
      </c>
      <c r="D69" s="760">
        <f t="shared" si="35"/>
        <v>2382.6322413332823</v>
      </c>
      <c r="E69" s="760">
        <f t="shared" si="35"/>
        <v>593.9895503603982</v>
      </c>
      <c r="F69" s="760">
        <f t="shared" si="35"/>
        <v>2757.3319095381567</v>
      </c>
      <c r="G69" s="760">
        <f t="shared" si="35"/>
        <v>317.1007970710499</v>
      </c>
      <c r="H69" s="760">
        <f t="shared" si="35"/>
        <v>143.01514053621145</v>
      </c>
      <c r="I69" s="760">
        <f t="shared" si="35"/>
        <v>603.49433660043474</v>
      </c>
      <c r="J69" s="360"/>
      <c r="K69" s="803">
        <f t="shared" si="21"/>
        <v>64733</v>
      </c>
      <c r="L69" s="760">
        <v>5</v>
      </c>
      <c r="M69" s="760">
        <f t="shared" si="28"/>
        <v>12946.6</v>
      </c>
      <c r="N69" s="671">
        <v>12304</v>
      </c>
      <c r="O69" s="671"/>
      <c r="P69" s="189" t="s">
        <v>408</v>
      </c>
      <c r="Q69" s="777">
        <v>40691</v>
      </c>
      <c r="R69" s="776"/>
      <c r="S69" s="301">
        <f t="shared" si="34"/>
        <v>5</v>
      </c>
      <c r="T69" s="809">
        <v>11587</v>
      </c>
      <c r="U69" s="8">
        <f t="shared" si="33"/>
        <v>57935</v>
      </c>
      <c r="V69" s="451"/>
      <c r="W69" s="777"/>
      <c r="X69" s="807"/>
      <c r="Y69" s="807"/>
      <c r="Z69" s="8">
        <f t="shared" si="29"/>
        <v>0</v>
      </c>
    </row>
    <row r="70" spans="1:26">
      <c r="A70" s="759">
        <f t="shared" si="30"/>
        <v>53</v>
      </c>
      <c r="B70" s="293" t="s">
        <v>637</v>
      </c>
      <c r="C70" s="833">
        <f t="shared" si="5"/>
        <v>362164</v>
      </c>
      <c r="D70" s="760">
        <f t="shared" si="35"/>
        <v>10483.581861866442</v>
      </c>
      <c r="E70" s="760">
        <f t="shared" si="35"/>
        <v>2613.5540215857518</v>
      </c>
      <c r="F70" s="760">
        <f t="shared" si="35"/>
        <v>12132.260401967889</v>
      </c>
      <c r="G70" s="760">
        <f t="shared" si="35"/>
        <v>1395.2435071126197</v>
      </c>
      <c r="H70" s="760">
        <f t="shared" si="35"/>
        <v>629.26661835933032</v>
      </c>
      <c r="I70" s="760">
        <f t="shared" si="35"/>
        <v>2655.3750810419128</v>
      </c>
      <c r="J70" s="360"/>
      <c r="K70" s="803">
        <f t="shared" si="21"/>
        <v>392073</v>
      </c>
      <c r="L70" s="760">
        <v>22</v>
      </c>
      <c r="M70" s="760">
        <f t="shared" si="28"/>
        <v>17821.5</v>
      </c>
      <c r="N70" s="671">
        <v>18862</v>
      </c>
      <c r="O70" s="671"/>
      <c r="P70" s="189" t="s">
        <v>407</v>
      </c>
      <c r="Q70" s="777">
        <v>40691</v>
      </c>
      <c r="R70" s="776"/>
      <c r="S70" s="301">
        <v>22</v>
      </c>
      <c r="T70" s="809">
        <v>16462</v>
      </c>
      <c r="U70" s="8">
        <f t="shared" si="33"/>
        <v>362164</v>
      </c>
      <c r="V70" s="451"/>
      <c r="W70" s="777"/>
      <c r="X70" s="807"/>
      <c r="Y70" s="807"/>
      <c r="Z70" s="8">
        <f t="shared" si="29"/>
        <v>0</v>
      </c>
    </row>
    <row r="71" spans="1:26">
      <c r="A71" s="759">
        <f t="shared" si="30"/>
        <v>54</v>
      </c>
      <c r="B71" s="293" t="s">
        <v>638</v>
      </c>
      <c r="C71" s="833">
        <f t="shared" si="5"/>
        <v>1500380</v>
      </c>
      <c r="D71" s="760">
        <f t="shared" si="35"/>
        <v>116748.97982533084</v>
      </c>
      <c r="E71" s="760">
        <f t="shared" si="35"/>
        <v>29105.487967659508</v>
      </c>
      <c r="F71" s="760">
        <f t="shared" si="35"/>
        <v>135109.26356736966</v>
      </c>
      <c r="G71" s="760">
        <f t="shared" si="35"/>
        <v>15537.939056481446</v>
      </c>
      <c r="H71" s="760">
        <f t="shared" si="35"/>
        <v>7007.7418862743607</v>
      </c>
      <c r="I71" s="760">
        <f t="shared" si="35"/>
        <v>29571.222493421301</v>
      </c>
      <c r="J71" s="360"/>
      <c r="K71" s="803">
        <f t="shared" si="21"/>
        <v>1833461</v>
      </c>
      <c r="L71" s="760">
        <v>245</v>
      </c>
      <c r="M71" s="760">
        <f t="shared" si="28"/>
        <v>7483.5142857142855</v>
      </c>
      <c r="N71" s="671">
        <v>9989</v>
      </c>
      <c r="O71" s="671"/>
      <c r="P71" s="189" t="s">
        <v>379</v>
      </c>
      <c r="Q71" s="777">
        <v>40691</v>
      </c>
      <c r="R71" s="776"/>
      <c r="S71" s="301">
        <f>L71</f>
        <v>245</v>
      </c>
      <c r="T71" s="253">
        <v>6124</v>
      </c>
      <c r="U71" s="8">
        <f t="shared" si="33"/>
        <v>1500380</v>
      </c>
      <c r="V71" s="451"/>
      <c r="W71" s="777"/>
      <c r="X71" s="807"/>
      <c r="Y71" s="807"/>
      <c r="Z71" s="8">
        <f t="shared" si="29"/>
        <v>0</v>
      </c>
    </row>
    <row r="72" spans="1:26">
      <c r="A72" s="759">
        <f t="shared" si="30"/>
        <v>55</v>
      </c>
      <c r="B72" s="293" t="s">
        <v>639</v>
      </c>
      <c r="C72" s="833">
        <f t="shared" si="5"/>
        <v>9720774</v>
      </c>
      <c r="D72" s="760">
        <f t="shared" si="35"/>
        <v>204429.84630639563</v>
      </c>
      <c r="E72" s="760">
        <f t="shared" si="35"/>
        <v>50964.303420922159</v>
      </c>
      <c r="F72" s="760">
        <f t="shared" si="35"/>
        <v>236579.07783837384</v>
      </c>
      <c r="G72" s="760">
        <f t="shared" si="35"/>
        <v>27207.248388696084</v>
      </c>
      <c r="H72" s="760">
        <f t="shared" si="35"/>
        <v>12270.699058006941</v>
      </c>
      <c r="I72" s="760">
        <f t="shared" si="35"/>
        <v>51779.814080317301</v>
      </c>
      <c r="J72" s="360"/>
      <c r="K72" s="803">
        <f t="shared" si="21"/>
        <v>10304005</v>
      </c>
      <c r="L72" s="760">
        <v>429</v>
      </c>
      <c r="M72" s="760">
        <f t="shared" si="28"/>
        <v>24018.659673659673</v>
      </c>
      <c r="N72" s="671">
        <v>25535</v>
      </c>
      <c r="O72" s="671"/>
      <c r="P72" s="189" t="s">
        <v>402</v>
      </c>
      <c r="Q72" s="777">
        <v>40691</v>
      </c>
      <c r="R72" s="776"/>
      <c r="S72" s="301">
        <v>431</v>
      </c>
      <c r="T72" s="255">
        <v>22554</v>
      </c>
      <c r="U72" s="8">
        <f t="shared" si="33"/>
        <v>9720774</v>
      </c>
      <c r="V72" s="451"/>
      <c r="W72" s="777"/>
      <c r="X72" s="807"/>
      <c r="Y72" s="807"/>
      <c r="Z72" s="8">
        <f t="shared" si="29"/>
        <v>0</v>
      </c>
    </row>
    <row r="73" spans="1:26">
      <c r="A73" s="759">
        <f t="shared" si="30"/>
        <v>56</v>
      </c>
      <c r="B73" s="293" t="s">
        <v>628</v>
      </c>
      <c r="C73" s="833">
        <f t="shared" si="5"/>
        <v>325248</v>
      </c>
      <c r="D73" s="760">
        <f t="shared" si="35"/>
        <v>10483.581861866442</v>
      </c>
      <c r="E73" s="760">
        <f t="shared" si="35"/>
        <v>2613.5540215857518</v>
      </c>
      <c r="F73" s="760">
        <f t="shared" si="35"/>
        <v>12132.260401967889</v>
      </c>
      <c r="G73" s="760">
        <f t="shared" si="35"/>
        <v>1395.2435071126197</v>
      </c>
      <c r="H73" s="760">
        <f t="shared" si="35"/>
        <v>629.26661835933032</v>
      </c>
      <c r="I73" s="760">
        <f t="shared" si="35"/>
        <v>2655.3750810419128</v>
      </c>
      <c r="J73" s="360"/>
      <c r="K73" s="803">
        <f t="shared" si="21"/>
        <v>355157</v>
      </c>
      <c r="L73" s="760">
        <v>22</v>
      </c>
      <c r="M73" s="760">
        <f t="shared" si="28"/>
        <v>16143.5</v>
      </c>
      <c r="N73" s="671">
        <v>17979</v>
      </c>
      <c r="O73" s="671"/>
      <c r="P73" s="189" t="s">
        <v>415</v>
      </c>
      <c r="Q73" s="777">
        <v>40691</v>
      </c>
      <c r="R73" s="776"/>
      <c r="S73" s="301">
        <f t="shared" ref="S73:S77" si="36">L73</f>
        <v>22</v>
      </c>
      <c r="T73" s="253">
        <v>14784</v>
      </c>
      <c r="U73" s="8">
        <f t="shared" si="33"/>
        <v>325248</v>
      </c>
      <c r="V73" s="451"/>
      <c r="W73" s="777"/>
      <c r="X73" s="807"/>
      <c r="Y73" s="807"/>
      <c r="Z73" s="8">
        <f t="shared" si="29"/>
        <v>0</v>
      </c>
    </row>
    <row r="74" spans="1:26">
      <c r="A74" s="759">
        <f t="shared" si="30"/>
        <v>57</v>
      </c>
      <c r="B74" s="293" t="s">
        <v>640</v>
      </c>
      <c r="C74" s="833">
        <f t="shared" si="5"/>
        <v>59136</v>
      </c>
      <c r="D74" s="760">
        <f t="shared" si="35"/>
        <v>1906.1057930666259</v>
      </c>
      <c r="E74" s="760">
        <f t="shared" si="35"/>
        <v>475.19164028831852</v>
      </c>
      <c r="F74" s="760">
        <f t="shared" si="35"/>
        <v>2205.8655276305253</v>
      </c>
      <c r="G74" s="760">
        <f t="shared" si="35"/>
        <v>253.68063765683993</v>
      </c>
      <c r="H74" s="760">
        <f t="shared" si="35"/>
        <v>114.41211242896915</v>
      </c>
      <c r="I74" s="760">
        <f t="shared" si="35"/>
        <v>482.79546928034779</v>
      </c>
      <c r="J74" s="360"/>
      <c r="K74" s="803">
        <f t="shared" si="21"/>
        <v>64574</v>
      </c>
      <c r="L74" s="760">
        <v>4</v>
      </c>
      <c r="M74" s="760">
        <f t="shared" si="28"/>
        <v>16143.5</v>
      </c>
      <c r="N74" s="671">
        <v>16852</v>
      </c>
      <c r="O74" s="671"/>
      <c r="P74" s="189" t="s">
        <v>415</v>
      </c>
      <c r="Q74" s="777">
        <v>40691</v>
      </c>
      <c r="R74" s="776"/>
      <c r="S74" s="301">
        <f t="shared" si="36"/>
        <v>4</v>
      </c>
      <c r="T74" s="253">
        <v>14784</v>
      </c>
      <c r="U74" s="8">
        <f t="shared" si="33"/>
        <v>59136</v>
      </c>
      <c r="V74" s="451"/>
      <c r="W74" s="777"/>
      <c r="X74" s="807"/>
      <c r="Y74" s="807"/>
      <c r="Z74" s="8">
        <f t="shared" si="29"/>
        <v>0</v>
      </c>
    </row>
    <row r="75" spans="1:26">
      <c r="A75" s="759">
        <f t="shared" si="30"/>
        <v>58</v>
      </c>
      <c r="B75" s="293" t="s">
        <v>641</v>
      </c>
      <c r="C75" s="833">
        <f t="shared" si="5"/>
        <v>26996</v>
      </c>
      <c r="D75" s="760">
        <f t="shared" si="35"/>
        <v>953.05289653331295</v>
      </c>
      <c r="E75" s="760">
        <f t="shared" si="35"/>
        <v>237.59582014415926</v>
      </c>
      <c r="F75" s="760">
        <f t="shared" si="35"/>
        <v>1102.9327638152627</v>
      </c>
      <c r="G75" s="760">
        <f t="shared" si="35"/>
        <v>126.84031882841997</v>
      </c>
      <c r="H75" s="760">
        <f t="shared" si="35"/>
        <v>57.206056214484576</v>
      </c>
      <c r="I75" s="760">
        <f t="shared" si="35"/>
        <v>241.39773464017389</v>
      </c>
      <c r="J75" s="360"/>
      <c r="K75" s="803">
        <f t="shared" si="21"/>
        <v>29715</v>
      </c>
      <c r="L75" s="760">
        <v>2</v>
      </c>
      <c r="M75" s="760">
        <f t="shared" si="28"/>
        <v>14857.5</v>
      </c>
      <c r="N75" s="671">
        <v>16052</v>
      </c>
      <c r="O75" s="671"/>
      <c r="P75" s="189" t="s">
        <v>410</v>
      </c>
      <c r="Q75" s="777">
        <v>40691</v>
      </c>
      <c r="R75" s="776"/>
      <c r="S75" s="301">
        <f t="shared" si="36"/>
        <v>2</v>
      </c>
      <c r="T75" s="255">
        <v>13498</v>
      </c>
      <c r="U75" s="8">
        <f t="shared" si="33"/>
        <v>26996</v>
      </c>
      <c r="V75" s="451"/>
      <c r="W75" s="777"/>
      <c r="X75" s="807"/>
      <c r="Y75" s="807"/>
      <c r="Z75" s="8">
        <f t="shared" si="29"/>
        <v>0</v>
      </c>
    </row>
    <row r="76" spans="1:26">
      <c r="A76" s="759">
        <f t="shared" si="30"/>
        <v>59</v>
      </c>
      <c r="B76" s="293" t="s">
        <v>622</v>
      </c>
      <c r="C76" s="833">
        <f t="shared" si="5"/>
        <v>40494</v>
      </c>
      <c r="D76" s="760">
        <f t="shared" si="35"/>
        <v>1429.5793447999695</v>
      </c>
      <c r="E76" s="760">
        <f t="shared" si="35"/>
        <v>356.39373021623891</v>
      </c>
      <c r="F76" s="760">
        <f t="shared" si="35"/>
        <v>1654.399145722894</v>
      </c>
      <c r="G76" s="760">
        <f t="shared" si="35"/>
        <v>190.26047824262994</v>
      </c>
      <c r="H76" s="760">
        <f t="shared" si="35"/>
        <v>85.809084321726857</v>
      </c>
      <c r="I76" s="760">
        <f t="shared" si="35"/>
        <v>362.09660196026084</v>
      </c>
      <c r="J76" s="360"/>
      <c r="K76" s="803">
        <f t="shared" si="21"/>
        <v>44573</v>
      </c>
      <c r="L76" s="760">
        <v>3</v>
      </c>
      <c r="M76" s="760">
        <f t="shared" si="28"/>
        <v>14857.666666666666</v>
      </c>
      <c r="N76" s="671">
        <v>15770</v>
      </c>
      <c r="O76" s="671"/>
      <c r="P76" s="189" t="s">
        <v>410</v>
      </c>
      <c r="Q76" s="777">
        <v>40691</v>
      </c>
      <c r="R76" s="776"/>
      <c r="S76" s="301">
        <f t="shared" si="36"/>
        <v>3</v>
      </c>
      <c r="T76" s="255">
        <v>13498</v>
      </c>
      <c r="U76" s="8">
        <f t="shared" si="33"/>
        <v>40494</v>
      </c>
      <c r="V76" s="451"/>
      <c r="W76" s="777"/>
      <c r="X76" s="807"/>
      <c r="Y76" s="807"/>
      <c r="Z76" s="8">
        <f t="shared" si="29"/>
        <v>0</v>
      </c>
    </row>
    <row r="77" spans="1:26">
      <c r="A77" s="759">
        <f t="shared" si="30"/>
        <v>60</v>
      </c>
      <c r="B77" s="293" t="s">
        <v>626</v>
      </c>
      <c r="C77" s="833">
        <f t="shared" si="5"/>
        <v>13498</v>
      </c>
      <c r="D77" s="760">
        <f t="shared" si="35"/>
        <v>476.52644826665647</v>
      </c>
      <c r="E77" s="760">
        <f t="shared" si="35"/>
        <v>118.79791007207963</v>
      </c>
      <c r="F77" s="760">
        <f t="shared" si="35"/>
        <v>551.46638190763133</v>
      </c>
      <c r="G77" s="760">
        <f t="shared" si="35"/>
        <v>63.420159414209984</v>
      </c>
      <c r="H77" s="760">
        <f t="shared" si="35"/>
        <v>28.603028107242288</v>
      </c>
      <c r="I77" s="760">
        <f t="shared" si="35"/>
        <v>120.69886732008695</v>
      </c>
      <c r="J77" s="360"/>
      <c r="K77" s="803">
        <f t="shared" si="21"/>
        <v>14858</v>
      </c>
      <c r="L77" s="760">
        <v>1</v>
      </c>
      <c r="M77" s="760">
        <f t="shared" si="28"/>
        <v>14858</v>
      </c>
      <c r="N77" s="671">
        <v>15277</v>
      </c>
      <c r="O77" s="671"/>
      <c r="P77" s="189" t="s">
        <v>410</v>
      </c>
      <c r="Q77" s="777">
        <v>40691</v>
      </c>
      <c r="R77" s="776"/>
      <c r="S77" s="301">
        <f t="shared" si="36"/>
        <v>1</v>
      </c>
      <c r="T77" s="255">
        <v>13498</v>
      </c>
      <c r="U77" s="8">
        <f t="shared" si="33"/>
        <v>13498</v>
      </c>
      <c r="V77" s="451"/>
      <c r="W77" s="777"/>
      <c r="X77" s="807"/>
      <c r="Y77" s="807"/>
      <c r="Z77" s="8">
        <f t="shared" si="29"/>
        <v>0</v>
      </c>
    </row>
    <row r="78" spans="1:26">
      <c r="A78" s="759">
        <f t="shared" si="30"/>
        <v>61</v>
      </c>
      <c r="B78" s="293" t="s">
        <v>623</v>
      </c>
      <c r="C78" s="833">
        <f t="shared" si="5"/>
        <v>40065</v>
      </c>
      <c r="D78" s="760">
        <f t="shared" ref="D78:I87" si="37">IF($L$182&lt;&gt;0,D$182/$L$182*$L78,0)</f>
        <v>2382.6322413332823</v>
      </c>
      <c r="E78" s="760">
        <f t="shared" si="37"/>
        <v>593.9895503603982</v>
      </c>
      <c r="F78" s="760">
        <f t="shared" si="37"/>
        <v>2757.3319095381567</v>
      </c>
      <c r="G78" s="760">
        <f t="shared" si="37"/>
        <v>317.1007970710499</v>
      </c>
      <c r="H78" s="760">
        <f t="shared" si="37"/>
        <v>143.01514053621145</v>
      </c>
      <c r="I78" s="760">
        <f t="shared" si="37"/>
        <v>603.49433660043474</v>
      </c>
      <c r="J78" s="360"/>
      <c r="K78" s="803">
        <f t="shared" si="21"/>
        <v>46863</v>
      </c>
      <c r="L78" s="760">
        <v>5</v>
      </c>
      <c r="M78" s="760">
        <f t="shared" si="28"/>
        <v>9372.6</v>
      </c>
      <c r="N78" s="671">
        <v>11002</v>
      </c>
      <c r="O78" s="671"/>
      <c r="P78" s="189" t="s">
        <v>418</v>
      </c>
      <c r="Q78" s="777">
        <v>40691</v>
      </c>
      <c r="R78" s="776"/>
      <c r="S78" s="301">
        <f>L78</f>
        <v>5</v>
      </c>
      <c r="T78" s="253">
        <v>8013</v>
      </c>
      <c r="U78" s="8">
        <f t="shared" si="33"/>
        <v>40065</v>
      </c>
      <c r="V78" s="451"/>
      <c r="W78" s="777"/>
      <c r="X78" s="807"/>
      <c r="Y78" s="807"/>
      <c r="Z78" s="8">
        <f t="shared" si="29"/>
        <v>0</v>
      </c>
    </row>
    <row r="79" spans="1:26">
      <c r="A79" s="759">
        <f t="shared" si="30"/>
        <v>62</v>
      </c>
      <c r="B79" s="293" t="s">
        <v>644</v>
      </c>
      <c r="C79" s="833">
        <f t="shared" si="5"/>
        <v>5275116</v>
      </c>
      <c r="D79" s="760">
        <f t="shared" si="37"/>
        <v>163925.09820372984</v>
      </c>
      <c r="E79" s="760">
        <f t="shared" si="37"/>
        <v>40866.481064795393</v>
      </c>
      <c r="F79" s="760">
        <f t="shared" si="37"/>
        <v>189704.43537622518</v>
      </c>
      <c r="G79" s="760">
        <f t="shared" si="37"/>
        <v>21816.534838488235</v>
      </c>
      <c r="H79" s="760">
        <f t="shared" si="37"/>
        <v>9839.4416688913479</v>
      </c>
      <c r="I79" s="760">
        <f t="shared" si="37"/>
        <v>41520.410358109912</v>
      </c>
      <c r="J79" s="360"/>
      <c r="K79" s="803">
        <f t="shared" si="21"/>
        <v>5742788</v>
      </c>
      <c r="L79" s="760">
        <v>344</v>
      </c>
      <c r="M79" s="760">
        <f t="shared" si="28"/>
        <v>16694.151162790698</v>
      </c>
      <c r="N79" s="671">
        <v>19248</v>
      </c>
      <c r="O79" s="671"/>
      <c r="P79" s="189" t="s">
        <v>416</v>
      </c>
      <c r="Q79" s="777">
        <v>40691</v>
      </c>
      <c r="R79" s="776"/>
      <c r="S79" s="829">
        <v>346</v>
      </c>
      <c r="T79" s="253">
        <v>15246</v>
      </c>
      <c r="U79" s="8">
        <f t="shared" si="33"/>
        <v>5275116</v>
      </c>
      <c r="V79" s="451"/>
      <c r="W79" s="777"/>
      <c r="X79" s="807"/>
      <c r="Y79" s="807"/>
      <c r="Z79" s="8">
        <f t="shared" si="29"/>
        <v>0</v>
      </c>
    </row>
    <row r="80" spans="1:26">
      <c r="A80" s="759">
        <f t="shared" si="30"/>
        <v>63</v>
      </c>
      <c r="B80" s="293" t="s">
        <v>642</v>
      </c>
      <c r="C80" s="833">
        <f t="shared" si="5"/>
        <v>1063311</v>
      </c>
      <c r="D80" s="760">
        <f t="shared" si="37"/>
        <v>113889.82113573089</v>
      </c>
      <c r="E80" s="760">
        <f t="shared" si="37"/>
        <v>28392.700507227033</v>
      </c>
      <c r="F80" s="760">
        <f t="shared" si="37"/>
        <v>131800.4652759239</v>
      </c>
      <c r="G80" s="760">
        <f t="shared" si="37"/>
        <v>15157.418099996186</v>
      </c>
      <c r="H80" s="760">
        <f t="shared" si="37"/>
        <v>6836.1237176309069</v>
      </c>
      <c r="I80" s="760">
        <f t="shared" si="37"/>
        <v>28847.029289500781</v>
      </c>
      <c r="J80" s="360"/>
      <c r="K80" s="803">
        <f t="shared" si="21"/>
        <v>1388235</v>
      </c>
      <c r="L80" s="760">
        <v>239</v>
      </c>
      <c r="M80" s="760">
        <f t="shared" si="28"/>
        <v>5808.5146443514641</v>
      </c>
      <c r="N80" s="671">
        <v>6577</v>
      </c>
      <c r="O80" s="671"/>
      <c r="P80" s="293" t="s">
        <v>380</v>
      </c>
      <c r="Q80" s="777">
        <v>40691</v>
      </c>
      <c r="R80" s="776"/>
      <c r="S80" s="301">
        <f>L80</f>
        <v>239</v>
      </c>
      <c r="T80" s="255">
        <v>4449</v>
      </c>
      <c r="U80" s="8">
        <f t="shared" si="33"/>
        <v>1063311</v>
      </c>
      <c r="V80" s="451"/>
      <c r="W80" s="777"/>
      <c r="X80" s="807"/>
      <c r="Y80" s="807"/>
      <c r="Z80" s="8">
        <f t="shared" si="29"/>
        <v>0</v>
      </c>
    </row>
    <row r="81" spans="1:26">
      <c r="A81" s="759">
        <f t="shared" si="30"/>
        <v>64</v>
      </c>
      <c r="B81" s="293" t="s">
        <v>643</v>
      </c>
      <c r="C81" s="833">
        <f t="shared" si="5"/>
        <v>226899</v>
      </c>
      <c r="D81" s="760">
        <f t="shared" si="37"/>
        <v>48605.697723198959</v>
      </c>
      <c r="E81" s="760">
        <f t="shared" si="37"/>
        <v>12117.386827352122</v>
      </c>
      <c r="F81" s="760">
        <f t="shared" si="37"/>
        <v>56249.570954578398</v>
      </c>
      <c r="G81" s="760">
        <f t="shared" si="37"/>
        <v>6468.8562602494185</v>
      </c>
      <c r="H81" s="760">
        <f t="shared" si="37"/>
        <v>2917.5088669387133</v>
      </c>
      <c r="I81" s="760">
        <f t="shared" si="37"/>
        <v>12311.284466648869</v>
      </c>
      <c r="J81" s="360"/>
      <c r="K81" s="803">
        <f t="shared" si="21"/>
        <v>365569</v>
      </c>
      <c r="L81" s="760">
        <v>102</v>
      </c>
      <c r="M81" s="760">
        <f t="shared" si="28"/>
        <v>3584.0098039215686</v>
      </c>
      <c r="N81" s="671">
        <v>4704</v>
      </c>
      <c r="O81" s="671"/>
      <c r="P81" s="189" t="s">
        <v>380</v>
      </c>
      <c r="Q81" s="777">
        <v>40691</v>
      </c>
      <c r="R81" s="776"/>
      <c r="S81" s="301">
        <f>L81/2</f>
        <v>51</v>
      </c>
      <c r="T81" s="255">
        <v>4449</v>
      </c>
      <c r="U81" s="8">
        <f t="shared" si="33"/>
        <v>226899</v>
      </c>
      <c r="V81" s="451"/>
      <c r="W81" s="777"/>
      <c r="X81" s="807"/>
      <c r="Y81" s="807"/>
      <c r="Z81" s="8">
        <f t="shared" si="29"/>
        <v>0</v>
      </c>
    </row>
    <row r="82" spans="1:26">
      <c r="A82" s="759">
        <f t="shared" si="30"/>
        <v>65</v>
      </c>
      <c r="B82" s="293" t="s">
        <v>645</v>
      </c>
      <c r="C82" s="833">
        <f t="shared" si="5"/>
        <v>302400</v>
      </c>
      <c r="D82" s="760">
        <f t="shared" si="37"/>
        <v>11436.634758399756</v>
      </c>
      <c r="E82" s="760">
        <f t="shared" si="37"/>
        <v>2851.1498417299113</v>
      </c>
      <c r="F82" s="760">
        <f t="shared" si="37"/>
        <v>13235.193165783152</v>
      </c>
      <c r="G82" s="760">
        <f t="shared" si="37"/>
        <v>1522.0838259410395</v>
      </c>
      <c r="H82" s="760">
        <f t="shared" si="37"/>
        <v>686.47267457381486</v>
      </c>
      <c r="I82" s="760">
        <f t="shared" si="37"/>
        <v>2896.7728156820867</v>
      </c>
      <c r="J82" s="360"/>
      <c r="K82" s="803">
        <f t="shared" si="21"/>
        <v>335028</v>
      </c>
      <c r="L82" s="760">
        <v>24</v>
      </c>
      <c r="M82" s="760">
        <f t="shared" si="28"/>
        <v>13959.5</v>
      </c>
      <c r="N82" s="671">
        <v>14056</v>
      </c>
      <c r="O82" s="671"/>
      <c r="P82" s="293" t="s">
        <v>394</v>
      </c>
      <c r="Q82" s="777">
        <v>40691</v>
      </c>
      <c r="R82" s="776"/>
      <c r="S82" s="301">
        <v>12</v>
      </c>
      <c r="T82" s="253">
        <v>25200</v>
      </c>
      <c r="U82" s="8">
        <f t="shared" si="33"/>
        <v>302400</v>
      </c>
      <c r="V82" s="451"/>
      <c r="W82" s="777"/>
      <c r="X82" s="807"/>
      <c r="Y82" s="807"/>
      <c r="Z82" s="8">
        <f t="shared" si="29"/>
        <v>0</v>
      </c>
    </row>
    <row r="83" spans="1:26">
      <c r="A83" s="759">
        <f t="shared" si="30"/>
        <v>66</v>
      </c>
      <c r="B83" s="293" t="s">
        <v>639</v>
      </c>
      <c r="C83" s="833">
        <f t="shared" ref="C83:C146" si="38">U83</f>
        <v>4713786</v>
      </c>
      <c r="D83" s="760">
        <f t="shared" si="37"/>
        <v>99117.501239464546</v>
      </c>
      <c r="E83" s="760">
        <f t="shared" si="37"/>
        <v>24709.965294992562</v>
      </c>
      <c r="F83" s="760">
        <f t="shared" si="37"/>
        <v>114705.00743678732</v>
      </c>
      <c r="G83" s="760">
        <f t="shared" si="37"/>
        <v>13191.393158155677</v>
      </c>
      <c r="H83" s="760">
        <f t="shared" si="37"/>
        <v>5949.429846306396</v>
      </c>
      <c r="I83" s="760">
        <f t="shared" si="37"/>
        <v>25105.364402578085</v>
      </c>
      <c r="J83" s="360"/>
      <c r="K83" s="803">
        <f t="shared" ref="K83:K146" si="39">ROUND(SUM(C83:I83),0)</f>
        <v>4996565</v>
      </c>
      <c r="L83" s="760">
        <v>208</v>
      </c>
      <c r="M83" s="760">
        <f t="shared" si="28"/>
        <v>24021.947115384617</v>
      </c>
      <c r="N83" s="671">
        <v>25535</v>
      </c>
      <c r="O83" s="671"/>
      <c r="P83" s="189" t="s">
        <v>402</v>
      </c>
      <c r="Q83" s="777">
        <v>40691</v>
      </c>
      <c r="R83" s="776"/>
      <c r="S83" s="301">
        <v>209</v>
      </c>
      <c r="T83" s="255">
        <v>22554</v>
      </c>
      <c r="U83" s="8">
        <f t="shared" si="33"/>
        <v>4713786</v>
      </c>
      <c r="V83" s="451"/>
      <c r="W83" s="777"/>
      <c r="X83" s="807"/>
      <c r="Y83" s="807"/>
      <c r="Z83" s="8">
        <f t="shared" si="29"/>
        <v>0</v>
      </c>
    </row>
    <row r="84" spans="1:26">
      <c r="A84" s="759">
        <f t="shared" si="30"/>
        <v>67</v>
      </c>
      <c r="B84" s="293" t="s">
        <v>646</v>
      </c>
      <c r="C84" s="833">
        <f t="shared" si="38"/>
        <v>1264900</v>
      </c>
      <c r="D84" s="760">
        <f t="shared" si="37"/>
        <v>24302.848861599479</v>
      </c>
      <c r="E84" s="760">
        <f t="shared" si="37"/>
        <v>6058.693413676061</v>
      </c>
      <c r="F84" s="760">
        <f t="shared" si="37"/>
        <v>28124.785477289199</v>
      </c>
      <c r="G84" s="760">
        <f t="shared" si="37"/>
        <v>3234.4281301247092</v>
      </c>
      <c r="H84" s="760">
        <f t="shared" si="37"/>
        <v>1458.7544334693566</v>
      </c>
      <c r="I84" s="760">
        <f t="shared" si="37"/>
        <v>6155.6422333244345</v>
      </c>
      <c r="J84" s="360"/>
      <c r="K84" s="803">
        <f t="shared" si="39"/>
        <v>1334235</v>
      </c>
      <c r="L84" s="760">
        <v>51</v>
      </c>
      <c r="M84" s="760">
        <f t="shared" si="28"/>
        <v>26161.470588235294</v>
      </c>
      <c r="N84" s="671">
        <v>27650</v>
      </c>
      <c r="O84" s="671"/>
      <c r="P84" s="189" t="s">
        <v>385</v>
      </c>
      <c r="Q84" s="777">
        <v>40691</v>
      </c>
      <c r="R84" s="776"/>
      <c r="S84" s="301">
        <v>52</v>
      </c>
      <c r="T84" s="255">
        <v>24325</v>
      </c>
      <c r="U84" s="8">
        <f t="shared" si="33"/>
        <v>1264900</v>
      </c>
      <c r="V84" s="451"/>
      <c r="W84" s="777"/>
      <c r="X84" s="807"/>
      <c r="Y84" s="807"/>
      <c r="Z84" s="8">
        <f t="shared" si="29"/>
        <v>0</v>
      </c>
    </row>
    <row r="85" spans="1:26">
      <c r="A85" s="759">
        <f t="shared" si="30"/>
        <v>68</v>
      </c>
      <c r="B85" s="293" t="s">
        <v>647</v>
      </c>
      <c r="C85" s="833">
        <f t="shared" si="38"/>
        <v>9628696</v>
      </c>
      <c r="D85" s="760">
        <f t="shared" si="37"/>
        <v>193469.73799626253</v>
      </c>
      <c r="E85" s="760">
        <f t="shared" si="37"/>
        <v>48231.951489264327</v>
      </c>
      <c r="F85" s="760">
        <f t="shared" si="37"/>
        <v>223895.35105449831</v>
      </c>
      <c r="G85" s="760">
        <f t="shared" si="37"/>
        <v>25748.584722169253</v>
      </c>
      <c r="H85" s="760">
        <f t="shared" si="37"/>
        <v>11612.82941154037</v>
      </c>
      <c r="I85" s="760">
        <f t="shared" si="37"/>
        <v>49003.740131955303</v>
      </c>
      <c r="J85" s="360"/>
      <c r="K85" s="803">
        <f t="shared" si="39"/>
        <v>10180658</v>
      </c>
      <c r="L85" s="760">
        <v>406</v>
      </c>
      <c r="M85" s="760">
        <f t="shared" si="28"/>
        <v>25075.512315270935</v>
      </c>
      <c r="N85" s="671">
        <v>26855</v>
      </c>
      <c r="O85" s="671"/>
      <c r="P85" s="189" t="s">
        <v>403</v>
      </c>
      <c r="Q85" s="777">
        <v>40691</v>
      </c>
      <c r="R85" s="776"/>
      <c r="S85" s="301">
        <v>406</v>
      </c>
      <c r="T85" s="255">
        <v>23716</v>
      </c>
      <c r="U85" s="8">
        <f t="shared" si="33"/>
        <v>9628696</v>
      </c>
      <c r="V85" s="451"/>
      <c r="W85" s="777"/>
      <c r="X85" s="807"/>
      <c r="Y85" s="807"/>
      <c r="Z85" s="8">
        <f t="shared" si="29"/>
        <v>0</v>
      </c>
    </row>
    <row r="86" spans="1:26">
      <c r="A86" s="759">
        <f t="shared" si="30"/>
        <v>69</v>
      </c>
      <c r="B86" s="293" t="s">
        <v>648</v>
      </c>
      <c r="C86" s="833">
        <f t="shared" si="38"/>
        <v>222450</v>
      </c>
      <c r="D86" s="760">
        <f t="shared" si="37"/>
        <v>23826.322413332822</v>
      </c>
      <c r="E86" s="760">
        <f t="shared" si="37"/>
        <v>5939.8955036039815</v>
      </c>
      <c r="F86" s="760">
        <f t="shared" si="37"/>
        <v>27573.319095381565</v>
      </c>
      <c r="G86" s="760">
        <f t="shared" si="37"/>
        <v>3171.0079707104992</v>
      </c>
      <c r="H86" s="760">
        <f t="shared" si="37"/>
        <v>1430.1514053621145</v>
      </c>
      <c r="I86" s="760">
        <f t="shared" si="37"/>
        <v>6034.9433660043469</v>
      </c>
      <c r="J86" s="360"/>
      <c r="K86" s="803">
        <f t="shared" si="39"/>
        <v>290426</v>
      </c>
      <c r="L86" s="760">
        <v>50</v>
      </c>
      <c r="M86" s="760">
        <f t="shared" si="28"/>
        <v>5808.52</v>
      </c>
      <c r="N86" s="671">
        <v>5286</v>
      </c>
      <c r="O86" s="671"/>
      <c r="P86" s="293" t="s">
        <v>380</v>
      </c>
      <c r="Q86" s="777">
        <v>40691</v>
      </c>
      <c r="R86" s="776"/>
      <c r="S86" s="301">
        <f>L86</f>
        <v>50</v>
      </c>
      <c r="T86" s="255">
        <v>4449</v>
      </c>
      <c r="U86" s="8">
        <f t="shared" si="33"/>
        <v>222450</v>
      </c>
      <c r="V86" s="451"/>
      <c r="W86" s="777"/>
      <c r="X86" s="807"/>
      <c r="Y86" s="807"/>
      <c r="Z86" s="8">
        <f t="shared" si="29"/>
        <v>0</v>
      </c>
    </row>
    <row r="87" spans="1:26">
      <c r="A87" s="759">
        <f t="shared" ref="A87:A100" si="40">IF(B87&lt;&gt;"",A86+1,"")</f>
        <v>70</v>
      </c>
      <c r="B87" s="293" t="s">
        <v>649</v>
      </c>
      <c r="C87" s="833">
        <f t="shared" si="38"/>
        <v>75633</v>
      </c>
      <c r="D87" s="760">
        <f t="shared" si="37"/>
        <v>32403.798482132639</v>
      </c>
      <c r="E87" s="760">
        <f t="shared" si="37"/>
        <v>8078.2578849014153</v>
      </c>
      <c r="F87" s="760">
        <f t="shared" si="37"/>
        <v>37499.713969718927</v>
      </c>
      <c r="G87" s="760">
        <f t="shared" si="37"/>
        <v>4312.5708401662787</v>
      </c>
      <c r="H87" s="760">
        <f t="shared" si="37"/>
        <v>1945.0059112924755</v>
      </c>
      <c r="I87" s="760">
        <f t="shared" si="37"/>
        <v>8207.5229777659115</v>
      </c>
      <c r="J87" s="360"/>
      <c r="K87" s="803">
        <f t="shared" si="39"/>
        <v>168080</v>
      </c>
      <c r="L87" s="760">
        <v>68</v>
      </c>
      <c r="M87" s="760">
        <f t="shared" ref="M87:M100" si="41">IF(L87&lt;&gt;"",K87/L87,"")</f>
        <v>2471.7647058823532</v>
      </c>
      <c r="N87" s="671">
        <v>2734</v>
      </c>
      <c r="O87" s="671"/>
      <c r="P87" s="189" t="s">
        <v>380</v>
      </c>
      <c r="Q87" s="777">
        <v>40691</v>
      </c>
      <c r="R87" s="776"/>
      <c r="S87" s="301">
        <f t="shared" ref="S87:S89" si="42">L87/4</f>
        <v>17</v>
      </c>
      <c r="T87" s="255">
        <v>4449</v>
      </c>
      <c r="U87" s="8">
        <f t="shared" ref="U87:U100" si="43">S87*T87</f>
        <v>75633</v>
      </c>
      <c r="V87" s="451"/>
      <c r="W87" s="777"/>
      <c r="X87" s="807"/>
      <c r="Y87" s="807"/>
      <c r="Z87" s="8">
        <f t="shared" ref="Z87:Z100" si="44">X87*Y87</f>
        <v>0</v>
      </c>
    </row>
    <row r="88" spans="1:26">
      <c r="A88" s="759">
        <f t="shared" si="40"/>
        <v>71</v>
      </c>
      <c r="B88" s="293" t="s">
        <v>650</v>
      </c>
      <c r="C88" s="833">
        <f t="shared" si="38"/>
        <v>333675</v>
      </c>
      <c r="D88" s="760">
        <f t="shared" ref="D88:I97" si="45">IF($L$182&lt;&gt;0,D$182/$L$182*$L88,0)</f>
        <v>142957.93447999694</v>
      </c>
      <c r="E88" s="760">
        <f t="shared" si="45"/>
        <v>35639.373021623891</v>
      </c>
      <c r="F88" s="760">
        <f t="shared" si="45"/>
        <v>165439.91457228939</v>
      </c>
      <c r="G88" s="760">
        <f t="shared" si="45"/>
        <v>19026.047824262994</v>
      </c>
      <c r="H88" s="760">
        <f t="shared" si="45"/>
        <v>8580.9084321726859</v>
      </c>
      <c r="I88" s="760">
        <f t="shared" si="45"/>
        <v>36209.660196026081</v>
      </c>
      <c r="J88" s="360"/>
      <c r="K88" s="803">
        <f t="shared" si="39"/>
        <v>741529</v>
      </c>
      <c r="L88" s="760">
        <v>300</v>
      </c>
      <c r="M88" s="760">
        <f t="shared" si="41"/>
        <v>2471.7633333333333</v>
      </c>
      <c r="N88" s="671">
        <v>3065</v>
      </c>
      <c r="O88" s="671"/>
      <c r="P88" s="189" t="s">
        <v>380</v>
      </c>
      <c r="Q88" s="777">
        <v>40691</v>
      </c>
      <c r="R88" s="776"/>
      <c r="S88" s="301">
        <f t="shared" si="42"/>
        <v>75</v>
      </c>
      <c r="T88" s="255">
        <v>4449</v>
      </c>
      <c r="U88" s="8">
        <f t="shared" si="43"/>
        <v>333675</v>
      </c>
      <c r="V88" s="451"/>
      <c r="W88" s="777"/>
      <c r="X88" s="807"/>
      <c r="Y88" s="807"/>
      <c r="Z88" s="8">
        <f t="shared" si="44"/>
        <v>0</v>
      </c>
    </row>
    <row r="89" spans="1:26">
      <c r="A89" s="759">
        <f t="shared" si="40"/>
        <v>72</v>
      </c>
      <c r="B89" s="293" t="s">
        <v>651</v>
      </c>
      <c r="C89" s="833">
        <f t="shared" si="38"/>
        <v>44490</v>
      </c>
      <c r="D89" s="760">
        <f t="shared" si="45"/>
        <v>19061.057930666258</v>
      </c>
      <c r="E89" s="760">
        <f t="shared" si="45"/>
        <v>4751.9164028831856</v>
      </c>
      <c r="F89" s="760">
        <f t="shared" si="45"/>
        <v>22058.655276305253</v>
      </c>
      <c r="G89" s="760">
        <f t="shared" si="45"/>
        <v>2536.8063765683992</v>
      </c>
      <c r="H89" s="760">
        <f t="shared" si="45"/>
        <v>1144.1211242896916</v>
      </c>
      <c r="I89" s="760">
        <f t="shared" si="45"/>
        <v>4827.9546928034779</v>
      </c>
      <c r="J89" s="360"/>
      <c r="K89" s="803">
        <f t="shared" si="39"/>
        <v>98871</v>
      </c>
      <c r="L89" s="760">
        <v>40</v>
      </c>
      <c r="M89" s="760">
        <f t="shared" si="41"/>
        <v>2471.7750000000001</v>
      </c>
      <c r="N89" s="671">
        <v>3778</v>
      </c>
      <c r="O89" s="671"/>
      <c r="P89" s="189" t="s">
        <v>380</v>
      </c>
      <c r="Q89" s="777">
        <v>40691</v>
      </c>
      <c r="R89" s="776"/>
      <c r="S89" s="301">
        <f t="shared" si="42"/>
        <v>10</v>
      </c>
      <c r="T89" s="255">
        <v>4449</v>
      </c>
      <c r="U89" s="8">
        <f t="shared" si="43"/>
        <v>44490</v>
      </c>
      <c r="V89" s="451"/>
      <c r="W89" s="777"/>
      <c r="X89" s="807"/>
      <c r="Y89" s="807"/>
      <c r="Z89" s="8">
        <f t="shared" si="44"/>
        <v>0</v>
      </c>
    </row>
    <row r="90" spans="1:26">
      <c r="A90" s="759">
        <f t="shared" si="40"/>
        <v>73</v>
      </c>
      <c r="B90" s="293" t="s">
        <v>652</v>
      </c>
      <c r="C90" s="833">
        <f t="shared" si="38"/>
        <v>75633</v>
      </c>
      <c r="D90" s="760">
        <f t="shared" si="45"/>
        <v>16201.89924106632</v>
      </c>
      <c r="E90" s="760">
        <f t="shared" si="45"/>
        <v>4039.1289424507077</v>
      </c>
      <c r="F90" s="760">
        <f t="shared" si="45"/>
        <v>18749.856984859463</v>
      </c>
      <c r="G90" s="760">
        <f t="shared" si="45"/>
        <v>2156.2854200831393</v>
      </c>
      <c r="H90" s="760">
        <f t="shared" si="45"/>
        <v>972.50295564623775</v>
      </c>
      <c r="I90" s="760">
        <f t="shared" si="45"/>
        <v>4103.7614888829557</v>
      </c>
      <c r="J90" s="360"/>
      <c r="K90" s="803">
        <f t="shared" si="39"/>
        <v>121856</v>
      </c>
      <c r="L90" s="760">
        <v>34</v>
      </c>
      <c r="M90" s="760">
        <f t="shared" si="41"/>
        <v>3584</v>
      </c>
      <c r="N90" s="671">
        <v>4913</v>
      </c>
      <c r="O90" s="671"/>
      <c r="P90" s="189" t="s">
        <v>380</v>
      </c>
      <c r="Q90" s="777">
        <v>40691</v>
      </c>
      <c r="R90" s="776"/>
      <c r="S90" s="301">
        <f t="shared" ref="S90:S91" si="46">L90/2</f>
        <v>17</v>
      </c>
      <c r="T90" s="255">
        <v>4449</v>
      </c>
      <c r="U90" s="8">
        <f t="shared" si="43"/>
        <v>75633</v>
      </c>
      <c r="V90" s="451"/>
      <c r="W90" s="777"/>
      <c r="X90" s="807"/>
      <c r="Y90" s="807"/>
      <c r="Z90" s="8">
        <f t="shared" si="44"/>
        <v>0</v>
      </c>
    </row>
    <row r="91" spans="1:26">
      <c r="A91" s="759">
        <f t="shared" si="40"/>
        <v>74</v>
      </c>
      <c r="B91" s="293" t="s">
        <v>653</v>
      </c>
      <c r="C91" s="833">
        <f t="shared" si="38"/>
        <v>311430</v>
      </c>
      <c r="D91" s="760">
        <f t="shared" si="45"/>
        <v>66713.702757331906</v>
      </c>
      <c r="E91" s="760">
        <f t="shared" si="45"/>
        <v>16631.707410091149</v>
      </c>
      <c r="F91" s="760">
        <f t="shared" si="45"/>
        <v>77205.29346706839</v>
      </c>
      <c r="G91" s="760">
        <f t="shared" si="45"/>
        <v>8878.8223179893976</v>
      </c>
      <c r="H91" s="760">
        <f t="shared" si="45"/>
        <v>4004.4239350139205</v>
      </c>
      <c r="I91" s="760">
        <f t="shared" si="45"/>
        <v>16897.841424812173</v>
      </c>
      <c r="J91" s="360"/>
      <c r="K91" s="803">
        <f t="shared" si="39"/>
        <v>501762</v>
      </c>
      <c r="L91" s="760">
        <v>140</v>
      </c>
      <c r="M91" s="760">
        <f t="shared" si="41"/>
        <v>3584.0142857142855</v>
      </c>
      <c r="N91" s="671">
        <v>4320</v>
      </c>
      <c r="O91" s="671"/>
      <c r="P91" s="189" t="s">
        <v>380</v>
      </c>
      <c r="Q91" s="777">
        <v>40691</v>
      </c>
      <c r="R91" s="776"/>
      <c r="S91" s="301">
        <f t="shared" si="46"/>
        <v>70</v>
      </c>
      <c r="T91" s="255">
        <v>4449</v>
      </c>
      <c r="U91" s="8">
        <f t="shared" si="43"/>
        <v>311430</v>
      </c>
      <c r="V91" s="451"/>
      <c r="W91" s="777"/>
      <c r="X91" s="807"/>
      <c r="Y91" s="807"/>
      <c r="Z91" s="8">
        <f t="shared" si="44"/>
        <v>0</v>
      </c>
    </row>
    <row r="92" spans="1:26">
      <c r="A92" s="759">
        <f t="shared" si="40"/>
        <v>75</v>
      </c>
      <c r="B92" s="293" t="s">
        <v>654</v>
      </c>
      <c r="C92" s="833">
        <f t="shared" si="38"/>
        <v>1121820</v>
      </c>
      <c r="D92" s="760">
        <f t="shared" si="45"/>
        <v>66713.702757331906</v>
      </c>
      <c r="E92" s="760">
        <f t="shared" si="45"/>
        <v>16631.707410091149</v>
      </c>
      <c r="F92" s="760">
        <f t="shared" si="45"/>
        <v>77205.29346706839</v>
      </c>
      <c r="G92" s="760">
        <f t="shared" si="45"/>
        <v>8878.8223179893976</v>
      </c>
      <c r="H92" s="760">
        <f t="shared" si="45"/>
        <v>4004.4239350139205</v>
      </c>
      <c r="I92" s="760">
        <f t="shared" si="45"/>
        <v>16897.841424812173</v>
      </c>
      <c r="J92" s="360"/>
      <c r="K92" s="803">
        <f t="shared" si="39"/>
        <v>1312152</v>
      </c>
      <c r="L92" s="760">
        <v>140</v>
      </c>
      <c r="M92" s="760">
        <f t="shared" si="41"/>
        <v>9372.5142857142855</v>
      </c>
      <c r="N92" s="671">
        <v>11516</v>
      </c>
      <c r="O92" s="671"/>
      <c r="P92" s="189" t="s">
        <v>418</v>
      </c>
      <c r="Q92" s="777">
        <v>40691</v>
      </c>
      <c r="R92" s="776"/>
      <c r="S92" s="301">
        <f>L92</f>
        <v>140</v>
      </c>
      <c r="T92" s="253">
        <v>8013</v>
      </c>
      <c r="U92" s="8">
        <f t="shared" si="43"/>
        <v>1121820</v>
      </c>
      <c r="V92" s="451"/>
      <c r="W92" s="777"/>
      <c r="X92" s="807"/>
      <c r="Y92" s="807"/>
      <c r="Z92" s="8">
        <f t="shared" si="44"/>
        <v>0</v>
      </c>
    </row>
    <row r="93" spans="1:26">
      <c r="A93" s="759">
        <f t="shared" si="40"/>
        <v>76</v>
      </c>
      <c r="B93" s="293" t="s">
        <v>645</v>
      </c>
      <c r="C93" s="833">
        <f t="shared" si="38"/>
        <v>126000</v>
      </c>
      <c r="D93" s="760">
        <f t="shared" si="45"/>
        <v>4765.2644826665646</v>
      </c>
      <c r="E93" s="760">
        <f t="shared" si="45"/>
        <v>1187.9791007207964</v>
      </c>
      <c r="F93" s="760">
        <f t="shared" si="45"/>
        <v>5514.6638190763133</v>
      </c>
      <c r="G93" s="760">
        <f t="shared" si="45"/>
        <v>634.20159414209979</v>
      </c>
      <c r="H93" s="760">
        <f t="shared" si="45"/>
        <v>286.03028107242289</v>
      </c>
      <c r="I93" s="760">
        <f t="shared" si="45"/>
        <v>1206.9886732008695</v>
      </c>
      <c r="J93" s="360"/>
      <c r="K93" s="803">
        <f t="shared" si="39"/>
        <v>139595</v>
      </c>
      <c r="L93" s="760">
        <v>10</v>
      </c>
      <c r="M93" s="760">
        <f t="shared" si="41"/>
        <v>13959.5</v>
      </c>
      <c r="N93" s="671">
        <v>14056</v>
      </c>
      <c r="O93" s="671"/>
      <c r="P93" s="293" t="s">
        <v>394</v>
      </c>
      <c r="Q93" s="777">
        <v>40691</v>
      </c>
      <c r="R93" s="776"/>
      <c r="S93" s="301">
        <v>5</v>
      </c>
      <c r="T93" s="253">
        <v>25200</v>
      </c>
      <c r="U93" s="8">
        <f t="shared" si="43"/>
        <v>126000</v>
      </c>
      <c r="V93" s="451"/>
      <c r="W93" s="777"/>
      <c r="X93" s="807"/>
      <c r="Y93" s="807"/>
      <c r="Z93" s="8">
        <f t="shared" si="44"/>
        <v>0</v>
      </c>
    </row>
    <row r="94" spans="1:26">
      <c r="A94" s="759">
        <f t="shared" si="40"/>
        <v>77</v>
      </c>
      <c r="B94" s="293" t="s">
        <v>655</v>
      </c>
      <c r="C94" s="833">
        <f t="shared" si="38"/>
        <v>586160</v>
      </c>
      <c r="D94" s="760">
        <f t="shared" si="45"/>
        <v>32403.798482132639</v>
      </c>
      <c r="E94" s="760">
        <f t="shared" si="45"/>
        <v>8078.2578849014153</v>
      </c>
      <c r="F94" s="760">
        <f t="shared" si="45"/>
        <v>37499.713969718927</v>
      </c>
      <c r="G94" s="760">
        <f t="shared" si="45"/>
        <v>4312.5708401662787</v>
      </c>
      <c r="H94" s="760">
        <f t="shared" si="45"/>
        <v>1945.0059112924755</v>
      </c>
      <c r="I94" s="760">
        <f t="shared" si="45"/>
        <v>8207.5229777659115</v>
      </c>
      <c r="J94" s="360"/>
      <c r="K94" s="803">
        <f t="shared" si="39"/>
        <v>678607</v>
      </c>
      <c r="L94" s="760">
        <v>68</v>
      </c>
      <c r="M94" s="760">
        <f t="shared" si="41"/>
        <v>9979.5147058823532</v>
      </c>
      <c r="N94" s="671">
        <v>10433</v>
      </c>
      <c r="O94" s="671"/>
      <c r="P94" s="189" t="s">
        <v>413</v>
      </c>
      <c r="Q94" s="777">
        <v>40691</v>
      </c>
      <c r="R94" s="776"/>
      <c r="S94" s="301">
        <f>L94</f>
        <v>68</v>
      </c>
      <c r="T94" s="253">
        <v>8620</v>
      </c>
      <c r="U94" s="8">
        <f t="shared" si="43"/>
        <v>586160</v>
      </c>
      <c r="V94" s="451"/>
      <c r="W94" s="777"/>
      <c r="X94" s="807"/>
      <c r="Y94" s="807"/>
      <c r="Z94" s="8">
        <f t="shared" si="44"/>
        <v>0</v>
      </c>
    </row>
    <row r="95" spans="1:26">
      <c r="A95" s="759">
        <f t="shared" si="40"/>
        <v>78</v>
      </c>
      <c r="B95" s="293" t="s">
        <v>656</v>
      </c>
      <c r="C95" s="833">
        <f t="shared" si="38"/>
        <v>3476100</v>
      </c>
      <c r="D95" s="760">
        <f t="shared" si="45"/>
        <v>142957.93447999694</v>
      </c>
      <c r="E95" s="760">
        <f t="shared" si="45"/>
        <v>35639.373021623891</v>
      </c>
      <c r="F95" s="760">
        <f t="shared" si="45"/>
        <v>165439.91457228939</v>
      </c>
      <c r="G95" s="760">
        <f t="shared" si="45"/>
        <v>19026.047824262994</v>
      </c>
      <c r="H95" s="760">
        <f t="shared" si="45"/>
        <v>8580.9084321726859</v>
      </c>
      <c r="I95" s="760">
        <f t="shared" si="45"/>
        <v>36209.660196026081</v>
      </c>
      <c r="J95" s="360"/>
      <c r="K95" s="803">
        <f t="shared" si="39"/>
        <v>3883954</v>
      </c>
      <c r="L95" s="760">
        <v>300</v>
      </c>
      <c r="M95" s="760">
        <f t="shared" si="41"/>
        <v>12946.513333333334</v>
      </c>
      <c r="N95" s="671">
        <v>13172</v>
      </c>
      <c r="O95" s="671"/>
      <c r="P95" s="189" t="s">
        <v>408</v>
      </c>
      <c r="Q95" s="777">
        <v>40691</v>
      </c>
      <c r="R95" s="776"/>
      <c r="S95" s="301">
        <f>L95</f>
        <v>300</v>
      </c>
      <c r="T95" s="253">
        <v>11587</v>
      </c>
      <c r="U95" s="8">
        <f t="shared" si="43"/>
        <v>3476100</v>
      </c>
      <c r="V95" s="451"/>
      <c r="W95" s="777"/>
      <c r="X95" s="807"/>
      <c r="Y95" s="807"/>
      <c r="Z95" s="8">
        <f t="shared" si="44"/>
        <v>0</v>
      </c>
    </row>
    <row r="96" spans="1:26">
      <c r="A96" s="759">
        <f t="shared" si="40"/>
        <v>79</v>
      </c>
      <c r="B96" s="293" t="s">
        <v>657</v>
      </c>
      <c r="C96" s="833">
        <f t="shared" si="38"/>
        <v>529200</v>
      </c>
      <c r="D96" s="760">
        <f t="shared" si="45"/>
        <v>19061.057930666258</v>
      </c>
      <c r="E96" s="760">
        <f t="shared" si="45"/>
        <v>4751.9164028831856</v>
      </c>
      <c r="F96" s="760">
        <f t="shared" si="45"/>
        <v>22058.655276305253</v>
      </c>
      <c r="G96" s="760">
        <f t="shared" si="45"/>
        <v>2536.8063765683992</v>
      </c>
      <c r="H96" s="760">
        <f t="shared" si="45"/>
        <v>1144.1211242896916</v>
      </c>
      <c r="I96" s="760">
        <f t="shared" si="45"/>
        <v>4827.9546928034779</v>
      </c>
      <c r="J96" s="360"/>
      <c r="K96" s="803">
        <f t="shared" si="39"/>
        <v>583581</v>
      </c>
      <c r="L96" s="760">
        <v>40</v>
      </c>
      <c r="M96" s="760">
        <f t="shared" si="41"/>
        <v>14589.525</v>
      </c>
      <c r="N96" s="671">
        <v>15040</v>
      </c>
      <c r="O96" s="671"/>
      <c r="P96" s="293" t="s">
        <v>394</v>
      </c>
      <c r="Q96" s="777">
        <v>40691</v>
      </c>
      <c r="R96" s="776"/>
      <c r="S96" s="301">
        <v>21</v>
      </c>
      <c r="T96" s="253">
        <v>25200</v>
      </c>
      <c r="U96" s="8">
        <f t="shared" si="43"/>
        <v>529200</v>
      </c>
      <c r="V96" s="451"/>
      <c r="W96" s="777"/>
      <c r="X96" s="807"/>
      <c r="Y96" s="807"/>
      <c r="Z96" s="8">
        <f t="shared" si="44"/>
        <v>0</v>
      </c>
    </row>
    <row r="97" spans="1:26">
      <c r="A97" s="759">
        <f t="shared" si="40"/>
        <v>80</v>
      </c>
      <c r="B97" s="293" t="s">
        <v>658</v>
      </c>
      <c r="C97" s="833">
        <f t="shared" si="38"/>
        <v>4330256</v>
      </c>
      <c r="D97" s="760">
        <f t="shared" si="45"/>
        <v>449364.44071545708</v>
      </c>
      <c r="E97" s="760">
        <f t="shared" si="45"/>
        <v>112026.4291979711</v>
      </c>
      <c r="F97" s="760">
        <f t="shared" si="45"/>
        <v>520032.79813889635</v>
      </c>
      <c r="G97" s="760">
        <f t="shared" si="45"/>
        <v>59805.210327600013</v>
      </c>
      <c r="H97" s="760">
        <f t="shared" si="45"/>
        <v>26972.655505129478</v>
      </c>
      <c r="I97" s="760">
        <f t="shared" si="45"/>
        <v>113819.03188284198</v>
      </c>
      <c r="J97" s="360"/>
      <c r="K97" s="803">
        <f t="shared" si="39"/>
        <v>5612277</v>
      </c>
      <c r="L97" s="760">
        <v>943</v>
      </c>
      <c r="M97" s="760">
        <f t="shared" si="41"/>
        <v>5951.5132555673381</v>
      </c>
      <c r="N97" s="671">
        <v>7229</v>
      </c>
      <c r="O97" s="671"/>
      <c r="P97" s="293" t="s">
        <v>391</v>
      </c>
      <c r="Q97" s="777">
        <v>40694</v>
      </c>
      <c r="R97" s="776"/>
      <c r="S97" s="301">
        <f t="shared" ref="S97:S98" si="47">L97</f>
        <v>943</v>
      </c>
      <c r="T97" s="255">
        <v>4592</v>
      </c>
      <c r="U97" s="8">
        <f t="shared" si="43"/>
        <v>4330256</v>
      </c>
      <c r="V97" s="451"/>
      <c r="W97" s="777"/>
      <c r="X97" s="807"/>
      <c r="Y97" s="807"/>
      <c r="Z97" s="8">
        <f t="shared" si="44"/>
        <v>0</v>
      </c>
    </row>
    <row r="98" spans="1:26">
      <c r="A98" s="759">
        <f t="shared" si="40"/>
        <v>81</v>
      </c>
      <c r="B98" s="293" t="s">
        <v>659</v>
      </c>
      <c r="C98" s="833">
        <f t="shared" si="38"/>
        <v>1348047</v>
      </c>
      <c r="D98" s="760">
        <f t="shared" ref="D98:I107" si="48">IF($L$182&lt;&gt;0,D$182/$L$182*$L98,0)</f>
        <v>144387.51382479692</v>
      </c>
      <c r="E98" s="760">
        <f t="shared" si="48"/>
        <v>35995.766751840129</v>
      </c>
      <c r="F98" s="760">
        <f t="shared" si="48"/>
        <v>167094.3137180123</v>
      </c>
      <c r="G98" s="760">
        <f t="shared" si="48"/>
        <v>19216.308302505626</v>
      </c>
      <c r="H98" s="760">
        <f t="shared" si="48"/>
        <v>8666.7175164944128</v>
      </c>
      <c r="I98" s="760">
        <f t="shared" si="48"/>
        <v>36571.756797986345</v>
      </c>
      <c r="J98" s="360"/>
      <c r="K98" s="803">
        <f t="shared" si="39"/>
        <v>1759979</v>
      </c>
      <c r="L98" s="760">
        <v>303</v>
      </c>
      <c r="M98" s="760">
        <f t="shared" si="41"/>
        <v>5808.5115511551157</v>
      </c>
      <c r="N98" s="671">
        <v>6620</v>
      </c>
      <c r="O98" s="671"/>
      <c r="P98" s="293" t="s">
        <v>380</v>
      </c>
      <c r="Q98" s="777">
        <v>40694</v>
      </c>
      <c r="R98" s="776"/>
      <c r="S98" s="301">
        <f t="shared" si="47"/>
        <v>303</v>
      </c>
      <c r="T98" s="255">
        <v>4449</v>
      </c>
      <c r="U98" s="8">
        <f t="shared" si="43"/>
        <v>1348047</v>
      </c>
      <c r="V98" s="451"/>
      <c r="W98" s="777"/>
      <c r="X98" s="807"/>
      <c r="Y98" s="807"/>
      <c r="Z98" s="8">
        <f t="shared" si="44"/>
        <v>0</v>
      </c>
    </row>
    <row r="99" spans="1:26">
      <c r="A99" s="759">
        <f t="shared" si="40"/>
        <v>82</v>
      </c>
      <c r="B99" s="293" t="s">
        <v>660</v>
      </c>
      <c r="C99" s="833">
        <f t="shared" si="38"/>
        <v>347610</v>
      </c>
      <c r="D99" s="760">
        <f t="shared" si="48"/>
        <v>14295.793447999695</v>
      </c>
      <c r="E99" s="760">
        <f t="shared" si="48"/>
        <v>3563.9373021623887</v>
      </c>
      <c r="F99" s="760">
        <f t="shared" si="48"/>
        <v>16543.991457228942</v>
      </c>
      <c r="G99" s="760">
        <f t="shared" si="48"/>
        <v>1902.6047824262996</v>
      </c>
      <c r="H99" s="760">
        <f t="shared" si="48"/>
        <v>858.09084321726868</v>
      </c>
      <c r="I99" s="760">
        <f t="shared" si="48"/>
        <v>3620.9660196026084</v>
      </c>
      <c r="J99" s="360"/>
      <c r="K99" s="803">
        <f t="shared" si="39"/>
        <v>388395</v>
      </c>
      <c r="L99" s="760">
        <v>30</v>
      </c>
      <c r="M99" s="760">
        <f t="shared" si="41"/>
        <v>12946.5</v>
      </c>
      <c r="N99" s="671">
        <v>14576</v>
      </c>
      <c r="O99" s="671"/>
      <c r="P99" s="189" t="s">
        <v>408</v>
      </c>
      <c r="Q99" s="777">
        <v>40694</v>
      </c>
      <c r="R99" s="776"/>
      <c r="S99" s="301">
        <f>L99</f>
        <v>30</v>
      </c>
      <c r="T99" s="253">
        <v>11587</v>
      </c>
      <c r="U99" s="8">
        <f t="shared" si="43"/>
        <v>347610</v>
      </c>
      <c r="V99" s="451"/>
      <c r="W99" s="777"/>
      <c r="X99" s="807"/>
      <c r="Y99" s="807"/>
      <c r="Z99" s="8">
        <f t="shared" si="44"/>
        <v>0</v>
      </c>
    </row>
    <row r="100" spans="1:26">
      <c r="A100" s="759">
        <f t="shared" si="40"/>
        <v>83</v>
      </c>
      <c r="B100" s="293" t="s">
        <v>524</v>
      </c>
      <c r="C100" s="833">
        <f t="shared" si="38"/>
        <v>3592166</v>
      </c>
      <c r="D100" s="760">
        <f t="shared" si="48"/>
        <v>48129.171274932305</v>
      </c>
      <c r="E100" s="760">
        <f t="shared" si="48"/>
        <v>11998.588917280043</v>
      </c>
      <c r="F100" s="760">
        <f t="shared" si="48"/>
        <v>55698.104572670767</v>
      </c>
      <c r="G100" s="760">
        <f t="shared" si="48"/>
        <v>6405.436100835208</v>
      </c>
      <c r="H100" s="760">
        <f t="shared" si="48"/>
        <v>2888.9058388314711</v>
      </c>
      <c r="I100" s="760">
        <f t="shared" si="48"/>
        <v>12190.585599328782</v>
      </c>
      <c r="J100" s="360"/>
      <c r="K100" s="803">
        <f t="shared" si="39"/>
        <v>3729477</v>
      </c>
      <c r="L100" s="760">
        <v>101</v>
      </c>
      <c r="M100" s="760">
        <f t="shared" si="41"/>
        <v>36925.514851485146</v>
      </c>
      <c r="N100" s="671">
        <v>43865</v>
      </c>
      <c r="O100" s="671"/>
      <c r="P100" s="189" t="s">
        <v>454</v>
      </c>
      <c r="Q100" s="777">
        <v>40695</v>
      </c>
      <c r="R100" s="776"/>
      <c r="S100" s="301">
        <v>101</v>
      </c>
      <c r="T100" s="809">
        <v>35566</v>
      </c>
      <c r="U100" s="8">
        <f t="shared" si="43"/>
        <v>3592166</v>
      </c>
      <c r="V100" s="451"/>
      <c r="W100" s="777"/>
      <c r="X100" s="807"/>
      <c r="Y100" s="807"/>
      <c r="Z100" s="8">
        <f t="shared" si="44"/>
        <v>0</v>
      </c>
    </row>
    <row r="101" spans="1:26">
      <c r="A101" s="759">
        <f t="shared" ref="A101:A147" si="49">IF(B101&lt;&gt;"",A100+1,"")</f>
        <v>84</v>
      </c>
      <c r="B101" s="293" t="s">
        <v>525</v>
      </c>
      <c r="C101" s="833">
        <f t="shared" si="38"/>
        <v>3617012</v>
      </c>
      <c r="D101" s="760">
        <f t="shared" si="48"/>
        <v>48129.171274932305</v>
      </c>
      <c r="E101" s="760">
        <f t="shared" si="48"/>
        <v>11998.588917280043</v>
      </c>
      <c r="F101" s="760">
        <f t="shared" si="48"/>
        <v>55698.104572670767</v>
      </c>
      <c r="G101" s="760">
        <f t="shared" si="48"/>
        <v>6405.436100835208</v>
      </c>
      <c r="H101" s="760">
        <f t="shared" si="48"/>
        <v>2888.9058388314711</v>
      </c>
      <c r="I101" s="760">
        <f t="shared" si="48"/>
        <v>12190.585599328782</v>
      </c>
      <c r="J101" s="360"/>
      <c r="K101" s="803">
        <f t="shared" si="39"/>
        <v>3754323</v>
      </c>
      <c r="L101" s="760">
        <v>101</v>
      </c>
      <c r="M101" s="760">
        <f t="shared" ref="M101:M167" si="50">IF(L101&lt;&gt;"",K101/L101,"")</f>
        <v>37171.514851485146</v>
      </c>
      <c r="N101" s="671">
        <v>50416</v>
      </c>
      <c r="O101" s="671"/>
      <c r="P101" s="189" t="s">
        <v>496</v>
      </c>
      <c r="Q101" s="777">
        <v>40695</v>
      </c>
      <c r="R101" s="776"/>
      <c r="S101" s="301">
        <v>101</v>
      </c>
      <c r="T101" s="255">
        <v>35812</v>
      </c>
      <c r="U101" s="8">
        <f t="shared" ref="U101:U167" si="51">S101*T101</f>
        <v>3617012</v>
      </c>
      <c r="V101" s="451"/>
      <c r="W101" s="777"/>
      <c r="X101" s="807"/>
      <c r="Y101" s="807"/>
      <c r="Z101" s="8">
        <f t="shared" ref="Z101:Z167" si="52">X101*Y101</f>
        <v>0</v>
      </c>
    </row>
    <row r="102" spans="1:26">
      <c r="A102" s="759">
        <f t="shared" si="49"/>
        <v>85</v>
      </c>
      <c r="B102" s="293" t="s">
        <v>661</v>
      </c>
      <c r="C102" s="833">
        <f t="shared" si="38"/>
        <v>353010</v>
      </c>
      <c r="D102" s="760">
        <f t="shared" si="48"/>
        <v>8100.9496205331598</v>
      </c>
      <c r="E102" s="760">
        <f t="shared" si="48"/>
        <v>2019.5644712253538</v>
      </c>
      <c r="F102" s="760">
        <f t="shared" si="48"/>
        <v>9374.9284924297317</v>
      </c>
      <c r="G102" s="760">
        <f t="shared" si="48"/>
        <v>1078.1427100415697</v>
      </c>
      <c r="H102" s="760">
        <f t="shared" si="48"/>
        <v>486.25147782311888</v>
      </c>
      <c r="I102" s="760">
        <f t="shared" si="48"/>
        <v>2051.8807444414779</v>
      </c>
      <c r="J102" s="360"/>
      <c r="K102" s="803">
        <f t="shared" si="39"/>
        <v>376122</v>
      </c>
      <c r="L102" s="760">
        <v>17</v>
      </c>
      <c r="M102" s="760">
        <f t="shared" si="50"/>
        <v>22124.823529411766</v>
      </c>
      <c r="N102" s="671">
        <v>23643</v>
      </c>
      <c r="O102" s="671"/>
      <c r="P102" s="40" t="s">
        <v>459</v>
      </c>
      <c r="Q102" s="777">
        <v>40723</v>
      </c>
      <c r="R102" s="776"/>
      <c r="S102" s="301">
        <v>10</v>
      </c>
      <c r="T102" s="809">
        <v>35301</v>
      </c>
      <c r="U102" s="25">
        <f t="shared" si="51"/>
        <v>353010</v>
      </c>
      <c r="V102" s="451"/>
      <c r="W102" s="777"/>
      <c r="X102" s="807"/>
      <c r="Y102" s="807"/>
      <c r="Z102" s="8">
        <f t="shared" si="52"/>
        <v>0</v>
      </c>
    </row>
    <row r="103" spans="1:26">
      <c r="A103" s="759">
        <f t="shared" si="49"/>
        <v>86</v>
      </c>
      <c r="B103" s="293" t="s">
        <v>647</v>
      </c>
      <c r="C103" s="833">
        <f t="shared" si="38"/>
        <v>191248</v>
      </c>
      <c r="D103" s="760">
        <f t="shared" si="48"/>
        <v>3812.2115861332518</v>
      </c>
      <c r="E103" s="760">
        <f t="shared" si="48"/>
        <v>950.38328057663705</v>
      </c>
      <c r="F103" s="760">
        <f t="shared" si="48"/>
        <v>4411.7310552610506</v>
      </c>
      <c r="G103" s="760">
        <f t="shared" si="48"/>
        <v>507.36127531367987</v>
      </c>
      <c r="H103" s="760">
        <f t="shared" si="48"/>
        <v>228.8242248579383</v>
      </c>
      <c r="I103" s="760">
        <f t="shared" si="48"/>
        <v>965.59093856069558</v>
      </c>
      <c r="J103" s="360"/>
      <c r="K103" s="803">
        <f t="shared" si="39"/>
        <v>202124</v>
      </c>
      <c r="L103" s="760">
        <v>8</v>
      </c>
      <c r="M103" s="760">
        <f t="shared" si="50"/>
        <v>25265.5</v>
      </c>
      <c r="N103" s="671">
        <v>26855</v>
      </c>
      <c r="O103" s="671"/>
      <c r="P103" s="40" t="s">
        <v>485</v>
      </c>
      <c r="Q103" s="777">
        <v>40723</v>
      </c>
      <c r="R103" s="776"/>
      <c r="S103" s="301">
        <v>8</v>
      </c>
      <c r="T103" s="809">
        <v>23906</v>
      </c>
      <c r="U103" s="25">
        <f t="shared" si="51"/>
        <v>191248</v>
      </c>
      <c r="V103" s="451"/>
      <c r="W103" s="777"/>
      <c r="X103" s="807"/>
      <c r="Y103" s="807"/>
      <c r="Z103" s="8">
        <f t="shared" si="52"/>
        <v>0</v>
      </c>
    </row>
    <row r="104" spans="1:26">
      <c r="A104" s="759">
        <f t="shared" si="49"/>
        <v>87</v>
      </c>
      <c r="B104" s="293" t="s">
        <v>639</v>
      </c>
      <c r="C104" s="833">
        <f t="shared" si="38"/>
        <v>908428</v>
      </c>
      <c r="D104" s="760">
        <f t="shared" si="48"/>
        <v>18108.005034132944</v>
      </c>
      <c r="E104" s="760">
        <f t="shared" si="48"/>
        <v>4514.3205827390257</v>
      </c>
      <c r="F104" s="760">
        <f t="shared" si="48"/>
        <v>20955.722512489992</v>
      </c>
      <c r="G104" s="760">
        <f t="shared" si="48"/>
        <v>2409.9660577399795</v>
      </c>
      <c r="H104" s="760">
        <f t="shared" si="48"/>
        <v>1086.915068075207</v>
      </c>
      <c r="I104" s="760">
        <f t="shared" si="48"/>
        <v>4586.5569581633044</v>
      </c>
      <c r="J104" s="360"/>
      <c r="K104" s="803">
        <f t="shared" si="39"/>
        <v>960089</v>
      </c>
      <c r="L104" s="760">
        <v>38</v>
      </c>
      <c r="M104" s="760">
        <f t="shared" si="50"/>
        <v>25265.5</v>
      </c>
      <c r="N104" s="671">
        <v>25535</v>
      </c>
      <c r="O104" s="671"/>
      <c r="P104" s="40" t="s">
        <v>485</v>
      </c>
      <c r="Q104" s="777">
        <v>40723</v>
      </c>
      <c r="R104" s="776"/>
      <c r="S104" s="301">
        <v>38</v>
      </c>
      <c r="T104" s="809">
        <v>23906</v>
      </c>
      <c r="U104" s="25">
        <f t="shared" si="51"/>
        <v>908428</v>
      </c>
      <c r="V104" s="451"/>
      <c r="W104" s="777"/>
      <c r="X104" s="807"/>
      <c r="Y104" s="807"/>
      <c r="Z104" s="8">
        <f t="shared" si="52"/>
        <v>0</v>
      </c>
    </row>
    <row r="105" spans="1:26">
      <c r="A105" s="759">
        <f t="shared" si="49"/>
        <v>88</v>
      </c>
      <c r="B105" s="293" t="s">
        <v>662</v>
      </c>
      <c r="C105" s="833">
        <f t="shared" si="38"/>
        <v>835801</v>
      </c>
      <c r="D105" s="760">
        <f t="shared" si="48"/>
        <v>22396.743068532855</v>
      </c>
      <c r="E105" s="760">
        <f t="shared" si="48"/>
        <v>5583.501773387743</v>
      </c>
      <c r="F105" s="760">
        <f t="shared" si="48"/>
        <v>25918.919949658673</v>
      </c>
      <c r="G105" s="760">
        <f t="shared" si="48"/>
        <v>2980.7474924678691</v>
      </c>
      <c r="H105" s="760">
        <f t="shared" si="48"/>
        <v>1344.3423210403876</v>
      </c>
      <c r="I105" s="760">
        <f t="shared" si="48"/>
        <v>5672.8467640440867</v>
      </c>
      <c r="J105" s="360"/>
      <c r="K105" s="803">
        <f t="shared" si="39"/>
        <v>899698</v>
      </c>
      <c r="L105" s="760">
        <v>47</v>
      </c>
      <c r="M105" s="760">
        <f t="shared" si="50"/>
        <v>19142.510638297874</v>
      </c>
      <c r="N105" s="671">
        <v>21721</v>
      </c>
      <c r="O105" s="671"/>
      <c r="P105" s="189" t="s">
        <v>454</v>
      </c>
      <c r="Q105" s="777">
        <v>40723</v>
      </c>
      <c r="R105" s="776"/>
      <c r="S105" s="301">
        <v>23.5</v>
      </c>
      <c r="T105" s="809">
        <v>35566</v>
      </c>
      <c r="U105" s="25">
        <f t="shared" si="51"/>
        <v>835801</v>
      </c>
      <c r="V105" s="451"/>
      <c r="W105" s="777"/>
      <c r="X105" s="807"/>
      <c r="Y105" s="807"/>
      <c r="Z105" s="8">
        <f t="shared" si="52"/>
        <v>0</v>
      </c>
    </row>
    <row r="106" spans="1:26">
      <c r="A106" s="759">
        <f t="shared" si="49"/>
        <v>89</v>
      </c>
      <c r="B106" s="293" t="s">
        <v>663</v>
      </c>
      <c r="C106" s="833">
        <f t="shared" si="38"/>
        <v>9962075</v>
      </c>
      <c r="D106" s="760">
        <f t="shared" si="48"/>
        <v>395516.95206132485</v>
      </c>
      <c r="E106" s="760">
        <f t="shared" si="48"/>
        <v>98602.265359826095</v>
      </c>
      <c r="F106" s="760">
        <f t="shared" si="48"/>
        <v>457717.09698333399</v>
      </c>
      <c r="G106" s="760">
        <f t="shared" si="48"/>
        <v>52638.732313794288</v>
      </c>
      <c r="H106" s="760">
        <f t="shared" si="48"/>
        <v>23740.513329011101</v>
      </c>
      <c r="I106" s="760">
        <f t="shared" si="48"/>
        <v>100180.05987567216</v>
      </c>
      <c r="J106" s="360"/>
      <c r="K106" s="803">
        <f t="shared" si="39"/>
        <v>11090471</v>
      </c>
      <c r="L106" s="760">
        <v>830</v>
      </c>
      <c r="M106" s="760">
        <f t="shared" si="50"/>
        <v>13362.013253012048</v>
      </c>
      <c r="N106" s="671">
        <v>14435</v>
      </c>
      <c r="O106" s="671"/>
      <c r="P106" s="40" t="s">
        <v>438</v>
      </c>
      <c r="Q106" s="777">
        <v>40723</v>
      </c>
      <c r="R106" s="776"/>
      <c r="S106" s="301">
        <f>L106/2</f>
        <v>415</v>
      </c>
      <c r="T106" s="809">
        <v>24005</v>
      </c>
      <c r="U106" s="8">
        <f t="shared" si="51"/>
        <v>9962075</v>
      </c>
      <c r="V106" s="451"/>
      <c r="W106" s="777"/>
      <c r="X106" s="807"/>
      <c r="Y106" s="807"/>
      <c r="Z106" s="8">
        <f t="shared" si="52"/>
        <v>0</v>
      </c>
    </row>
    <row r="107" spans="1:26">
      <c r="A107" s="814">
        <f t="shared" si="49"/>
        <v>90</v>
      </c>
      <c r="B107" s="294" t="s">
        <v>536</v>
      </c>
      <c r="C107" s="833">
        <f t="shared" si="38"/>
        <v>8857845</v>
      </c>
      <c r="D107" s="537">
        <f t="shared" si="48"/>
        <v>351676.51882079249</v>
      </c>
      <c r="E107" s="537">
        <f t="shared" si="48"/>
        <v>87672.85763319477</v>
      </c>
      <c r="F107" s="537">
        <f t="shared" si="48"/>
        <v>406982.18984783191</v>
      </c>
      <c r="G107" s="537">
        <f t="shared" si="48"/>
        <v>46804.077647686965</v>
      </c>
      <c r="H107" s="537">
        <f t="shared" si="48"/>
        <v>21109.03474314481</v>
      </c>
      <c r="I107" s="537">
        <f t="shared" si="48"/>
        <v>89075.764082224166</v>
      </c>
      <c r="J107" s="537"/>
      <c r="K107" s="803">
        <f t="shared" si="39"/>
        <v>9861165</v>
      </c>
      <c r="L107" s="537">
        <v>738</v>
      </c>
      <c r="M107" s="537">
        <f t="shared" si="50"/>
        <v>13362.012195121952</v>
      </c>
      <c r="N107" s="671">
        <v>14011</v>
      </c>
      <c r="O107" s="671"/>
      <c r="P107" s="40" t="s">
        <v>438</v>
      </c>
      <c r="Q107" s="777">
        <v>40723</v>
      </c>
      <c r="R107" s="776"/>
      <c r="S107" s="301">
        <f>L107/2</f>
        <v>369</v>
      </c>
      <c r="T107" s="809">
        <v>24005</v>
      </c>
      <c r="U107" s="8">
        <f t="shared" si="51"/>
        <v>8857845</v>
      </c>
      <c r="V107" s="451"/>
      <c r="W107" s="777"/>
      <c r="X107" s="807"/>
      <c r="Y107" s="807"/>
      <c r="Z107" s="8">
        <f t="shared" si="52"/>
        <v>0</v>
      </c>
    </row>
    <row r="108" spans="1:26">
      <c r="A108" s="759">
        <f>IF(B108&lt;&gt;"",A107+1,"")</f>
        <v>91</v>
      </c>
      <c r="B108" s="293" t="s">
        <v>540</v>
      </c>
      <c r="C108" s="833">
        <f t="shared" si="38"/>
        <v>16462</v>
      </c>
      <c r="D108" s="760">
        <f t="shared" ref="D108:I117" si="53">IF($L$182&lt;&gt;0,D$182/$L$182*$L108,0)</f>
        <v>953.05289653331295</v>
      </c>
      <c r="E108" s="760">
        <f t="shared" si="53"/>
        <v>237.59582014415926</v>
      </c>
      <c r="F108" s="760">
        <f t="shared" si="53"/>
        <v>1102.9327638152627</v>
      </c>
      <c r="G108" s="760">
        <f t="shared" si="53"/>
        <v>126.84031882841997</v>
      </c>
      <c r="H108" s="760">
        <f t="shared" si="53"/>
        <v>57.206056214484576</v>
      </c>
      <c r="I108" s="760">
        <f t="shared" si="53"/>
        <v>241.39773464017389</v>
      </c>
      <c r="J108" s="360"/>
      <c r="K108" s="803">
        <f t="shared" si="39"/>
        <v>19181</v>
      </c>
      <c r="L108" s="760">
        <v>2</v>
      </c>
      <c r="M108" s="760">
        <f t="shared" si="50"/>
        <v>9590.5</v>
      </c>
      <c r="N108" s="671">
        <v>12177</v>
      </c>
      <c r="O108" s="671"/>
      <c r="P108" s="189" t="s">
        <v>407</v>
      </c>
      <c r="Q108" s="777">
        <v>40723</v>
      </c>
      <c r="R108" s="776"/>
      <c r="S108" s="301">
        <f>L108/2</f>
        <v>1</v>
      </c>
      <c r="T108" s="809">
        <v>16462</v>
      </c>
      <c r="U108" s="8">
        <f t="shared" si="51"/>
        <v>16462</v>
      </c>
      <c r="V108" s="451"/>
      <c r="W108" s="777"/>
      <c r="X108" s="807"/>
      <c r="Y108" s="807"/>
      <c r="Z108" s="8">
        <f t="shared" si="52"/>
        <v>0</v>
      </c>
    </row>
    <row r="109" spans="1:26">
      <c r="A109" s="759">
        <f t="shared" si="49"/>
        <v>92</v>
      </c>
      <c r="B109" s="293" t="s">
        <v>664</v>
      </c>
      <c r="C109" s="833">
        <f t="shared" si="38"/>
        <v>18390</v>
      </c>
      <c r="D109" s="760">
        <f t="shared" si="53"/>
        <v>953.05289653331295</v>
      </c>
      <c r="E109" s="760">
        <f t="shared" si="53"/>
        <v>237.59582014415926</v>
      </c>
      <c r="F109" s="760">
        <f t="shared" si="53"/>
        <v>1102.9327638152627</v>
      </c>
      <c r="G109" s="760">
        <f t="shared" si="53"/>
        <v>126.84031882841997</v>
      </c>
      <c r="H109" s="760">
        <f t="shared" si="53"/>
        <v>57.206056214484576</v>
      </c>
      <c r="I109" s="760">
        <f t="shared" si="53"/>
        <v>241.39773464017389</v>
      </c>
      <c r="J109" s="360"/>
      <c r="K109" s="803">
        <f t="shared" si="39"/>
        <v>21109</v>
      </c>
      <c r="L109" s="760">
        <v>2</v>
      </c>
      <c r="M109" s="760">
        <f t="shared" si="50"/>
        <v>10554.5</v>
      </c>
      <c r="N109" s="671">
        <v>12562</v>
      </c>
      <c r="O109" s="671"/>
      <c r="P109" s="189" t="s">
        <v>439</v>
      </c>
      <c r="Q109" s="777">
        <v>40723</v>
      </c>
      <c r="R109" s="776"/>
      <c r="S109" s="301">
        <f>L109/2</f>
        <v>1</v>
      </c>
      <c r="T109" s="809">
        <v>18390</v>
      </c>
      <c r="U109" s="8">
        <f t="shared" si="51"/>
        <v>18390</v>
      </c>
      <c r="V109" s="451"/>
      <c r="W109" s="777"/>
      <c r="X109" s="807"/>
      <c r="Y109" s="807"/>
      <c r="Z109" s="8">
        <f t="shared" si="52"/>
        <v>0</v>
      </c>
    </row>
    <row r="110" spans="1:26">
      <c r="A110" s="759">
        <f t="shared" si="49"/>
        <v>93</v>
      </c>
      <c r="B110" s="293" t="s">
        <v>664</v>
      </c>
      <c r="C110" s="833">
        <f t="shared" si="38"/>
        <v>334866</v>
      </c>
      <c r="D110" s="760">
        <f t="shared" si="53"/>
        <v>10007.055413599786</v>
      </c>
      <c r="E110" s="760">
        <f t="shared" si="53"/>
        <v>2494.7561115136723</v>
      </c>
      <c r="F110" s="760">
        <f t="shared" si="53"/>
        <v>11580.794020060257</v>
      </c>
      <c r="G110" s="760">
        <f t="shared" si="53"/>
        <v>1331.8233476984096</v>
      </c>
      <c r="H110" s="760">
        <f t="shared" si="53"/>
        <v>600.66359025208806</v>
      </c>
      <c r="I110" s="760">
        <f t="shared" si="53"/>
        <v>2534.6762137218257</v>
      </c>
      <c r="J110" s="360"/>
      <c r="K110" s="803">
        <f t="shared" si="39"/>
        <v>363416</v>
      </c>
      <c r="L110" s="760">
        <v>21</v>
      </c>
      <c r="M110" s="760">
        <f t="shared" si="50"/>
        <v>17305.523809523809</v>
      </c>
      <c r="N110" s="671">
        <v>17837</v>
      </c>
      <c r="O110" s="671"/>
      <c r="P110" s="40" t="s">
        <v>462</v>
      </c>
      <c r="Q110" s="777">
        <v>40723</v>
      </c>
      <c r="R110" s="776"/>
      <c r="S110" s="301">
        <f>L110</f>
        <v>21</v>
      </c>
      <c r="T110" s="809">
        <v>15946</v>
      </c>
      <c r="U110" s="8">
        <f t="shared" si="51"/>
        <v>334866</v>
      </c>
      <c r="V110" s="451"/>
      <c r="W110" s="777"/>
      <c r="X110" s="807"/>
      <c r="Y110" s="807"/>
      <c r="Z110" s="8">
        <f t="shared" si="52"/>
        <v>0</v>
      </c>
    </row>
    <row r="111" spans="1:26">
      <c r="A111" s="759">
        <f t="shared" si="49"/>
        <v>94</v>
      </c>
      <c r="B111" s="293" t="s">
        <v>665</v>
      </c>
      <c r="C111" s="833">
        <f t="shared" si="38"/>
        <v>526218</v>
      </c>
      <c r="D111" s="760">
        <f t="shared" si="53"/>
        <v>15725.372792799664</v>
      </c>
      <c r="E111" s="760">
        <f t="shared" si="53"/>
        <v>3920.3310323786277</v>
      </c>
      <c r="F111" s="760">
        <f t="shared" si="53"/>
        <v>18198.390602951833</v>
      </c>
      <c r="G111" s="760">
        <f t="shared" si="53"/>
        <v>2092.8652606689293</v>
      </c>
      <c r="H111" s="760">
        <f t="shared" si="53"/>
        <v>943.89992753899548</v>
      </c>
      <c r="I111" s="760">
        <f t="shared" si="53"/>
        <v>3983.062621562869</v>
      </c>
      <c r="J111" s="360"/>
      <c r="K111" s="803">
        <f t="shared" si="39"/>
        <v>571082</v>
      </c>
      <c r="L111" s="760">
        <v>33</v>
      </c>
      <c r="M111" s="760">
        <f t="shared" si="50"/>
        <v>17305.515151515152</v>
      </c>
      <c r="N111" s="671">
        <v>17008</v>
      </c>
      <c r="O111" s="671"/>
      <c r="P111" s="40" t="s">
        <v>462</v>
      </c>
      <c r="Q111" s="777">
        <v>40723</v>
      </c>
      <c r="R111" s="776"/>
      <c r="S111" s="301">
        <f>L111</f>
        <v>33</v>
      </c>
      <c r="T111" s="809">
        <v>15946</v>
      </c>
      <c r="U111" s="8">
        <f t="shared" si="51"/>
        <v>526218</v>
      </c>
      <c r="V111" s="451"/>
      <c r="W111" s="777"/>
      <c r="X111" s="807"/>
      <c r="Y111" s="807"/>
      <c r="Z111" s="8">
        <f t="shared" si="52"/>
        <v>0</v>
      </c>
    </row>
    <row r="112" spans="1:26">
      <c r="A112" s="759">
        <f t="shared" si="49"/>
        <v>95</v>
      </c>
      <c r="B112" s="293" t="s">
        <v>527</v>
      </c>
      <c r="C112" s="833">
        <f t="shared" si="38"/>
        <v>6580700</v>
      </c>
      <c r="D112" s="760">
        <f t="shared" si="53"/>
        <v>185845.31482399601</v>
      </c>
      <c r="E112" s="760">
        <f t="shared" si="53"/>
        <v>46331.184928111055</v>
      </c>
      <c r="F112" s="760">
        <f t="shared" si="53"/>
        <v>215071.88894397623</v>
      </c>
      <c r="G112" s="760">
        <f t="shared" si="53"/>
        <v>24733.862171541892</v>
      </c>
      <c r="H112" s="760">
        <f t="shared" si="53"/>
        <v>11155.180961824492</v>
      </c>
      <c r="I112" s="760">
        <f t="shared" si="53"/>
        <v>47072.558254833908</v>
      </c>
      <c r="J112" s="360"/>
      <c r="K112" s="803">
        <f t="shared" si="39"/>
        <v>7110910</v>
      </c>
      <c r="L112" s="760">
        <v>390</v>
      </c>
      <c r="M112" s="760">
        <f t="shared" si="50"/>
        <v>18233.102564102563</v>
      </c>
      <c r="N112" s="671">
        <v>19820</v>
      </c>
      <c r="O112" s="671"/>
      <c r="P112" s="40" t="s">
        <v>461</v>
      </c>
      <c r="Q112" s="777">
        <v>40723</v>
      </c>
      <c r="R112" s="776"/>
      <c r="S112" s="301">
        <v>395</v>
      </c>
      <c r="T112" s="809">
        <v>16660</v>
      </c>
      <c r="U112" s="8">
        <f t="shared" si="51"/>
        <v>6580700</v>
      </c>
      <c r="V112" s="451"/>
      <c r="W112" s="777"/>
      <c r="X112" s="807"/>
      <c r="Y112" s="807"/>
      <c r="Z112" s="8">
        <f t="shared" si="52"/>
        <v>0</v>
      </c>
    </row>
    <row r="113" spans="1:26">
      <c r="A113" s="759">
        <f>IF(B113&lt;&gt;"",A112+1,"")</f>
        <v>96</v>
      </c>
      <c r="B113" s="293" t="s">
        <v>531</v>
      </c>
      <c r="C113" s="833">
        <f t="shared" si="38"/>
        <v>3473774</v>
      </c>
      <c r="D113" s="760">
        <f t="shared" si="53"/>
        <v>229685.74806452842</v>
      </c>
      <c r="E113" s="760">
        <f t="shared" si="53"/>
        <v>57260.592654742381</v>
      </c>
      <c r="F113" s="760">
        <f t="shared" si="53"/>
        <v>265806.79607947828</v>
      </c>
      <c r="G113" s="760">
        <f t="shared" si="53"/>
        <v>30568.516837649211</v>
      </c>
      <c r="H113" s="760">
        <f t="shared" si="53"/>
        <v>13786.659547690782</v>
      </c>
      <c r="I113" s="760">
        <f t="shared" si="53"/>
        <v>58176.854048281908</v>
      </c>
      <c r="J113" s="360"/>
      <c r="K113" s="803">
        <f t="shared" si="39"/>
        <v>4129059</v>
      </c>
      <c r="L113" s="760">
        <v>482</v>
      </c>
      <c r="M113" s="760">
        <f t="shared" si="50"/>
        <v>8566.5124481327803</v>
      </c>
      <c r="N113" s="671">
        <v>10600</v>
      </c>
      <c r="O113" s="671"/>
      <c r="P113" s="189" t="s">
        <v>495</v>
      </c>
      <c r="Q113" s="777">
        <v>40723</v>
      </c>
      <c r="R113" s="776"/>
      <c r="S113" s="301">
        <f>L113</f>
        <v>482</v>
      </c>
      <c r="T113" s="809">
        <v>7207</v>
      </c>
      <c r="U113" s="8">
        <f t="shared" si="51"/>
        <v>3473774</v>
      </c>
      <c r="V113" s="451"/>
      <c r="W113" s="777"/>
      <c r="X113" s="807"/>
      <c r="Y113" s="807"/>
      <c r="Z113" s="8">
        <f t="shared" si="52"/>
        <v>0</v>
      </c>
    </row>
    <row r="114" spans="1:26">
      <c r="A114" s="814">
        <f t="shared" si="49"/>
        <v>97</v>
      </c>
      <c r="B114" s="294" t="s">
        <v>664</v>
      </c>
      <c r="C114" s="833">
        <f t="shared" si="38"/>
        <v>788424</v>
      </c>
      <c r="D114" s="537">
        <f t="shared" si="53"/>
        <v>26685.481102932761</v>
      </c>
      <c r="E114" s="537">
        <f t="shared" si="53"/>
        <v>6652.6829640364595</v>
      </c>
      <c r="F114" s="537">
        <f t="shared" si="53"/>
        <v>30882.117386827354</v>
      </c>
      <c r="G114" s="537">
        <f t="shared" si="53"/>
        <v>3551.528927195759</v>
      </c>
      <c r="H114" s="537">
        <f t="shared" si="53"/>
        <v>1601.7695740055681</v>
      </c>
      <c r="I114" s="537">
        <f t="shared" si="53"/>
        <v>6759.136569924869</v>
      </c>
      <c r="J114" s="537"/>
      <c r="K114" s="803">
        <f t="shared" si="39"/>
        <v>864557</v>
      </c>
      <c r="L114" s="537">
        <v>56</v>
      </c>
      <c r="M114" s="537">
        <f t="shared" si="50"/>
        <v>15438.517857142857</v>
      </c>
      <c r="N114" s="671">
        <v>16713</v>
      </c>
      <c r="O114" s="671"/>
      <c r="P114" s="293" t="s">
        <v>377</v>
      </c>
      <c r="Q114" s="777">
        <v>40723</v>
      </c>
      <c r="R114" s="776"/>
      <c r="S114" s="301">
        <f>L114</f>
        <v>56</v>
      </c>
      <c r="T114" s="809">
        <v>14079</v>
      </c>
      <c r="U114" s="8">
        <f t="shared" si="51"/>
        <v>788424</v>
      </c>
      <c r="V114" s="451"/>
      <c r="W114" s="777"/>
      <c r="X114" s="807"/>
      <c r="Y114" s="807"/>
      <c r="Z114" s="8">
        <f t="shared" si="52"/>
        <v>0</v>
      </c>
    </row>
    <row r="115" spans="1:26">
      <c r="A115" s="759">
        <f>IF(B115&lt;&gt;"",A114+1,"")</f>
        <v>98</v>
      </c>
      <c r="B115" s="293" t="s">
        <v>666</v>
      </c>
      <c r="C115" s="833">
        <f t="shared" si="38"/>
        <v>1223278</v>
      </c>
      <c r="D115" s="760">
        <f t="shared" si="53"/>
        <v>96734.868998131264</v>
      </c>
      <c r="E115" s="760">
        <f t="shared" si="53"/>
        <v>24115.975744632164</v>
      </c>
      <c r="F115" s="760">
        <f t="shared" si="53"/>
        <v>111947.67552724916</v>
      </c>
      <c r="G115" s="760">
        <f t="shared" si="53"/>
        <v>12874.292361084626</v>
      </c>
      <c r="H115" s="760">
        <f t="shared" si="53"/>
        <v>5806.4147057701848</v>
      </c>
      <c r="I115" s="760">
        <f t="shared" si="53"/>
        <v>24501.870065977651</v>
      </c>
      <c r="J115" s="360"/>
      <c r="K115" s="803">
        <f t="shared" si="39"/>
        <v>1499259</v>
      </c>
      <c r="L115" s="760">
        <v>203</v>
      </c>
      <c r="M115" s="760">
        <f t="shared" si="50"/>
        <v>7385.5123152709357</v>
      </c>
      <c r="N115" s="671">
        <v>8450</v>
      </c>
      <c r="O115" s="671"/>
      <c r="P115" s="293" t="s">
        <v>392</v>
      </c>
      <c r="Q115" s="777">
        <v>40723</v>
      </c>
      <c r="R115" s="776"/>
      <c r="S115" s="301">
        <f>L115</f>
        <v>203</v>
      </c>
      <c r="T115" s="809">
        <v>6026</v>
      </c>
      <c r="U115" s="8">
        <f t="shared" si="51"/>
        <v>1223278</v>
      </c>
      <c r="V115" s="451"/>
      <c r="W115" s="777"/>
      <c r="X115" s="807"/>
      <c r="Y115" s="807"/>
      <c r="Z115" s="8">
        <f t="shared" si="52"/>
        <v>0</v>
      </c>
    </row>
    <row r="116" spans="1:26">
      <c r="A116" s="759">
        <f t="shared" si="49"/>
        <v>99</v>
      </c>
      <c r="B116" s="293" t="s">
        <v>667</v>
      </c>
      <c r="C116" s="833">
        <f t="shared" si="38"/>
        <v>4449</v>
      </c>
      <c r="D116" s="760">
        <f t="shared" si="53"/>
        <v>476.52644826665647</v>
      </c>
      <c r="E116" s="760">
        <f t="shared" si="53"/>
        <v>118.79791007207963</v>
      </c>
      <c r="F116" s="760">
        <f t="shared" si="53"/>
        <v>551.46638190763133</v>
      </c>
      <c r="G116" s="760">
        <f t="shared" si="53"/>
        <v>63.420159414209984</v>
      </c>
      <c r="H116" s="760">
        <f t="shared" si="53"/>
        <v>28.603028107242288</v>
      </c>
      <c r="I116" s="760">
        <f t="shared" si="53"/>
        <v>120.69886732008695</v>
      </c>
      <c r="J116" s="360"/>
      <c r="K116" s="803">
        <f t="shared" si="39"/>
        <v>5809</v>
      </c>
      <c r="L116" s="760">
        <v>1</v>
      </c>
      <c r="M116" s="760">
        <f t="shared" si="50"/>
        <v>5809</v>
      </c>
      <c r="N116" s="671">
        <v>5778</v>
      </c>
      <c r="O116" s="671"/>
      <c r="P116" s="189" t="s">
        <v>380</v>
      </c>
      <c r="Q116" s="777">
        <v>40723</v>
      </c>
      <c r="R116" s="776"/>
      <c r="S116" s="301">
        <f>L116</f>
        <v>1</v>
      </c>
      <c r="T116" s="255">
        <v>4449</v>
      </c>
      <c r="U116" s="8">
        <f t="shared" si="51"/>
        <v>4449</v>
      </c>
      <c r="V116" s="451"/>
      <c r="W116" s="777"/>
      <c r="X116" s="807"/>
      <c r="Y116" s="807"/>
      <c r="Z116" s="8">
        <f t="shared" si="52"/>
        <v>0</v>
      </c>
    </row>
    <row r="117" spans="1:26">
      <c r="A117" s="759">
        <f t="shared" si="49"/>
        <v>100</v>
      </c>
      <c r="B117" s="293" t="s">
        <v>533</v>
      </c>
      <c r="C117" s="833">
        <f t="shared" si="38"/>
        <v>8231</v>
      </c>
      <c r="D117" s="760">
        <f t="shared" si="53"/>
        <v>476.52644826665647</v>
      </c>
      <c r="E117" s="760">
        <f t="shared" si="53"/>
        <v>118.79791007207963</v>
      </c>
      <c r="F117" s="760">
        <f t="shared" si="53"/>
        <v>551.46638190763133</v>
      </c>
      <c r="G117" s="760">
        <f t="shared" si="53"/>
        <v>63.420159414209984</v>
      </c>
      <c r="H117" s="760">
        <f t="shared" si="53"/>
        <v>28.603028107242288</v>
      </c>
      <c r="I117" s="760">
        <f t="shared" si="53"/>
        <v>120.69886732008695</v>
      </c>
      <c r="J117" s="360"/>
      <c r="K117" s="803">
        <f t="shared" si="39"/>
        <v>9591</v>
      </c>
      <c r="L117" s="760">
        <v>1</v>
      </c>
      <c r="M117" s="760">
        <f t="shared" si="50"/>
        <v>9591</v>
      </c>
      <c r="N117" s="671">
        <v>10255</v>
      </c>
      <c r="O117" s="671"/>
      <c r="P117" s="189" t="s">
        <v>407</v>
      </c>
      <c r="Q117" s="777">
        <v>40723</v>
      </c>
      <c r="R117" s="776"/>
      <c r="S117" s="301">
        <f>L117/2</f>
        <v>0.5</v>
      </c>
      <c r="T117" s="809">
        <v>16462</v>
      </c>
      <c r="U117" s="8">
        <f t="shared" si="51"/>
        <v>8231</v>
      </c>
      <c r="V117" s="451"/>
      <c r="W117" s="777"/>
      <c r="X117" s="807"/>
      <c r="Y117" s="807"/>
      <c r="Z117" s="8">
        <f t="shared" si="52"/>
        <v>0</v>
      </c>
    </row>
    <row r="118" spans="1:26">
      <c r="A118" s="759">
        <f t="shared" si="49"/>
        <v>101</v>
      </c>
      <c r="B118" s="293" t="s">
        <v>668</v>
      </c>
      <c r="C118" s="833">
        <f t="shared" si="38"/>
        <v>9184</v>
      </c>
      <c r="D118" s="760">
        <f t="shared" ref="D118:I127" si="54">IF($L$182&lt;&gt;0,D$182/$L$182*$L118,0)</f>
        <v>953.05289653331295</v>
      </c>
      <c r="E118" s="760">
        <f t="shared" si="54"/>
        <v>237.59582014415926</v>
      </c>
      <c r="F118" s="760">
        <f t="shared" si="54"/>
        <v>1102.9327638152627</v>
      </c>
      <c r="G118" s="760">
        <f t="shared" si="54"/>
        <v>126.84031882841997</v>
      </c>
      <c r="H118" s="760">
        <f t="shared" si="54"/>
        <v>57.206056214484576</v>
      </c>
      <c r="I118" s="760">
        <f t="shared" si="54"/>
        <v>241.39773464017389</v>
      </c>
      <c r="J118" s="360"/>
      <c r="K118" s="803">
        <f t="shared" si="39"/>
        <v>11903</v>
      </c>
      <c r="L118" s="760">
        <v>2</v>
      </c>
      <c r="M118" s="760">
        <f t="shared" si="50"/>
        <v>5951.5</v>
      </c>
      <c r="N118" s="671">
        <v>7089</v>
      </c>
      <c r="O118" s="671"/>
      <c r="P118" s="189" t="s">
        <v>391</v>
      </c>
      <c r="Q118" s="777">
        <v>40723</v>
      </c>
      <c r="R118" s="776"/>
      <c r="S118" s="301">
        <f>L118</f>
        <v>2</v>
      </c>
      <c r="T118" s="809">
        <v>4592</v>
      </c>
      <c r="U118" s="8">
        <f t="shared" si="51"/>
        <v>9184</v>
      </c>
      <c r="V118" s="451"/>
      <c r="W118" s="777"/>
      <c r="X118" s="807"/>
      <c r="Y118" s="807"/>
      <c r="Z118" s="8">
        <f t="shared" si="52"/>
        <v>0</v>
      </c>
    </row>
    <row r="119" spans="1:26">
      <c r="A119" s="759">
        <f t="shared" si="49"/>
        <v>102</v>
      </c>
      <c r="B119" s="293" t="s">
        <v>544</v>
      </c>
      <c r="C119" s="833">
        <f t="shared" si="38"/>
        <v>13447</v>
      </c>
      <c r="D119" s="760">
        <f t="shared" si="54"/>
        <v>476.52644826665647</v>
      </c>
      <c r="E119" s="760">
        <f t="shared" si="54"/>
        <v>118.79791007207963</v>
      </c>
      <c r="F119" s="760">
        <f t="shared" si="54"/>
        <v>551.46638190763133</v>
      </c>
      <c r="G119" s="760">
        <f t="shared" si="54"/>
        <v>63.420159414209984</v>
      </c>
      <c r="H119" s="760">
        <f t="shared" si="54"/>
        <v>28.603028107242288</v>
      </c>
      <c r="I119" s="760">
        <f t="shared" si="54"/>
        <v>120.69886732008695</v>
      </c>
      <c r="J119" s="360"/>
      <c r="K119" s="803">
        <f t="shared" si="39"/>
        <v>14807</v>
      </c>
      <c r="L119" s="760">
        <v>1</v>
      </c>
      <c r="M119" s="760">
        <f t="shared" si="50"/>
        <v>14807</v>
      </c>
      <c r="N119" s="671">
        <v>15135</v>
      </c>
      <c r="O119" s="671"/>
      <c r="P119" s="40" t="s">
        <v>465</v>
      </c>
      <c r="Q119" s="777">
        <v>40723</v>
      </c>
      <c r="R119" s="776"/>
      <c r="S119" s="301">
        <f>L119/2</f>
        <v>0.5</v>
      </c>
      <c r="T119" s="809">
        <v>26894</v>
      </c>
      <c r="U119" s="8">
        <f t="shared" si="51"/>
        <v>13447</v>
      </c>
      <c r="V119" s="451"/>
      <c r="W119" s="777"/>
      <c r="X119" s="807"/>
      <c r="Y119" s="807"/>
      <c r="Z119" s="8">
        <f t="shared" si="52"/>
        <v>0</v>
      </c>
    </row>
    <row r="120" spans="1:26">
      <c r="A120" s="759">
        <f t="shared" si="49"/>
        <v>103</v>
      </c>
      <c r="B120" s="293" t="s">
        <v>669</v>
      </c>
      <c r="C120" s="833">
        <f t="shared" si="38"/>
        <v>121023</v>
      </c>
      <c r="D120" s="760">
        <f t="shared" si="54"/>
        <v>4288.7380343999084</v>
      </c>
      <c r="E120" s="760">
        <f t="shared" si="54"/>
        <v>1069.1811906487167</v>
      </c>
      <c r="F120" s="760">
        <f t="shared" si="54"/>
        <v>4963.197437168682</v>
      </c>
      <c r="G120" s="760">
        <f t="shared" si="54"/>
        <v>570.78143472788986</v>
      </c>
      <c r="H120" s="760">
        <f t="shared" si="54"/>
        <v>257.42725296518057</v>
      </c>
      <c r="I120" s="760">
        <f t="shared" si="54"/>
        <v>1086.2898058807825</v>
      </c>
      <c r="J120" s="360"/>
      <c r="K120" s="803">
        <f t="shared" si="39"/>
        <v>133259</v>
      </c>
      <c r="L120" s="760">
        <v>9</v>
      </c>
      <c r="M120" s="760">
        <f t="shared" si="50"/>
        <v>14806.555555555555</v>
      </c>
      <c r="N120" s="671">
        <v>15056</v>
      </c>
      <c r="O120" s="671"/>
      <c r="P120" s="40" t="s">
        <v>465</v>
      </c>
      <c r="Q120" s="777">
        <v>40723</v>
      </c>
      <c r="R120" s="776"/>
      <c r="S120" s="301">
        <f>L120/2</f>
        <v>4.5</v>
      </c>
      <c r="T120" s="809">
        <v>26894</v>
      </c>
      <c r="U120" s="8">
        <f t="shared" si="51"/>
        <v>121023</v>
      </c>
      <c r="V120" s="451"/>
      <c r="W120" s="777"/>
      <c r="X120" s="807"/>
      <c r="Y120" s="807"/>
      <c r="Z120" s="8">
        <f t="shared" si="52"/>
        <v>0</v>
      </c>
    </row>
    <row r="121" spans="1:26">
      <c r="A121" s="759">
        <f t="shared" si="49"/>
        <v>104</v>
      </c>
      <c r="B121" s="293" t="s">
        <v>670</v>
      </c>
      <c r="C121" s="833">
        <f t="shared" si="38"/>
        <v>1782084</v>
      </c>
      <c r="D121" s="760">
        <f t="shared" si="54"/>
        <v>138669.19644559704</v>
      </c>
      <c r="E121" s="760">
        <f t="shared" si="54"/>
        <v>34570.191830975171</v>
      </c>
      <c r="F121" s="760">
        <f t="shared" si="54"/>
        <v>160476.71713512071</v>
      </c>
      <c r="G121" s="760">
        <f t="shared" si="54"/>
        <v>18455.266389535107</v>
      </c>
      <c r="H121" s="760">
        <f t="shared" si="54"/>
        <v>8323.4811792075052</v>
      </c>
      <c r="I121" s="760">
        <f t="shared" si="54"/>
        <v>35123.370390145305</v>
      </c>
      <c r="J121" s="360"/>
      <c r="K121" s="803">
        <f t="shared" si="39"/>
        <v>2177702</v>
      </c>
      <c r="L121" s="760">
        <v>291</v>
      </c>
      <c r="M121" s="760">
        <f t="shared" si="50"/>
        <v>7483.5120274914088</v>
      </c>
      <c r="N121" s="671">
        <v>9880</v>
      </c>
      <c r="O121" s="671"/>
      <c r="P121" s="189" t="s">
        <v>379</v>
      </c>
      <c r="Q121" s="777">
        <v>40723</v>
      </c>
      <c r="R121" s="776"/>
      <c r="S121" s="301">
        <f>L121</f>
        <v>291</v>
      </c>
      <c r="T121" s="809">
        <v>6124</v>
      </c>
      <c r="U121" s="8">
        <f t="shared" si="51"/>
        <v>1782084</v>
      </c>
      <c r="V121" s="451"/>
      <c r="W121" s="777"/>
      <c r="X121" s="807"/>
      <c r="Y121" s="807"/>
      <c r="Z121" s="8">
        <f t="shared" si="52"/>
        <v>0</v>
      </c>
    </row>
    <row r="122" spans="1:26">
      <c r="A122" s="759">
        <f t="shared" si="49"/>
        <v>105</v>
      </c>
      <c r="B122" s="293" t="s">
        <v>664</v>
      </c>
      <c r="C122" s="833">
        <f t="shared" si="38"/>
        <v>6124</v>
      </c>
      <c r="D122" s="760">
        <f t="shared" si="54"/>
        <v>476.52644826665647</v>
      </c>
      <c r="E122" s="760">
        <f t="shared" si="54"/>
        <v>118.79791007207963</v>
      </c>
      <c r="F122" s="760">
        <f t="shared" si="54"/>
        <v>551.46638190763133</v>
      </c>
      <c r="G122" s="760">
        <f t="shared" si="54"/>
        <v>63.420159414209984</v>
      </c>
      <c r="H122" s="760">
        <f t="shared" si="54"/>
        <v>28.603028107242288</v>
      </c>
      <c r="I122" s="760">
        <f t="shared" si="54"/>
        <v>120.69886732008695</v>
      </c>
      <c r="J122" s="360"/>
      <c r="K122" s="803">
        <f t="shared" si="39"/>
        <v>7484</v>
      </c>
      <c r="L122" s="760">
        <v>1</v>
      </c>
      <c r="M122" s="760">
        <f t="shared" si="50"/>
        <v>7484</v>
      </c>
      <c r="N122" s="671">
        <v>9259</v>
      </c>
      <c r="O122" s="671"/>
      <c r="P122" s="189" t="s">
        <v>379</v>
      </c>
      <c r="Q122" s="777">
        <v>40723</v>
      </c>
      <c r="R122" s="776"/>
      <c r="S122" s="301">
        <f>L122</f>
        <v>1</v>
      </c>
      <c r="T122" s="809">
        <v>6124</v>
      </c>
      <c r="U122" s="8">
        <f t="shared" si="51"/>
        <v>6124</v>
      </c>
      <c r="V122" s="451"/>
      <c r="W122" s="777"/>
      <c r="X122" s="807"/>
      <c r="Y122" s="807"/>
      <c r="Z122" s="8">
        <f t="shared" si="52"/>
        <v>0</v>
      </c>
    </row>
    <row r="123" spans="1:26">
      <c r="A123" s="759">
        <f t="shared" si="49"/>
        <v>106</v>
      </c>
      <c r="B123" s="293" t="s">
        <v>526</v>
      </c>
      <c r="C123" s="833">
        <f t="shared" si="38"/>
        <v>1913520</v>
      </c>
      <c r="D123" s="760">
        <f t="shared" si="54"/>
        <v>56706.647343732118</v>
      </c>
      <c r="E123" s="760">
        <f t="shared" si="54"/>
        <v>14136.951298577476</v>
      </c>
      <c r="F123" s="760">
        <f t="shared" si="54"/>
        <v>65624.499447008129</v>
      </c>
      <c r="G123" s="760">
        <f t="shared" si="54"/>
        <v>7546.9989702909879</v>
      </c>
      <c r="H123" s="760">
        <f t="shared" si="54"/>
        <v>3403.7603447618321</v>
      </c>
      <c r="I123" s="760">
        <f t="shared" si="54"/>
        <v>14363.165211090347</v>
      </c>
      <c r="J123" s="360"/>
      <c r="K123" s="803">
        <f t="shared" si="39"/>
        <v>2075302</v>
      </c>
      <c r="L123" s="760">
        <v>119</v>
      </c>
      <c r="M123" s="760">
        <f t="shared" si="50"/>
        <v>17439.512605042019</v>
      </c>
      <c r="N123" s="671">
        <v>17330</v>
      </c>
      <c r="O123" s="671"/>
      <c r="P123" s="40" t="s">
        <v>462</v>
      </c>
      <c r="Q123" s="777">
        <v>40723</v>
      </c>
      <c r="R123" s="776"/>
      <c r="S123" s="301">
        <v>120</v>
      </c>
      <c r="T123" s="809">
        <v>15946</v>
      </c>
      <c r="U123" s="8">
        <f t="shared" si="51"/>
        <v>1913520</v>
      </c>
      <c r="V123" s="451"/>
      <c r="W123" s="777"/>
      <c r="X123" s="807"/>
      <c r="Y123" s="807"/>
      <c r="Z123" s="8">
        <f t="shared" si="52"/>
        <v>0</v>
      </c>
    </row>
    <row r="124" spans="1:26">
      <c r="A124" s="759">
        <f t="shared" si="49"/>
        <v>107</v>
      </c>
      <c r="B124" s="293" t="s">
        <v>656</v>
      </c>
      <c r="C124" s="833">
        <f t="shared" si="38"/>
        <v>3400544</v>
      </c>
      <c r="D124" s="760">
        <f t="shared" si="54"/>
        <v>144864.04027306355</v>
      </c>
      <c r="E124" s="760">
        <f t="shared" si="54"/>
        <v>36114.564661912205</v>
      </c>
      <c r="F124" s="760">
        <f t="shared" si="54"/>
        <v>167645.78009991994</v>
      </c>
      <c r="G124" s="760">
        <f t="shared" si="54"/>
        <v>19279.728461919836</v>
      </c>
      <c r="H124" s="760">
        <f t="shared" si="54"/>
        <v>8695.3205446016564</v>
      </c>
      <c r="I124" s="760">
        <f t="shared" si="54"/>
        <v>36692.455665306436</v>
      </c>
      <c r="J124" s="360"/>
      <c r="K124" s="803">
        <f t="shared" si="39"/>
        <v>3813836</v>
      </c>
      <c r="L124" s="760">
        <v>304</v>
      </c>
      <c r="M124" s="760">
        <f t="shared" si="50"/>
        <v>12545.513157894737</v>
      </c>
      <c r="N124" s="671">
        <v>13172</v>
      </c>
      <c r="O124" s="671"/>
      <c r="P124" s="40" t="s">
        <v>437</v>
      </c>
      <c r="Q124" s="777">
        <v>40723</v>
      </c>
      <c r="R124" s="776"/>
      <c r="S124" s="301">
        <f>L124/2</f>
        <v>152</v>
      </c>
      <c r="T124" s="809">
        <v>22372</v>
      </c>
      <c r="U124" s="8">
        <f t="shared" si="51"/>
        <v>3400544</v>
      </c>
      <c r="V124" s="451"/>
      <c r="W124" s="777"/>
      <c r="X124" s="807"/>
      <c r="Y124" s="807"/>
      <c r="Z124" s="8">
        <f t="shared" si="52"/>
        <v>0</v>
      </c>
    </row>
    <row r="125" spans="1:26">
      <c r="A125" s="759">
        <f t="shared" si="49"/>
        <v>108</v>
      </c>
      <c r="B125" s="293" t="s">
        <v>655</v>
      </c>
      <c r="C125" s="833">
        <f t="shared" si="38"/>
        <v>464100</v>
      </c>
      <c r="D125" s="760">
        <f t="shared" si="54"/>
        <v>30974.219137332671</v>
      </c>
      <c r="E125" s="760">
        <f t="shared" si="54"/>
        <v>7721.8641546851759</v>
      </c>
      <c r="F125" s="760">
        <f t="shared" si="54"/>
        <v>35845.314823996036</v>
      </c>
      <c r="G125" s="760">
        <f t="shared" si="54"/>
        <v>4122.310361923649</v>
      </c>
      <c r="H125" s="760">
        <f t="shared" si="54"/>
        <v>1859.1968269707488</v>
      </c>
      <c r="I125" s="760">
        <f t="shared" si="54"/>
        <v>7845.4263758056513</v>
      </c>
      <c r="J125" s="360"/>
      <c r="K125" s="803">
        <f t="shared" si="39"/>
        <v>552468</v>
      </c>
      <c r="L125" s="760">
        <v>65</v>
      </c>
      <c r="M125" s="760">
        <f t="shared" si="50"/>
        <v>8499.5076923076922</v>
      </c>
      <c r="N125" s="671">
        <v>10433</v>
      </c>
      <c r="O125" s="671"/>
      <c r="P125" s="40" t="s">
        <v>469</v>
      </c>
      <c r="Q125" s="777">
        <v>40723</v>
      </c>
      <c r="R125" s="776"/>
      <c r="S125" s="301">
        <f>L125/2</f>
        <v>32.5</v>
      </c>
      <c r="T125" s="809">
        <v>14280</v>
      </c>
      <c r="U125" s="8">
        <f t="shared" si="51"/>
        <v>464100</v>
      </c>
      <c r="V125" s="451"/>
      <c r="W125" s="777"/>
      <c r="X125" s="807"/>
      <c r="Y125" s="807"/>
      <c r="Z125" s="8">
        <f t="shared" si="52"/>
        <v>0</v>
      </c>
    </row>
    <row r="126" spans="1:26">
      <c r="A126" s="759">
        <f t="shared" si="49"/>
        <v>109</v>
      </c>
      <c r="B126" s="293" t="s">
        <v>669</v>
      </c>
      <c r="C126" s="833">
        <f t="shared" si="38"/>
        <v>430304</v>
      </c>
      <c r="D126" s="760">
        <f t="shared" si="54"/>
        <v>15248.846344533007</v>
      </c>
      <c r="E126" s="760">
        <f t="shared" si="54"/>
        <v>3801.5331223065482</v>
      </c>
      <c r="F126" s="760">
        <f t="shared" si="54"/>
        <v>17646.924221044203</v>
      </c>
      <c r="G126" s="760">
        <f t="shared" si="54"/>
        <v>2029.4451012547195</v>
      </c>
      <c r="H126" s="760">
        <f t="shared" si="54"/>
        <v>915.29689943175322</v>
      </c>
      <c r="I126" s="760">
        <f t="shared" si="54"/>
        <v>3862.3637542427823</v>
      </c>
      <c r="J126" s="360"/>
      <c r="K126" s="803">
        <f t="shared" si="39"/>
        <v>473808</v>
      </c>
      <c r="L126" s="760">
        <v>32</v>
      </c>
      <c r="M126" s="760">
        <f t="shared" si="50"/>
        <v>14806.5</v>
      </c>
      <c r="N126" s="671">
        <v>15175</v>
      </c>
      <c r="O126" s="671"/>
      <c r="P126" s="40" t="s">
        <v>465</v>
      </c>
      <c r="Q126" s="777">
        <v>40723</v>
      </c>
      <c r="R126" s="776"/>
      <c r="S126" s="301">
        <f t="shared" ref="S126" si="55">L126/2</f>
        <v>16</v>
      </c>
      <c r="T126" s="809">
        <v>26894</v>
      </c>
      <c r="U126" s="8">
        <f t="shared" si="51"/>
        <v>430304</v>
      </c>
      <c r="V126" s="451"/>
      <c r="W126" s="777"/>
      <c r="X126" s="807"/>
      <c r="Y126" s="807"/>
      <c r="Z126" s="8">
        <f t="shared" si="52"/>
        <v>0</v>
      </c>
    </row>
    <row r="127" spans="1:26">
      <c r="A127" s="759">
        <f t="shared" si="49"/>
        <v>110</v>
      </c>
      <c r="B127" s="293" t="s">
        <v>535</v>
      </c>
      <c r="C127" s="833">
        <f t="shared" si="38"/>
        <v>71132</v>
      </c>
      <c r="D127" s="760">
        <f t="shared" si="54"/>
        <v>2382.6322413332823</v>
      </c>
      <c r="E127" s="760">
        <f t="shared" si="54"/>
        <v>593.9895503603982</v>
      </c>
      <c r="F127" s="760">
        <f t="shared" si="54"/>
        <v>2757.3319095381567</v>
      </c>
      <c r="G127" s="760">
        <f t="shared" si="54"/>
        <v>317.1007970710499</v>
      </c>
      <c r="H127" s="760">
        <f t="shared" si="54"/>
        <v>143.01514053621145</v>
      </c>
      <c r="I127" s="760">
        <f t="shared" si="54"/>
        <v>603.49433660043474</v>
      </c>
      <c r="J127" s="360"/>
      <c r="K127" s="803">
        <f t="shared" si="39"/>
        <v>77930</v>
      </c>
      <c r="L127" s="760">
        <v>5</v>
      </c>
      <c r="M127" s="760">
        <f t="shared" si="50"/>
        <v>15586</v>
      </c>
      <c r="N127" s="671">
        <v>15756</v>
      </c>
      <c r="O127" s="671"/>
      <c r="P127" s="189" t="s">
        <v>454</v>
      </c>
      <c r="Q127" s="777">
        <v>40723</v>
      </c>
      <c r="R127" s="776"/>
      <c r="S127" s="301">
        <v>2</v>
      </c>
      <c r="T127" s="809">
        <v>35566</v>
      </c>
      <c r="U127" s="8">
        <f t="shared" si="51"/>
        <v>71132</v>
      </c>
      <c r="V127" s="451"/>
      <c r="W127" s="777"/>
      <c r="X127" s="807"/>
      <c r="Y127" s="807"/>
      <c r="Z127" s="8">
        <f t="shared" si="52"/>
        <v>0</v>
      </c>
    </row>
    <row r="128" spans="1:26">
      <c r="A128" s="759">
        <f t="shared" si="49"/>
        <v>111</v>
      </c>
      <c r="B128" s="293" t="s">
        <v>663</v>
      </c>
      <c r="C128" s="833">
        <f t="shared" si="38"/>
        <v>960200</v>
      </c>
      <c r="D128" s="760">
        <f t="shared" ref="D128:I137" si="56">IF($L$182&lt;&gt;0,D$182/$L$182*$L128,0)</f>
        <v>38122.115861332517</v>
      </c>
      <c r="E128" s="760">
        <f t="shared" si="56"/>
        <v>9503.8328057663712</v>
      </c>
      <c r="F128" s="760">
        <f t="shared" si="56"/>
        <v>44117.310552610506</v>
      </c>
      <c r="G128" s="760">
        <f t="shared" si="56"/>
        <v>5073.6127531367983</v>
      </c>
      <c r="H128" s="760">
        <f t="shared" si="56"/>
        <v>2288.2422485793832</v>
      </c>
      <c r="I128" s="760">
        <f t="shared" si="56"/>
        <v>9655.9093856069558</v>
      </c>
      <c r="J128" s="360"/>
      <c r="K128" s="803">
        <f t="shared" si="39"/>
        <v>1068961</v>
      </c>
      <c r="L128" s="760">
        <v>80</v>
      </c>
      <c r="M128" s="760">
        <f t="shared" si="50"/>
        <v>13362.012500000001</v>
      </c>
      <c r="N128" s="671">
        <v>14563</v>
      </c>
      <c r="O128" s="671"/>
      <c r="P128" s="40" t="s">
        <v>438</v>
      </c>
      <c r="Q128" s="777">
        <v>40723</v>
      </c>
      <c r="R128" s="776"/>
      <c r="S128" s="301">
        <f>L128/2</f>
        <v>40</v>
      </c>
      <c r="T128" s="809">
        <v>24005</v>
      </c>
      <c r="U128" s="8">
        <f t="shared" si="51"/>
        <v>960200</v>
      </c>
      <c r="V128" s="451"/>
      <c r="W128" s="777"/>
      <c r="X128" s="807"/>
      <c r="Y128" s="807"/>
      <c r="Z128" s="8">
        <f t="shared" si="52"/>
        <v>0</v>
      </c>
    </row>
    <row r="129" spans="1:26">
      <c r="A129" s="759">
        <f t="shared" si="49"/>
        <v>112</v>
      </c>
      <c r="B129" s="293" t="s">
        <v>531</v>
      </c>
      <c r="C129" s="833">
        <f t="shared" si="38"/>
        <v>349860</v>
      </c>
      <c r="D129" s="760">
        <f t="shared" si="56"/>
        <v>23349.795965066169</v>
      </c>
      <c r="E129" s="760">
        <f t="shared" si="56"/>
        <v>5821.097593531902</v>
      </c>
      <c r="F129" s="760">
        <f t="shared" si="56"/>
        <v>27021.852713473934</v>
      </c>
      <c r="G129" s="760">
        <f t="shared" si="56"/>
        <v>3107.5878112962891</v>
      </c>
      <c r="H129" s="760">
        <f t="shared" si="56"/>
        <v>1401.5483772548721</v>
      </c>
      <c r="I129" s="760">
        <f t="shared" si="56"/>
        <v>5914.2444986842602</v>
      </c>
      <c r="J129" s="360"/>
      <c r="K129" s="803">
        <f t="shared" si="39"/>
        <v>416476</v>
      </c>
      <c r="L129" s="760">
        <v>49</v>
      </c>
      <c r="M129" s="760">
        <f t="shared" si="50"/>
        <v>8499.5102040816328</v>
      </c>
      <c r="N129" s="671">
        <v>10698</v>
      </c>
      <c r="O129" s="671"/>
      <c r="P129" s="40" t="s">
        <v>469</v>
      </c>
      <c r="Q129" s="777">
        <v>40723</v>
      </c>
      <c r="R129" s="776"/>
      <c r="S129" s="301">
        <f>L129/2</f>
        <v>24.5</v>
      </c>
      <c r="T129" s="809">
        <v>14280</v>
      </c>
      <c r="U129" s="8">
        <f t="shared" si="51"/>
        <v>349860</v>
      </c>
      <c r="V129" s="451"/>
      <c r="W129" s="777"/>
      <c r="X129" s="807"/>
      <c r="Y129" s="807"/>
      <c r="Z129" s="8">
        <f t="shared" si="52"/>
        <v>0</v>
      </c>
    </row>
    <row r="130" spans="1:26">
      <c r="A130" s="759">
        <f t="shared" si="49"/>
        <v>113</v>
      </c>
      <c r="B130" s="293" t="s">
        <v>543</v>
      </c>
      <c r="C130" s="833">
        <f t="shared" si="38"/>
        <v>9184</v>
      </c>
      <c r="D130" s="760">
        <f t="shared" si="56"/>
        <v>953.05289653331295</v>
      </c>
      <c r="E130" s="760">
        <f t="shared" si="56"/>
        <v>237.59582014415926</v>
      </c>
      <c r="F130" s="760">
        <f t="shared" si="56"/>
        <v>1102.9327638152627</v>
      </c>
      <c r="G130" s="760">
        <f t="shared" si="56"/>
        <v>126.84031882841997</v>
      </c>
      <c r="H130" s="760">
        <f t="shared" si="56"/>
        <v>57.206056214484576</v>
      </c>
      <c r="I130" s="760">
        <f t="shared" si="56"/>
        <v>241.39773464017389</v>
      </c>
      <c r="J130" s="360"/>
      <c r="K130" s="803">
        <f t="shared" si="39"/>
        <v>11903</v>
      </c>
      <c r="L130" s="760">
        <v>2</v>
      </c>
      <c r="M130" s="760">
        <f t="shared" si="50"/>
        <v>5951.5</v>
      </c>
      <c r="N130" s="671">
        <v>7435</v>
      </c>
      <c r="O130" s="671"/>
      <c r="P130" s="189" t="s">
        <v>391</v>
      </c>
      <c r="Q130" s="777">
        <v>40723</v>
      </c>
      <c r="R130" s="776"/>
      <c r="S130" s="301">
        <f>L130</f>
        <v>2</v>
      </c>
      <c r="T130" s="809">
        <v>4592</v>
      </c>
      <c r="U130" s="8">
        <f t="shared" si="51"/>
        <v>9184</v>
      </c>
      <c r="V130" s="451"/>
      <c r="W130" s="777"/>
      <c r="X130" s="807"/>
      <c r="Y130" s="807"/>
      <c r="Z130" s="8">
        <f t="shared" si="52"/>
        <v>0</v>
      </c>
    </row>
    <row r="131" spans="1:26">
      <c r="A131" s="759">
        <f t="shared" si="49"/>
        <v>114</v>
      </c>
      <c r="B131" s="293" t="s">
        <v>671</v>
      </c>
      <c r="C131" s="833">
        <f t="shared" si="38"/>
        <v>16462</v>
      </c>
      <c r="D131" s="760">
        <f t="shared" si="56"/>
        <v>953.05289653331295</v>
      </c>
      <c r="E131" s="760">
        <f t="shared" si="56"/>
        <v>237.59582014415926</v>
      </c>
      <c r="F131" s="760">
        <f t="shared" si="56"/>
        <v>1102.9327638152627</v>
      </c>
      <c r="G131" s="760">
        <f t="shared" si="56"/>
        <v>126.84031882841997</v>
      </c>
      <c r="H131" s="760">
        <f t="shared" si="56"/>
        <v>57.206056214484576</v>
      </c>
      <c r="I131" s="760">
        <f t="shared" si="56"/>
        <v>241.39773464017389</v>
      </c>
      <c r="J131" s="360"/>
      <c r="K131" s="803">
        <f t="shared" si="39"/>
        <v>19181</v>
      </c>
      <c r="L131" s="760">
        <v>2</v>
      </c>
      <c r="M131" s="760">
        <f t="shared" si="50"/>
        <v>9590.5</v>
      </c>
      <c r="N131" s="671">
        <v>10116</v>
      </c>
      <c r="O131" s="671"/>
      <c r="P131" s="189" t="s">
        <v>407</v>
      </c>
      <c r="Q131" s="777">
        <v>40723</v>
      </c>
      <c r="R131" s="776"/>
      <c r="S131" s="301">
        <f>L131/2</f>
        <v>1</v>
      </c>
      <c r="T131" s="809">
        <v>16462</v>
      </c>
      <c r="U131" s="8">
        <f t="shared" si="51"/>
        <v>16462</v>
      </c>
      <c r="V131" s="451"/>
      <c r="W131" s="777"/>
      <c r="X131" s="807"/>
      <c r="Y131" s="807"/>
      <c r="Z131" s="8">
        <f t="shared" si="52"/>
        <v>0</v>
      </c>
    </row>
    <row r="132" spans="1:26">
      <c r="A132" s="759">
        <f t="shared" si="49"/>
        <v>115</v>
      </c>
      <c r="B132" s="293" t="s">
        <v>670</v>
      </c>
      <c r="C132" s="833">
        <f t="shared" si="38"/>
        <v>30620</v>
      </c>
      <c r="D132" s="760">
        <f t="shared" si="56"/>
        <v>2382.6322413332823</v>
      </c>
      <c r="E132" s="760">
        <f t="shared" si="56"/>
        <v>593.9895503603982</v>
      </c>
      <c r="F132" s="760">
        <f t="shared" si="56"/>
        <v>2757.3319095381567</v>
      </c>
      <c r="G132" s="760">
        <f t="shared" si="56"/>
        <v>317.1007970710499</v>
      </c>
      <c r="H132" s="760">
        <f t="shared" si="56"/>
        <v>143.01514053621145</v>
      </c>
      <c r="I132" s="760">
        <f t="shared" si="56"/>
        <v>603.49433660043474</v>
      </c>
      <c r="J132" s="360"/>
      <c r="K132" s="803">
        <f t="shared" si="39"/>
        <v>37418</v>
      </c>
      <c r="L132" s="760">
        <v>5</v>
      </c>
      <c r="M132" s="760">
        <f t="shared" si="50"/>
        <v>7483.6</v>
      </c>
      <c r="N132" s="671">
        <v>9692</v>
      </c>
      <c r="O132" s="671"/>
      <c r="P132" s="189" t="s">
        <v>379</v>
      </c>
      <c r="Q132" s="777">
        <v>40723</v>
      </c>
      <c r="R132" s="776"/>
      <c r="S132" s="301">
        <f>L132</f>
        <v>5</v>
      </c>
      <c r="T132" s="809">
        <v>6124</v>
      </c>
      <c r="U132" s="8">
        <f t="shared" si="51"/>
        <v>30620</v>
      </c>
      <c r="V132" s="451"/>
      <c r="W132" s="777"/>
      <c r="X132" s="807"/>
      <c r="Y132" s="807"/>
      <c r="Z132" s="8">
        <f t="shared" si="52"/>
        <v>0</v>
      </c>
    </row>
    <row r="133" spans="1:26">
      <c r="A133" s="759">
        <f t="shared" si="49"/>
        <v>116</v>
      </c>
      <c r="B133" s="293" t="s">
        <v>540</v>
      </c>
      <c r="C133" s="833">
        <f t="shared" si="38"/>
        <v>8231</v>
      </c>
      <c r="D133" s="760">
        <f t="shared" si="56"/>
        <v>476.52644826665647</v>
      </c>
      <c r="E133" s="760">
        <f t="shared" si="56"/>
        <v>118.79791007207963</v>
      </c>
      <c r="F133" s="760">
        <f t="shared" si="56"/>
        <v>551.46638190763133</v>
      </c>
      <c r="G133" s="760">
        <f t="shared" si="56"/>
        <v>63.420159414209984</v>
      </c>
      <c r="H133" s="760">
        <f t="shared" si="56"/>
        <v>28.603028107242288</v>
      </c>
      <c r="I133" s="760">
        <f t="shared" si="56"/>
        <v>120.69886732008695</v>
      </c>
      <c r="J133" s="360"/>
      <c r="K133" s="803">
        <f t="shared" si="39"/>
        <v>9591</v>
      </c>
      <c r="L133" s="760">
        <v>1</v>
      </c>
      <c r="M133" s="760">
        <f t="shared" si="50"/>
        <v>9591</v>
      </c>
      <c r="N133" s="671">
        <v>12286</v>
      </c>
      <c r="O133" s="671"/>
      <c r="P133" s="189" t="s">
        <v>407</v>
      </c>
      <c r="Q133" s="777">
        <v>40723</v>
      </c>
      <c r="R133" s="776"/>
      <c r="S133" s="301">
        <f>L133/2</f>
        <v>0.5</v>
      </c>
      <c r="T133" s="809">
        <v>16462</v>
      </c>
      <c r="U133" s="8">
        <f t="shared" si="51"/>
        <v>8231</v>
      </c>
      <c r="V133" s="451"/>
      <c r="W133" s="777"/>
      <c r="X133" s="807"/>
      <c r="Y133" s="807"/>
      <c r="Z133" s="8">
        <f t="shared" si="52"/>
        <v>0</v>
      </c>
    </row>
    <row r="134" spans="1:26">
      <c r="A134" s="759">
        <f t="shared" si="49"/>
        <v>117</v>
      </c>
      <c r="B134" s="293" t="s">
        <v>542</v>
      </c>
      <c r="C134" s="833">
        <f t="shared" si="38"/>
        <v>4449</v>
      </c>
      <c r="D134" s="760">
        <f t="shared" si="56"/>
        <v>476.52644826665647</v>
      </c>
      <c r="E134" s="760">
        <f t="shared" si="56"/>
        <v>118.79791007207963</v>
      </c>
      <c r="F134" s="760">
        <f t="shared" si="56"/>
        <v>551.46638190763133</v>
      </c>
      <c r="G134" s="760">
        <f t="shared" si="56"/>
        <v>63.420159414209984</v>
      </c>
      <c r="H134" s="760">
        <f t="shared" si="56"/>
        <v>28.603028107242288</v>
      </c>
      <c r="I134" s="760">
        <f t="shared" si="56"/>
        <v>120.69886732008695</v>
      </c>
      <c r="J134" s="360"/>
      <c r="K134" s="803">
        <f t="shared" si="39"/>
        <v>5809</v>
      </c>
      <c r="L134" s="760">
        <v>1</v>
      </c>
      <c r="M134" s="760">
        <f t="shared" si="50"/>
        <v>5809</v>
      </c>
      <c r="N134" s="671">
        <v>5285</v>
      </c>
      <c r="O134" s="671"/>
      <c r="P134" s="189" t="s">
        <v>380</v>
      </c>
      <c r="Q134" s="777">
        <v>40723</v>
      </c>
      <c r="R134" s="776"/>
      <c r="S134" s="301">
        <f>L134</f>
        <v>1</v>
      </c>
      <c r="T134" s="255">
        <v>4449</v>
      </c>
      <c r="U134" s="8">
        <f t="shared" si="51"/>
        <v>4449</v>
      </c>
      <c r="V134" s="451"/>
      <c r="W134" s="777"/>
      <c r="X134" s="807"/>
      <c r="Y134" s="807"/>
      <c r="Z134" s="8">
        <f t="shared" si="52"/>
        <v>0</v>
      </c>
    </row>
    <row r="135" spans="1:26">
      <c r="A135" s="759">
        <f t="shared" si="49"/>
        <v>118</v>
      </c>
      <c r="B135" s="293" t="s">
        <v>538</v>
      </c>
      <c r="C135" s="833">
        <f t="shared" si="38"/>
        <v>42237</v>
      </c>
      <c r="D135" s="760">
        <f t="shared" si="56"/>
        <v>1429.5793447999695</v>
      </c>
      <c r="E135" s="760">
        <f t="shared" si="56"/>
        <v>356.39373021623891</v>
      </c>
      <c r="F135" s="760">
        <f t="shared" si="56"/>
        <v>1654.399145722894</v>
      </c>
      <c r="G135" s="760">
        <f t="shared" si="56"/>
        <v>190.26047824262994</v>
      </c>
      <c r="H135" s="760">
        <f t="shared" si="56"/>
        <v>85.809084321726857</v>
      </c>
      <c r="I135" s="760">
        <f t="shared" si="56"/>
        <v>362.09660196026084</v>
      </c>
      <c r="J135" s="360"/>
      <c r="K135" s="803">
        <f t="shared" si="39"/>
        <v>46316</v>
      </c>
      <c r="L135" s="760">
        <v>3</v>
      </c>
      <c r="M135" s="760">
        <f t="shared" si="50"/>
        <v>15438.666666666666</v>
      </c>
      <c r="N135" s="671">
        <v>16841</v>
      </c>
      <c r="O135" s="671"/>
      <c r="P135" s="293" t="s">
        <v>377</v>
      </c>
      <c r="Q135" s="777">
        <v>40723</v>
      </c>
      <c r="R135" s="776"/>
      <c r="S135" s="301">
        <f>L135</f>
        <v>3</v>
      </c>
      <c r="T135" s="809">
        <v>14079</v>
      </c>
      <c r="U135" s="8">
        <f t="shared" si="51"/>
        <v>42237</v>
      </c>
      <c r="V135" s="451"/>
      <c r="W135" s="777"/>
      <c r="X135" s="807"/>
      <c r="Y135" s="807"/>
      <c r="Z135" s="8">
        <f t="shared" si="52"/>
        <v>0</v>
      </c>
    </row>
    <row r="136" spans="1:26">
      <c r="A136" s="759">
        <f t="shared" si="49"/>
        <v>119</v>
      </c>
      <c r="B136" s="293" t="s">
        <v>532</v>
      </c>
      <c r="C136" s="833">
        <f t="shared" si="38"/>
        <v>16462</v>
      </c>
      <c r="D136" s="760">
        <f t="shared" si="56"/>
        <v>953.05289653331295</v>
      </c>
      <c r="E136" s="760">
        <f t="shared" si="56"/>
        <v>237.59582014415926</v>
      </c>
      <c r="F136" s="760">
        <f t="shared" si="56"/>
        <v>1102.9327638152627</v>
      </c>
      <c r="G136" s="760">
        <f t="shared" si="56"/>
        <v>126.84031882841997</v>
      </c>
      <c r="H136" s="760">
        <f t="shared" si="56"/>
        <v>57.206056214484576</v>
      </c>
      <c r="I136" s="760">
        <f t="shared" si="56"/>
        <v>241.39773464017389</v>
      </c>
      <c r="J136" s="360"/>
      <c r="K136" s="803">
        <f t="shared" si="39"/>
        <v>19181</v>
      </c>
      <c r="L136" s="760">
        <v>2</v>
      </c>
      <c r="M136" s="760">
        <f t="shared" si="50"/>
        <v>9590.5</v>
      </c>
      <c r="N136" s="671">
        <v>11428</v>
      </c>
      <c r="O136" s="671"/>
      <c r="P136" s="189" t="s">
        <v>407</v>
      </c>
      <c r="Q136" s="777">
        <v>40723</v>
      </c>
      <c r="R136" s="776"/>
      <c r="S136" s="301">
        <f>L136/2</f>
        <v>1</v>
      </c>
      <c r="T136" s="809">
        <v>16462</v>
      </c>
      <c r="U136" s="8">
        <f t="shared" si="51"/>
        <v>16462</v>
      </c>
      <c r="V136" s="451"/>
      <c r="W136" s="777"/>
      <c r="X136" s="807"/>
      <c r="Y136" s="807"/>
      <c r="Z136" s="8">
        <f t="shared" si="52"/>
        <v>0</v>
      </c>
    </row>
    <row r="137" spans="1:26">
      <c r="A137" s="759">
        <f t="shared" si="49"/>
        <v>120</v>
      </c>
      <c r="B137" s="293" t="s">
        <v>666</v>
      </c>
      <c r="C137" s="833">
        <f t="shared" si="38"/>
        <v>48208</v>
      </c>
      <c r="D137" s="760">
        <f t="shared" si="56"/>
        <v>3812.2115861332518</v>
      </c>
      <c r="E137" s="760">
        <f t="shared" si="56"/>
        <v>950.38328057663705</v>
      </c>
      <c r="F137" s="760">
        <f t="shared" si="56"/>
        <v>4411.7310552610506</v>
      </c>
      <c r="G137" s="760">
        <f t="shared" si="56"/>
        <v>507.36127531367987</v>
      </c>
      <c r="H137" s="760">
        <f t="shared" si="56"/>
        <v>228.8242248579383</v>
      </c>
      <c r="I137" s="760">
        <f t="shared" si="56"/>
        <v>965.59093856069558</v>
      </c>
      <c r="J137" s="360"/>
      <c r="K137" s="803">
        <f t="shared" si="39"/>
        <v>59084</v>
      </c>
      <c r="L137" s="760">
        <v>8</v>
      </c>
      <c r="M137" s="760">
        <f t="shared" si="50"/>
        <v>7385.5</v>
      </c>
      <c r="N137" s="671">
        <v>8549</v>
      </c>
      <c r="O137" s="671"/>
      <c r="P137" s="293" t="s">
        <v>392</v>
      </c>
      <c r="Q137" s="777">
        <v>40723</v>
      </c>
      <c r="R137" s="776"/>
      <c r="S137" s="301">
        <f>L137</f>
        <v>8</v>
      </c>
      <c r="T137" s="809">
        <v>6026</v>
      </c>
      <c r="U137" s="8">
        <f t="shared" si="51"/>
        <v>48208</v>
      </c>
      <c r="V137" s="451"/>
      <c r="W137" s="777"/>
      <c r="X137" s="807"/>
      <c r="Y137" s="807"/>
      <c r="Z137" s="8">
        <f t="shared" si="52"/>
        <v>0</v>
      </c>
    </row>
    <row r="138" spans="1:26">
      <c r="A138" s="759">
        <f t="shared" si="49"/>
        <v>121</v>
      </c>
      <c r="B138" s="293" t="s">
        <v>530</v>
      </c>
      <c r="C138" s="833">
        <f t="shared" si="38"/>
        <v>6124</v>
      </c>
      <c r="D138" s="760">
        <f t="shared" ref="D138:I147" si="57">IF($L$182&lt;&gt;0,D$182/$L$182*$L138,0)</f>
        <v>476.52644826665647</v>
      </c>
      <c r="E138" s="760">
        <f t="shared" si="57"/>
        <v>118.79791007207963</v>
      </c>
      <c r="F138" s="760">
        <f t="shared" si="57"/>
        <v>551.46638190763133</v>
      </c>
      <c r="G138" s="760">
        <f t="shared" si="57"/>
        <v>63.420159414209984</v>
      </c>
      <c r="H138" s="760">
        <f t="shared" si="57"/>
        <v>28.603028107242288</v>
      </c>
      <c r="I138" s="760">
        <f t="shared" si="57"/>
        <v>120.69886732008695</v>
      </c>
      <c r="J138" s="360"/>
      <c r="K138" s="803">
        <f t="shared" si="39"/>
        <v>7484</v>
      </c>
      <c r="L138" s="760">
        <v>1</v>
      </c>
      <c r="M138" s="760">
        <f t="shared" si="50"/>
        <v>7484</v>
      </c>
      <c r="N138" s="671">
        <v>9357</v>
      </c>
      <c r="O138" s="671"/>
      <c r="P138" s="189" t="s">
        <v>379</v>
      </c>
      <c r="Q138" s="777">
        <v>40723</v>
      </c>
      <c r="R138" s="776"/>
      <c r="S138" s="301">
        <f>L138</f>
        <v>1</v>
      </c>
      <c r="T138" s="809">
        <v>6124</v>
      </c>
      <c r="U138" s="8">
        <f t="shared" si="51"/>
        <v>6124</v>
      </c>
      <c r="V138" s="451"/>
      <c r="W138" s="777"/>
      <c r="X138" s="807"/>
      <c r="Y138" s="807"/>
      <c r="Z138" s="8">
        <f t="shared" si="52"/>
        <v>0</v>
      </c>
    </row>
    <row r="139" spans="1:26">
      <c r="A139" s="759">
        <f t="shared" si="49"/>
        <v>122</v>
      </c>
      <c r="B139" s="293" t="s">
        <v>533</v>
      </c>
      <c r="C139" s="833">
        <f t="shared" si="38"/>
        <v>8231</v>
      </c>
      <c r="D139" s="760">
        <f t="shared" si="57"/>
        <v>476.52644826665647</v>
      </c>
      <c r="E139" s="760">
        <f t="shared" si="57"/>
        <v>118.79791007207963</v>
      </c>
      <c r="F139" s="760">
        <f t="shared" si="57"/>
        <v>551.46638190763133</v>
      </c>
      <c r="G139" s="760">
        <f t="shared" si="57"/>
        <v>63.420159414209984</v>
      </c>
      <c r="H139" s="760">
        <f t="shared" si="57"/>
        <v>28.603028107242288</v>
      </c>
      <c r="I139" s="760">
        <f t="shared" si="57"/>
        <v>120.69886732008695</v>
      </c>
      <c r="J139" s="360"/>
      <c r="K139" s="803">
        <f t="shared" si="39"/>
        <v>9591</v>
      </c>
      <c r="L139" s="760">
        <v>1</v>
      </c>
      <c r="M139" s="760">
        <f t="shared" si="50"/>
        <v>9591</v>
      </c>
      <c r="N139" s="671">
        <v>10343</v>
      </c>
      <c r="O139" s="671"/>
      <c r="P139" s="189" t="s">
        <v>407</v>
      </c>
      <c r="Q139" s="777">
        <v>40723</v>
      </c>
      <c r="R139" s="776"/>
      <c r="S139" s="301">
        <f>L139/2</f>
        <v>0.5</v>
      </c>
      <c r="T139" s="809">
        <v>16462</v>
      </c>
      <c r="U139" s="8">
        <f t="shared" si="51"/>
        <v>8231</v>
      </c>
      <c r="V139" s="451"/>
      <c r="W139" s="777"/>
      <c r="X139" s="807"/>
      <c r="Y139" s="807"/>
      <c r="Z139" s="8">
        <f t="shared" si="52"/>
        <v>0</v>
      </c>
    </row>
    <row r="140" spans="1:26">
      <c r="A140" s="759">
        <f t="shared" si="49"/>
        <v>123</v>
      </c>
      <c r="B140" s="293" t="s">
        <v>534</v>
      </c>
      <c r="C140" s="833">
        <f t="shared" si="38"/>
        <v>36780</v>
      </c>
      <c r="D140" s="760">
        <f t="shared" si="57"/>
        <v>1906.1057930666259</v>
      </c>
      <c r="E140" s="760">
        <f t="shared" si="57"/>
        <v>475.19164028831852</v>
      </c>
      <c r="F140" s="760">
        <f t="shared" si="57"/>
        <v>2205.8655276305253</v>
      </c>
      <c r="G140" s="760">
        <f t="shared" si="57"/>
        <v>253.68063765683993</v>
      </c>
      <c r="H140" s="760">
        <f t="shared" si="57"/>
        <v>114.41211242896915</v>
      </c>
      <c r="I140" s="760">
        <f t="shared" si="57"/>
        <v>482.79546928034779</v>
      </c>
      <c r="J140" s="360"/>
      <c r="K140" s="803">
        <f t="shared" si="39"/>
        <v>42218</v>
      </c>
      <c r="L140" s="760">
        <v>4</v>
      </c>
      <c r="M140" s="760">
        <f t="shared" si="50"/>
        <v>10554.5</v>
      </c>
      <c r="N140" s="671">
        <v>12670</v>
      </c>
      <c r="O140" s="671"/>
      <c r="P140" s="189" t="s">
        <v>439</v>
      </c>
      <c r="Q140" s="777">
        <v>40723</v>
      </c>
      <c r="R140" s="776"/>
      <c r="S140" s="301">
        <f>L140/2</f>
        <v>2</v>
      </c>
      <c r="T140" s="809">
        <v>18390</v>
      </c>
      <c r="U140" s="8">
        <f t="shared" si="51"/>
        <v>36780</v>
      </c>
      <c r="V140" s="451"/>
      <c r="W140" s="777"/>
      <c r="X140" s="807"/>
      <c r="Y140" s="807"/>
      <c r="Z140" s="8">
        <f t="shared" si="52"/>
        <v>0</v>
      </c>
    </row>
    <row r="141" spans="1:26">
      <c r="A141" s="759">
        <f t="shared" si="49"/>
        <v>124</v>
      </c>
      <c r="B141" s="293" t="s">
        <v>539</v>
      </c>
      <c r="C141" s="833">
        <f t="shared" si="38"/>
        <v>8231</v>
      </c>
      <c r="D141" s="760">
        <f t="shared" si="57"/>
        <v>476.52644826665647</v>
      </c>
      <c r="E141" s="760">
        <f t="shared" si="57"/>
        <v>118.79791007207963</v>
      </c>
      <c r="F141" s="760">
        <f t="shared" si="57"/>
        <v>551.46638190763133</v>
      </c>
      <c r="G141" s="760">
        <f t="shared" si="57"/>
        <v>63.420159414209984</v>
      </c>
      <c r="H141" s="760">
        <f t="shared" si="57"/>
        <v>28.603028107242288</v>
      </c>
      <c r="I141" s="760">
        <f t="shared" si="57"/>
        <v>120.69886732008695</v>
      </c>
      <c r="J141" s="360"/>
      <c r="K141" s="803">
        <f t="shared" si="39"/>
        <v>9591</v>
      </c>
      <c r="L141" s="760">
        <v>1</v>
      </c>
      <c r="M141" s="760">
        <f t="shared" si="50"/>
        <v>9591</v>
      </c>
      <c r="N141" s="671">
        <v>12305</v>
      </c>
      <c r="O141" s="671"/>
      <c r="P141" s="189" t="s">
        <v>407</v>
      </c>
      <c r="Q141" s="777">
        <v>40723</v>
      </c>
      <c r="R141" s="776"/>
      <c r="S141" s="301">
        <f>L141/2</f>
        <v>0.5</v>
      </c>
      <c r="T141" s="809">
        <v>16462</v>
      </c>
      <c r="U141" s="8">
        <f t="shared" si="51"/>
        <v>8231</v>
      </c>
      <c r="V141" s="451"/>
      <c r="W141" s="777"/>
      <c r="X141" s="807"/>
      <c r="Y141" s="807"/>
      <c r="Z141" s="8">
        <f t="shared" si="52"/>
        <v>0</v>
      </c>
    </row>
    <row r="142" spans="1:26">
      <c r="A142" s="759">
        <f t="shared" si="49"/>
        <v>125</v>
      </c>
      <c r="B142" s="293" t="s">
        <v>673</v>
      </c>
      <c r="C142" s="833">
        <f t="shared" si="38"/>
        <v>8898</v>
      </c>
      <c r="D142" s="760">
        <f t="shared" si="57"/>
        <v>953.05289653331295</v>
      </c>
      <c r="E142" s="760">
        <f t="shared" si="57"/>
        <v>237.59582014415926</v>
      </c>
      <c r="F142" s="760">
        <f t="shared" si="57"/>
        <v>1102.9327638152627</v>
      </c>
      <c r="G142" s="760">
        <f t="shared" si="57"/>
        <v>126.84031882841997</v>
      </c>
      <c r="H142" s="760">
        <f t="shared" si="57"/>
        <v>57.206056214484576</v>
      </c>
      <c r="I142" s="760">
        <f t="shared" si="57"/>
        <v>241.39773464017389</v>
      </c>
      <c r="J142" s="360"/>
      <c r="K142" s="803">
        <f t="shared" si="39"/>
        <v>11617</v>
      </c>
      <c r="L142" s="760">
        <v>2</v>
      </c>
      <c r="M142" s="760">
        <f t="shared" si="50"/>
        <v>5808.5</v>
      </c>
      <c r="N142" s="671">
        <v>6113</v>
      </c>
      <c r="O142" s="671"/>
      <c r="P142" s="189" t="s">
        <v>380</v>
      </c>
      <c r="Q142" s="777">
        <v>40723</v>
      </c>
      <c r="R142" s="776"/>
      <c r="S142" s="301">
        <f>L142</f>
        <v>2</v>
      </c>
      <c r="T142" s="255">
        <v>4449</v>
      </c>
      <c r="U142" s="8">
        <f t="shared" si="51"/>
        <v>8898</v>
      </c>
      <c r="V142" s="451"/>
      <c r="W142" s="777"/>
      <c r="X142" s="807"/>
      <c r="Y142" s="807"/>
      <c r="Z142" s="8">
        <f t="shared" si="52"/>
        <v>0</v>
      </c>
    </row>
    <row r="143" spans="1:26">
      <c r="A143" s="759">
        <f t="shared" si="49"/>
        <v>126</v>
      </c>
      <c r="B143" s="293" t="s">
        <v>674</v>
      </c>
      <c r="C143" s="833">
        <f t="shared" si="38"/>
        <v>18390</v>
      </c>
      <c r="D143" s="760">
        <f t="shared" si="57"/>
        <v>953.05289653331295</v>
      </c>
      <c r="E143" s="760">
        <f t="shared" si="57"/>
        <v>237.59582014415926</v>
      </c>
      <c r="F143" s="760">
        <f t="shared" si="57"/>
        <v>1102.9327638152627</v>
      </c>
      <c r="G143" s="760">
        <f t="shared" si="57"/>
        <v>126.84031882841997</v>
      </c>
      <c r="H143" s="760">
        <f t="shared" si="57"/>
        <v>57.206056214484576</v>
      </c>
      <c r="I143" s="760">
        <f t="shared" si="57"/>
        <v>241.39773464017389</v>
      </c>
      <c r="J143" s="360"/>
      <c r="K143" s="803">
        <f t="shared" si="39"/>
        <v>21109</v>
      </c>
      <c r="L143" s="760">
        <v>2</v>
      </c>
      <c r="M143" s="760">
        <f t="shared" si="50"/>
        <v>10554.5</v>
      </c>
      <c r="N143" s="671">
        <v>12824</v>
      </c>
      <c r="O143" s="671"/>
      <c r="P143" s="189" t="s">
        <v>439</v>
      </c>
      <c r="Q143" s="777">
        <v>40723</v>
      </c>
      <c r="R143" s="776"/>
      <c r="S143" s="301">
        <f>L143/2</f>
        <v>1</v>
      </c>
      <c r="T143" s="809">
        <v>18390</v>
      </c>
      <c r="U143" s="8">
        <f t="shared" si="51"/>
        <v>18390</v>
      </c>
      <c r="V143" s="451"/>
      <c r="W143" s="777"/>
      <c r="X143" s="807"/>
      <c r="Y143" s="807"/>
      <c r="Z143" s="8">
        <f t="shared" si="52"/>
        <v>0</v>
      </c>
    </row>
    <row r="144" spans="1:26">
      <c r="A144" s="759">
        <f t="shared" si="49"/>
        <v>127</v>
      </c>
      <c r="B144" s="293" t="s">
        <v>529</v>
      </c>
      <c r="C144" s="833">
        <f t="shared" si="38"/>
        <v>444092.5</v>
      </c>
      <c r="D144" s="760">
        <f t="shared" si="57"/>
        <v>17631.478585866291</v>
      </c>
      <c r="E144" s="760">
        <f t="shared" si="57"/>
        <v>4395.5226726669462</v>
      </c>
      <c r="F144" s="760">
        <f t="shared" si="57"/>
        <v>20404.256130582358</v>
      </c>
      <c r="G144" s="760">
        <f t="shared" si="57"/>
        <v>2346.5458983257695</v>
      </c>
      <c r="H144" s="760">
        <f t="shared" si="57"/>
        <v>1058.3120399679647</v>
      </c>
      <c r="I144" s="760">
        <f t="shared" si="57"/>
        <v>4465.8580908432168</v>
      </c>
      <c r="J144" s="360"/>
      <c r="K144" s="803">
        <f t="shared" si="39"/>
        <v>494394</v>
      </c>
      <c r="L144" s="760">
        <v>37</v>
      </c>
      <c r="M144" s="760">
        <f t="shared" si="50"/>
        <v>13362</v>
      </c>
      <c r="N144" s="671">
        <v>14591</v>
      </c>
      <c r="O144" s="671"/>
      <c r="P144" s="40" t="s">
        <v>438</v>
      </c>
      <c r="Q144" s="777">
        <v>40723</v>
      </c>
      <c r="R144" s="776"/>
      <c r="S144" s="301">
        <f>L144/2</f>
        <v>18.5</v>
      </c>
      <c r="T144" s="809">
        <v>24005</v>
      </c>
      <c r="U144" s="8">
        <f t="shared" si="51"/>
        <v>444092.5</v>
      </c>
      <c r="V144" s="451"/>
      <c r="W144" s="777"/>
      <c r="X144" s="807"/>
      <c r="Y144" s="807"/>
      <c r="Z144" s="8">
        <f t="shared" si="52"/>
        <v>0</v>
      </c>
    </row>
    <row r="145" spans="1:26">
      <c r="A145" s="814">
        <f t="shared" si="49"/>
        <v>128</v>
      </c>
      <c r="B145" s="294" t="s">
        <v>675</v>
      </c>
      <c r="C145" s="833">
        <f t="shared" si="38"/>
        <v>7177495</v>
      </c>
      <c r="D145" s="537">
        <f t="shared" si="57"/>
        <v>427444.22409519088</v>
      </c>
      <c r="E145" s="537">
        <f t="shared" si="57"/>
        <v>106561.72533465544</v>
      </c>
      <c r="F145" s="537">
        <f t="shared" si="57"/>
        <v>494665.34457114531</v>
      </c>
      <c r="G145" s="537">
        <f t="shared" si="57"/>
        <v>56887.882994546359</v>
      </c>
      <c r="H145" s="537">
        <f t="shared" si="57"/>
        <v>25656.916212196331</v>
      </c>
      <c r="I145" s="537">
        <f t="shared" si="57"/>
        <v>108266.88398611799</v>
      </c>
      <c r="J145" s="537"/>
      <c r="K145" s="803">
        <f t="shared" si="39"/>
        <v>8396978</v>
      </c>
      <c r="L145" s="537">
        <v>897</v>
      </c>
      <c r="M145" s="537">
        <f t="shared" si="50"/>
        <v>9361.1794871794864</v>
      </c>
      <c r="N145" s="671">
        <v>11877</v>
      </c>
      <c r="O145" s="671"/>
      <c r="P145" s="40" t="s">
        <v>438</v>
      </c>
      <c r="Q145" s="777">
        <v>40723</v>
      </c>
      <c r="R145" s="776"/>
      <c r="S145" s="301">
        <f>L145/3</f>
        <v>299</v>
      </c>
      <c r="T145" s="809">
        <v>24005</v>
      </c>
      <c r="U145" s="8">
        <f t="shared" si="51"/>
        <v>7177495</v>
      </c>
      <c r="V145" s="451"/>
      <c r="W145" s="777"/>
      <c r="X145" s="807"/>
      <c r="Y145" s="807"/>
      <c r="Z145" s="8">
        <f t="shared" si="52"/>
        <v>0</v>
      </c>
    </row>
    <row r="146" spans="1:26">
      <c r="A146" s="759">
        <f>IF(B146&lt;&gt;"",A145+1,"")</f>
        <v>129</v>
      </c>
      <c r="B146" s="293" t="s">
        <v>672</v>
      </c>
      <c r="C146" s="833">
        <f t="shared" si="38"/>
        <v>1067760</v>
      </c>
      <c r="D146" s="760">
        <f t="shared" si="57"/>
        <v>436974.753060524</v>
      </c>
      <c r="E146" s="760">
        <f t="shared" si="57"/>
        <v>108937.68353609701</v>
      </c>
      <c r="F146" s="760">
        <f t="shared" si="57"/>
        <v>505694.67220929795</v>
      </c>
      <c r="G146" s="760">
        <f t="shared" si="57"/>
        <v>58156.286182830554</v>
      </c>
      <c r="H146" s="760">
        <f t="shared" si="57"/>
        <v>26228.976774341179</v>
      </c>
      <c r="I146" s="760">
        <f t="shared" si="57"/>
        <v>110680.86133251974</v>
      </c>
      <c r="J146" s="360"/>
      <c r="K146" s="803">
        <f t="shared" si="39"/>
        <v>2314433</v>
      </c>
      <c r="L146" s="760">
        <v>917</v>
      </c>
      <c r="M146" s="760">
        <f t="shared" si="50"/>
        <v>2523.9182115594331</v>
      </c>
      <c r="N146" s="671">
        <v>2866</v>
      </c>
      <c r="O146" s="671"/>
      <c r="P146" s="189" t="s">
        <v>380</v>
      </c>
      <c r="Q146" s="777">
        <v>40723</v>
      </c>
      <c r="R146" s="776"/>
      <c r="S146" s="301">
        <v>240</v>
      </c>
      <c r="T146" s="255">
        <v>4449</v>
      </c>
      <c r="U146" s="8">
        <f t="shared" si="51"/>
        <v>1067760</v>
      </c>
      <c r="V146" s="451"/>
      <c r="W146" s="777"/>
      <c r="X146" s="807"/>
      <c r="Y146" s="807"/>
      <c r="Z146" s="8">
        <f t="shared" si="52"/>
        <v>0</v>
      </c>
    </row>
    <row r="147" spans="1:26">
      <c r="A147" s="759">
        <f t="shared" si="49"/>
        <v>130</v>
      </c>
      <c r="B147" s="293" t="s">
        <v>676</v>
      </c>
      <c r="C147" s="833">
        <f t="shared" ref="C147:C171" si="58">U147</f>
        <v>1018394</v>
      </c>
      <c r="D147" s="760">
        <f t="shared" si="57"/>
        <v>80532.969757064944</v>
      </c>
      <c r="E147" s="760">
        <f t="shared" si="57"/>
        <v>20076.846802181459</v>
      </c>
      <c r="F147" s="760">
        <f t="shared" si="57"/>
        <v>93197.818542389694</v>
      </c>
      <c r="G147" s="760">
        <f t="shared" si="57"/>
        <v>10718.006941001488</v>
      </c>
      <c r="H147" s="760">
        <f t="shared" si="57"/>
        <v>4833.9117501239471</v>
      </c>
      <c r="I147" s="760">
        <f t="shared" si="57"/>
        <v>20398.108577094696</v>
      </c>
      <c r="J147" s="360"/>
      <c r="K147" s="803">
        <f t="shared" ref="K147:K180" si="59">ROUND(SUM(C147:I147),0)</f>
        <v>1248152</v>
      </c>
      <c r="L147" s="760">
        <v>169</v>
      </c>
      <c r="M147" s="760">
        <f t="shared" si="50"/>
        <v>7385.5147928994083</v>
      </c>
      <c r="N147" s="671">
        <v>8678</v>
      </c>
      <c r="O147" s="671"/>
      <c r="P147" s="293" t="s">
        <v>392</v>
      </c>
      <c r="Q147" s="777">
        <v>40723</v>
      </c>
      <c r="R147" s="776"/>
      <c r="S147" s="301">
        <f>L147</f>
        <v>169</v>
      </c>
      <c r="T147" s="809">
        <v>6026</v>
      </c>
      <c r="U147" s="8">
        <f t="shared" si="51"/>
        <v>1018394</v>
      </c>
      <c r="V147" s="451"/>
      <c r="W147" s="777"/>
      <c r="X147" s="807"/>
      <c r="Y147" s="807"/>
      <c r="Z147" s="8">
        <f t="shared" si="52"/>
        <v>0</v>
      </c>
    </row>
    <row r="148" spans="1:26">
      <c r="A148" s="759">
        <f t="shared" ref="A148:A180" si="60">IF(B148&lt;&gt;"",A147+1,"")</f>
        <v>131</v>
      </c>
      <c r="B148" s="293" t="s">
        <v>672</v>
      </c>
      <c r="C148" s="833">
        <f t="shared" si="58"/>
        <v>189082.5</v>
      </c>
      <c r="D148" s="760">
        <f t="shared" ref="D148:I157" si="61">IF($L$182&lt;&gt;0,D$182/$L$182*$L148,0)</f>
        <v>81009.496205331598</v>
      </c>
      <c r="E148" s="760">
        <f t="shared" si="61"/>
        <v>20195.644712253536</v>
      </c>
      <c r="F148" s="760">
        <f t="shared" si="61"/>
        <v>93749.284924297332</v>
      </c>
      <c r="G148" s="760">
        <f t="shared" si="61"/>
        <v>10781.427100415698</v>
      </c>
      <c r="H148" s="760">
        <f t="shared" si="61"/>
        <v>4862.5147782311888</v>
      </c>
      <c r="I148" s="760">
        <f t="shared" si="61"/>
        <v>20518.807444414782</v>
      </c>
      <c r="J148" s="360"/>
      <c r="K148" s="803">
        <f t="shared" si="59"/>
        <v>420200</v>
      </c>
      <c r="L148" s="760">
        <v>170</v>
      </c>
      <c r="M148" s="760">
        <f t="shared" si="50"/>
        <v>2471.7647058823532</v>
      </c>
      <c r="N148" s="671">
        <v>2457</v>
      </c>
      <c r="O148" s="671"/>
      <c r="P148" s="189" t="s">
        <v>380</v>
      </c>
      <c r="Q148" s="777">
        <v>40723</v>
      </c>
      <c r="R148" s="776"/>
      <c r="S148" s="301">
        <f>L148/4</f>
        <v>42.5</v>
      </c>
      <c r="T148" s="255">
        <v>4449</v>
      </c>
      <c r="U148" s="8">
        <f t="shared" si="51"/>
        <v>189082.5</v>
      </c>
      <c r="V148" s="451"/>
      <c r="W148" s="777"/>
      <c r="X148" s="807"/>
      <c r="Y148" s="807"/>
      <c r="Z148" s="8">
        <f t="shared" si="52"/>
        <v>0</v>
      </c>
    </row>
    <row r="149" spans="1:26" ht="13.5" customHeight="1">
      <c r="A149" s="814">
        <f t="shared" si="60"/>
        <v>132</v>
      </c>
      <c r="B149" s="294" t="s">
        <v>527</v>
      </c>
      <c r="C149" s="833">
        <f t="shared" si="58"/>
        <v>7702734</v>
      </c>
      <c r="D149" s="537">
        <f t="shared" si="61"/>
        <v>210624.69013386217</v>
      </c>
      <c r="E149" s="537">
        <f t="shared" si="61"/>
        <v>52508.6762518592</v>
      </c>
      <c r="F149" s="537">
        <f t="shared" si="61"/>
        <v>243748.14080317304</v>
      </c>
      <c r="G149" s="537">
        <f t="shared" si="61"/>
        <v>28031.710461080813</v>
      </c>
      <c r="H149" s="537">
        <f t="shared" si="61"/>
        <v>12642.538423401091</v>
      </c>
      <c r="I149" s="537">
        <f t="shared" si="61"/>
        <v>53348.899355478432</v>
      </c>
      <c r="J149" s="537"/>
      <c r="K149" s="803">
        <f t="shared" si="59"/>
        <v>8303639</v>
      </c>
      <c r="L149" s="537">
        <v>442</v>
      </c>
      <c r="M149" s="537">
        <f t="shared" si="50"/>
        <v>18786.513574660632</v>
      </c>
      <c r="N149" s="671">
        <v>19814</v>
      </c>
      <c r="O149" s="671"/>
      <c r="P149" s="189" t="s">
        <v>401</v>
      </c>
      <c r="Q149" s="777">
        <v>40723</v>
      </c>
      <c r="R149" s="776"/>
      <c r="S149" s="301">
        <v>442</v>
      </c>
      <c r="T149" s="809">
        <v>17427</v>
      </c>
      <c r="U149" s="8">
        <f t="shared" si="51"/>
        <v>7702734</v>
      </c>
      <c r="V149" s="451"/>
      <c r="W149" s="777"/>
      <c r="X149" s="807"/>
      <c r="Y149" s="807"/>
      <c r="Z149" s="8">
        <f t="shared" si="52"/>
        <v>0</v>
      </c>
    </row>
    <row r="150" spans="1:26">
      <c r="A150" s="759">
        <f>IF(B150&lt;&gt;"",A149+1,"")</f>
        <v>133</v>
      </c>
      <c r="B150" s="293" t="s">
        <v>677</v>
      </c>
      <c r="C150" s="833">
        <f t="shared" si="58"/>
        <v>564480</v>
      </c>
      <c r="D150" s="760">
        <f t="shared" si="61"/>
        <v>17154.952137599634</v>
      </c>
      <c r="E150" s="760">
        <f t="shared" si="61"/>
        <v>4276.7247625948667</v>
      </c>
      <c r="F150" s="760">
        <f t="shared" si="61"/>
        <v>19852.789748674728</v>
      </c>
      <c r="G150" s="760">
        <f t="shared" si="61"/>
        <v>2283.1257389115594</v>
      </c>
      <c r="H150" s="760">
        <f t="shared" si="61"/>
        <v>1029.7090118607223</v>
      </c>
      <c r="I150" s="760">
        <f t="shared" si="61"/>
        <v>4345.1592235231301</v>
      </c>
      <c r="J150" s="360"/>
      <c r="K150" s="803">
        <f t="shared" si="59"/>
        <v>613422</v>
      </c>
      <c r="L150" s="760">
        <v>36</v>
      </c>
      <c r="M150" s="760">
        <f t="shared" si="50"/>
        <v>17039.5</v>
      </c>
      <c r="N150" s="671">
        <v>18185</v>
      </c>
      <c r="O150" s="671"/>
      <c r="P150" s="189" t="s">
        <v>478</v>
      </c>
      <c r="Q150" s="777">
        <v>40723</v>
      </c>
      <c r="R150" s="776"/>
      <c r="S150" s="301">
        <v>18</v>
      </c>
      <c r="T150" s="809">
        <v>31360</v>
      </c>
      <c r="U150" s="8">
        <f t="shared" si="51"/>
        <v>564480</v>
      </c>
      <c r="V150" s="451"/>
      <c r="W150" s="777"/>
      <c r="X150" s="807"/>
      <c r="Y150" s="807"/>
      <c r="Z150" s="8">
        <f t="shared" si="52"/>
        <v>0</v>
      </c>
    </row>
    <row r="151" spans="1:26">
      <c r="A151" s="759">
        <f t="shared" si="60"/>
        <v>134</v>
      </c>
      <c r="B151" s="293" t="s">
        <v>672</v>
      </c>
      <c r="C151" s="833">
        <f t="shared" si="58"/>
        <v>100102.5</v>
      </c>
      <c r="D151" s="760">
        <f t="shared" si="61"/>
        <v>42887.380343999081</v>
      </c>
      <c r="E151" s="760">
        <f t="shared" si="61"/>
        <v>10691.811906487166</v>
      </c>
      <c r="F151" s="760">
        <f t="shared" si="61"/>
        <v>49631.974371686818</v>
      </c>
      <c r="G151" s="760">
        <f t="shared" si="61"/>
        <v>5707.8143472788988</v>
      </c>
      <c r="H151" s="760">
        <f t="shared" si="61"/>
        <v>2574.2725296518061</v>
      </c>
      <c r="I151" s="760">
        <f t="shared" si="61"/>
        <v>10862.898058807825</v>
      </c>
      <c r="J151" s="360"/>
      <c r="K151" s="803">
        <f t="shared" si="59"/>
        <v>222459</v>
      </c>
      <c r="L151" s="760">
        <v>90</v>
      </c>
      <c r="M151" s="760">
        <f t="shared" si="50"/>
        <v>2471.7666666666669</v>
      </c>
      <c r="N151" s="671">
        <v>2734</v>
      </c>
      <c r="O151" s="671"/>
      <c r="P151" s="189" t="s">
        <v>380</v>
      </c>
      <c r="Q151" s="777">
        <v>40723</v>
      </c>
      <c r="R151" s="776"/>
      <c r="S151" s="301">
        <f t="shared" ref="S151:S152" si="62">L151/4</f>
        <v>22.5</v>
      </c>
      <c r="T151" s="255">
        <v>4449</v>
      </c>
      <c r="U151" s="8">
        <f t="shared" si="51"/>
        <v>100102.5</v>
      </c>
      <c r="V151" s="451"/>
      <c r="W151" s="777"/>
      <c r="X151" s="807"/>
      <c r="Y151" s="807"/>
      <c r="Z151" s="8">
        <f t="shared" si="52"/>
        <v>0</v>
      </c>
    </row>
    <row r="152" spans="1:26">
      <c r="A152" s="759">
        <f t="shared" si="60"/>
        <v>135</v>
      </c>
      <c r="B152" s="293" t="s">
        <v>672</v>
      </c>
      <c r="C152" s="833">
        <f t="shared" si="58"/>
        <v>182409</v>
      </c>
      <c r="D152" s="760">
        <f t="shared" si="61"/>
        <v>78150.337515731662</v>
      </c>
      <c r="E152" s="760">
        <f t="shared" si="61"/>
        <v>19482.85725182106</v>
      </c>
      <c r="F152" s="760">
        <f t="shared" si="61"/>
        <v>90440.486632851535</v>
      </c>
      <c r="G152" s="760">
        <f t="shared" si="61"/>
        <v>10400.906143930437</v>
      </c>
      <c r="H152" s="760">
        <f t="shared" si="61"/>
        <v>4690.8966095877349</v>
      </c>
      <c r="I152" s="760">
        <f t="shared" si="61"/>
        <v>19794.614240494258</v>
      </c>
      <c r="J152" s="360"/>
      <c r="K152" s="803">
        <f t="shared" si="59"/>
        <v>405369</v>
      </c>
      <c r="L152" s="760">
        <v>164</v>
      </c>
      <c r="M152" s="760">
        <f t="shared" si="50"/>
        <v>2471.7621951219512</v>
      </c>
      <c r="N152" s="671">
        <v>3065</v>
      </c>
      <c r="O152" s="671"/>
      <c r="P152" s="189" t="s">
        <v>380</v>
      </c>
      <c r="Q152" s="777">
        <v>40723</v>
      </c>
      <c r="R152" s="776"/>
      <c r="S152" s="301">
        <f t="shared" si="62"/>
        <v>41</v>
      </c>
      <c r="T152" s="255">
        <v>4449</v>
      </c>
      <c r="U152" s="8">
        <f t="shared" si="51"/>
        <v>182409</v>
      </c>
      <c r="V152" s="451"/>
      <c r="W152" s="777"/>
      <c r="X152" s="807"/>
      <c r="Y152" s="807"/>
      <c r="Z152" s="8">
        <f t="shared" si="52"/>
        <v>0</v>
      </c>
    </row>
    <row r="153" spans="1:26">
      <c r="A153" s="814">
        <f t="shared" si="60"/>
        <v>136</v>
      </c>
      <c r="B153" s="294" t="s">
        <v>528</v>
      </c>
      <c r="C153" s="833">
        <f t="shared" si="58"/>
        <v>10916625</v>
      </c>
      <c r="D153" s="537">
        <f t="shared" si="61"/>
        <v>304500.4004423935</v>
      </c>
      <c r="E153" s="537">
        <f t="shared" si="61"/>
        <v>75911.864536058885</v>
      </c>
      <c r="F153" s="537">
        <f t="shared" si="61"/>
        <v>352387.01803897641</v>
      </c>
      <c r="G153" s="537">
        <f t="shared" si="61"/>
        <v>40525.48186568018</v>
      </c>
      <c r="H153" s="537">
        <f t="shared" si="61"/>
        <v>18277.334960527824</v>
      </c>
      <c r="I153" s="537">
        <f t="shared" si="61"/>
        <v>77126.576217535563</v>
      </c>
      <c r="J153" s="537"/>
      <c r="K153" s="803">
        <f t="shared" si="59"/>
        <v>11785354</v>
      </c>
      <c r="L153" s="537">
        <v>639</v>
      </c>
      <c r="M153" s="537">
        <f t="shared" si="50"/>
        <v>18443.433489827858</v>
      </c>
      <c r="N153" s="671">
        <v>19248</v>
      </c>
      <c r="O153" s="671"/>
      <c r="P153" s="189" t="s">
        <v>400</v>
      </c>
      <c r="Q153" s="777">
        <v>40723</v>
      </c>
      <c r="R153" s="776"/>
      <c r="S153" s="301">
        <v>645</v>
      </c>
      <c r="T153" s="809">
        <v>16925</v>
      </c>
      <c r="U153" s="8">
        <f t="shared" si="51"/>
        <v>10916625</v>
      </c>
      <c r="V153" s="451"/>
      <c r="W153" s="777"/>
      <c r="X153" s="807"/>
      <c r="Y153" s="807"/>
      <c r="Z153" s="8">
        <f t="shared" si="52"/>
        <v>0</v>
      </c>
    </row>
    <row r="154" spans="1:26">
      <c r="A154" s="759">
        <f>IF(B154&lt;&gt;"",A153+1,"")</f>
        <v>137</v>
      </c>
      <c r="B154" s="293" t="s">
        <v>672</v>
      </c>
      <c r="C154" s="833">
        <f t="shared" si="58"/>
        <v>934290</v>
      </c>
      <c r="D154" s="760">
        <f t="shared" si="61"/>
        <v>100070.55413599785</v>
      </c>
      <c r="E154" s="760">
        <f t="shared" si="61"/>
        <v>24947.561115136723</v>
      </c>
      <c r="F154" s="760">
        <f t="shared" si="61"/>
        <v>115807.94020060258</v>
      </c>
      <c r="G154" s="760">
        <f t="shared" si="61"/>
        <v>13318.233476984096</v>
      </c>
      <c r="H154" s="760">
        <f t="shared" si="61"/>
        <v>6006.6359025208803</v>
      </c>
      <c r="I154" s="760">
        <f t="shared" si="61"/>
        <v>25346.762137218258</v>
      </c>
      <c r="J154" s="360"/>
      <c r="K154" s="803">
        <f t="shared" si="59"/>
        <v>1219788</v>
      </c>
      <c r="L154" s="760">
        <v>210</v>
      </c>
      <c r="M154" s="760">
        <f t="shared" si="50"/>
        <v>5808.5142857142855</v>
      </c>
      <c r="N154" s="671">
        <v>6577</v>
      </c>
      <c r="O154" s="671"/>
      <c r="P154" s="189" t="s">
        <v>380</v>
      </c>
      <c r="Q154" s="777">
        <v>40723</v>
      </c>
      <c r="R154" s="776"/>
      <c r="S154" s="301">
        <f>L154</f>
        <v>210</v>
      </c>
      <c r="T154" s="255">
        <v>4449</v>
      </c>
      <c r="U154" s="8">
        <f t="shared" si="51"/>
        <v>934290</v>
      </c>
      <c r="V154" s="451"/>
      <c r="W154" s="777"/>
      <c r="X154" s="807"/>
      <c r="Y154" s="807"/>
      <c r="Z154" s="8">
        <f t="shared" si="52"/>
        <v>0</v>
      </c>
    </row>
    <row r="155" spans="1:26">
      <c r="A155" s="759">
        <f t="shared" si="60"/>
        <v>138</v>
      </c>
      <c r="B155" s="293" t="s">
        <v>672</v>
      </c>
      <c r="C155" s="833">
        <f t="shared" si="58"/>
        <v>938739</v>
      </c>
      <c r="D155" s="760">
        <f t="shared" si="61"/>
        <v>201094.16116852904</v>
      </c>
      <c r="E155" s="760">
        <f t="shared" si="61"/>
        <v>50132.718050417607</v>
      </c>
      <c r="F155" s="760">
        <f t="shared" si="61"/>
        <v>232718.81316502043</v>
      </c>
      <c r="G155" s="760">
        <f t="shared" si="61"/>
        <v>26763.307272796614</v>
      </c>
      <c r="H155" s="760">
        <f t="shared" si="61"/>
        <v>12070.477861256246</v>
      </c>
      <c r="I155" s="760">
        <f t="shared" si="61"/>
        <v>50934.92200907669</v>
      </c>
      <c r="J155" s="360"/>
      <c r="K155" s="803">
        <f t="shared" si="59"/>
        <v>1512453</v>
      </c>
      <c r="L155" s="760">
        <v>422</v>
      </c>
      <c r="M155" s="760">
        <f t="shared" si="50"/>
        <v>3584.0118483412321</v>
      </c>
      <c r="N155" s="671">
        <v>4705</v>
      </c>
      <c r="O155" s="671"/>
      <c r="P155" s="189" t="s">
        <v>380</v>
      </c>
      <c r="Q155" s="777">
        <v>40723</v>
      </c>
      <c r="R155" s="776"/>
      <c r="S155" s="301">
        <f>L155/2</f>
        <v>211</v>
      </c>
      <c r="T155" s="255">
        <v>4449</v>
      </c>
      <c r="U155" s="8">
        <f t="shared" si="51"/>
        <v>938739</v>
      </c>
      <c r="V155" s="451"/>
      <c r="W155" s="777"/>
      <c r="X155" s="807"/>
      <c r="Y155" s="807"/>
      <c r="Z155" s="8">
        <f t="shared" si="52"/>
        <v>0</v>
      </c>
    </row>
    <row r="156" spans="1:26">
      <c r="A156" s="759">
        <f t="shared" si="60"/>
        <v>139</v>
      </c>
      <c r="B156" s="293" t="s">
        <v>526</v>
      </c>
      <c r="C156" s="833">
        <f t="shared" si="58"/>
        <v>3348660</v>
      </c>
      <c r="D156" s="760">
        <f t="shared" si="61"/>
        <v>99594.027687731199</v>
      </c>
      <c r="E156" s="760">
        <f t="shared" si="61"/>
        <v>24828.763205064643</v>
      </c>
      <c r="F156" s="760">
        <f t="shared" si="61"/>
        <v>115256.47381869495</v>
      </c>
      <c r="G156" s="760">
        <f t="shared" si="61"/>
        <v>13254.813317569886</v>
      </c>
      <c r="H156" s="760">
        <f t="shared" si="61"/>
        <v>5978.0328744136386</v>
      </c>
      <c r="I156" s="760">
        <f t="shared" si="61"/>
        <v>25226.063269898172</v>
      </c>
      <c r="J156" s="360"/>
      <c r="K156" s="803">
        <f t="shared" si="59"/>
        <v>3632798</v>
      </c>
      <c r="L156" s="760">
        <v>209</v>
      </c>
      <c r="M156" s="760">
        <f t="shared" si="50"/>
        <v>17381.808612440193</v>
      </c>
      <c r="N156" s="671">
        <v>17330</v>
      </c>
      <c r="O156" s="671"/>
      <c r="P156" s="40" t="s">
        <v>462</v>
      </c>
      <c r="Q156" s="777">
        <v>40723</v>
      </c>
      <c r="R156" s="776"/>
      <c r="S156" s="301">
        <v>210</v>
      </c>
      <c r="T156" s="809">
        <v>15946</v>
      </c>
      <c r="U156" s="8">
        <f t="shared" si="51"/>
        <v>3348660</v>
      </c>
      <c r="V156" s="451"/>
      <c r="W156" s="777"/>
      <c r="X156" s="807"/>
      <c r="Y156" s="807"/>
      <c r="Z156" s="8">
        <f t="shared" si="52"/>
        <v>0</v>
      </c>
    </row>
    <row r="157" spans="1:26">
      <c r="A157" s="759">
        <f t="shared" si="60"/>
        <v>140</v>
      </c>
      <c r="B157" s="293" t="s">
        <v>678</v>
      </c>
      <c r="C157" s="833">
        <f t="shared" si="58"/>
        <v>892976</v>
      </c>
      <c r="D157" s="760">
        <f t="shared" si="61"/>
        <v>26208.954654666108</v>
      </c>
      <c r="E157" s="760">
        <f t="shared" si="61"/>
        <v>6533.8850539643799</v>
      </c>
      <c r="F157" s="760">
        <f t="shared" si="61"/>
        <v>30330.651004919724</v>
      </c>
      <c r="G157" s="760">
        <f t="shared" si="61"/>
        <v>3488.108767781549</v>
      </c>
      <c r="H157" s="760">
        <f t="shared" si="61"/>
        <v>1573.1665458983259</v>
      </c>
      <c r="I157" s="760">
        <f t="shared" si="61"/>
        <v>6638.4377026047823</v>
      </c>
      <c r="J157" s="360"/>
      <c r="K157" s="803">
        <f t="shared" si="59"/>
        <v>967749</v>
      </c>
      <c r="L157" s="760">
        <v>55</v>
      </c>
      <c r="M157" s="760">
        <f t="shared" si="50"/>
        <v>17595.436363636363</v>
      </c>
      <c r="N157" s="671">
        <v>17203</v>
      </c>
      <c r="O157" s="671"/>
      <c r="P157" s="40" t="s">
        <v>462</v>
      </c>
      <c r="Q157" s="777">
        <v>40723</v>
      </c>
      <c r="R157" s="776"/>
      <c r="S157" s="301">
        <v>56</v>
      </c>
      <c r="T157" s="809">
        <v>15946</v>
      </c>
      <c r="U157" s="8">
        <f t="shared" si="51"/>
        <v>892976</v>
      </c>
      <c r="V157" s="451"/>
      <c r="W157" s="777"/>
      <c r="X157" s="807"/>
      <c r="Y157" s="807"/>
      <c r="Z157" s="8">
        <f t="shared" si="52"/>
        <v>0</v>
      </c>
    </row>
    <row r="158" spans="1:26">
      <c r="A158" s="759">
        <f t="shared" si="60"/>
        <v>141</v>
      </c>
      <c r="B158" s="293" t="s">
        <v>679</v>
      </c>
      <c r="C158" s="833">
        <f t="shared" si="58"/>
        <v>480100</v>
      </c>
      <c r="D158" s="760">
        <f t="shared" ref="D158:I167" si="63">IF($L$182&lt;&gt;0,D$182/$L$182*$L158,0)</f>
        <v>19061.057930666258</v>
      </c>
      <c r="E158" s="760">
        <f t="shared" si="63"/>
        <v>4751.9164028831856</v>
      </c>
      <c r="F158" s="760">
        <f t="shared" si="63"/>
        <v>22058.655276305253</v>
      </c>
      <c r="G158" s="760">
        <f t="shared" si="63"/>
        <v>2536.8063765683992</v>
      </c>
      <c r="H158" s="760">
        <f t="shared" si="63"/>
        <v>1144.1211242896916</v>
      </c>
      <c r="I158" s="760">
        <f t="shared" si="63"/>
        <v>4827.9546928034779</v>
      </c>
      <c r="J158" s="360"/>
      <c r="K158" s="803">
        <f t="shared" si="59"/>
        <v>534481</v>
      </c>
      <c r="L158" s="760">
        <v>40</v>
      </c>
      <c r="M158" s="760">
        <f t="shared" si="50"/>
        <v>13362.025</v>
      </c>
      <c r="N158" s="671">
        <v>14435</v>
      </c>
      <c r="O158" s="671"/>
      <c r="P158" s="40" t="s">
        <v>438</v>
      </c>
      <c r="Q158" s="777">
        <v>40723</v>
      </c>
      <c r="R158" s="776"/>
      <c r="S158" s="301">
        <f>L158/2</f>
        <v>20</v>
      </c>
      <c r="T158" s="809">
        <v>24005</v>
      </c>
      <c r="U158" s="8">
        <f t="shared" si="51"/>
        <v>480100</v>
      </c>
      <c r="V158" s="451"/>
      <c r="W158" s="777"/>
      <c r="X158" s="807"/>
      <c r="Y158" s="807"/>
      <c r="Z158" s="8">
        <f t="shared" si="52"/>
        <v>0</v>
      </c>
    </row>
    <row r="159" spans="1:26">
      <c r="A159" s="759">
        <f>IF(B159&lt;&gt;"",A158+1,"")</f>
        <v>142</v>
      </c>
      <c r="B159" s="293" t="s">
        <v>656</v>
      </c>
      <c r="C159" s="833">
        <f t="shared" si="58"/>
        <v>14414</v>
      </c>
      <c r="D159" s="760">
        <f t="shared" si="63"/>
        <v>953.05289653331295</v>
      </c>
      <c r="E159" s="760">
        <f t="shared" si="63"/>
        <v>237.59582014415926</v>
      </c>
      <c r="F159" s="760">
        <f t="shared" si="63"/>
        <v>1102.9327638152627</v>
      </c>
      <c r="G159" s="760">
        <f t="shared" si="63"/>
        <v>126.84031882841997</v>
      </c>
      <c r="H159" s="760">
        <f t="shared" si="63"/>
        <v>57.206056214484576</v>
      </c>
      <c r="I159" s="760">
        <f t="shared" si="63"/>
        <v>241.39773464017389</v>
      </c>
      <c r="J159" s="360"/>
      <c r="K159" s="803">
        <f t="shared" si="59"/>
        <v>17133</v>
      </c>
      <c r="L159" s="760">
        <v>2</v>
      </c>
      <c r="M159" s="760">
        <f t="shared" si="50"/>
        <v>8566.5</v>
      </c>
      <c r="N159" s="671">
        <v>10434</v>
      </c>
      <c r="O159" s="671"/>
      <c r="P159" s="189" t="s">
        <v>495</v>
      </c>
      <c r="Q159" s="777">
        <v>40723</v>
      </c>
      <c r="R159" s="776"/>
      <c r="S159" s="301">
        <f>L159</f>
        <v>2</v>
      </c>
      <c r="T159" s="809">
        <v>7207</v>
      </c>
      <c r="U159" s="8">
        <f t="shared" si="51"/>
        <v>14414</v>
      </c>
      <c r="V159" s="451"/>
      <c r="W159" s="777"/>
      <c r="X159" s="807"/>
      <c r="Y159" s="807"/>
      <c r="Z159" s="8">
        <f t="shared" si="52"/>
        <v>0</v>
      </c>
    </row>
    <row r="160" spans="1:26">
      <c r="A160" s="759">
        <f t="shared" si="60"/>
        <v>143</v>
      </c>
      <c r="B160" s="293" t="s">
        <v>680</v>
      </c>
      <c r="C160" s="833">
        <f t="shared" si="58"/>
        <v>4511010</v>
      </c>
      <c r="D160" s="760">
        <f t="shared" si="63"/>
        <v>98640.974791197892</v>
      </c>
      <c r="E160" s="760">
        <f t="shared" si="63"/>
        <v>24591.167384920485</v>
      </c>
      <c r="F160" s="760">
        <f t="shared" si="63"/>
        <v>114153.54105487968</v>
      </c>
      <c r="G160" s="760">
        <f t="shared" si="63"/>
        <v>13127.972998741467</v>
      </c>
      <c r="H160" s="760">
        <f t="shared" si="63"/>
        <v>5920.8268181991534</v>
      </c>
      <c r="I160" s="760">
        <f t="shared" si="63"/>
        <v>24984.665535257998</v>
      </c>
      <c r="J160" s="360"/>
      <c r="K160" s="803">
        <f t="shared" si="59"/>
        <v>4792429</v>
      </c>
      <c r="L160" s="760">
        <v>207</v>
      </c>
      <c r="M160" s="760">
        <f t="shared" si="50"/>
        <v>23151.830917874395</v>
      </c>
      <c r="N160" s="671">
        <v>24601</v>
      </c>
      <c r="O160" s="671"/>
      <c r="P160" s="189" t="s">
        <v>448</v>
      </c>
      <c r="Q160" s="777">
        <v>40723</v>
      </c>
      <c r="R160" s="776"/>
      <c r="S160" s="301">
        <v>210</v>
      </c>
      <c r="T160" s="809">
        <v>21481</v>
      </c>
      <c r="U160" s="8">
        <f t="shared" si="51"/>
        <v>4511010</v>
      </c>
      <c r="V160" s="451"/>
      <c r="W160" s="777"/>
      <c r="X160" s="807"/>
      <c r="Y160" s="807"/>
      <c r="Z160" s="8">
        <f t="shared" si="52"/>
        <v>0</v>
      </c>
    </row>
    <row r="161" spans="1:26">
      <c r="A161" s="759">
        <f t="shared" si="60"/>
        <v>144</v>
      </c>
      <c r="B161" s="293" t="s">
        <v>672</v>
      </c>
      <c r="C161" s="833">
        <f t="shared" si="58"/>
        <v>1875780</v>
      </c>
      <c r="D161" s="760">
        <f t="shared" si="63"/>
        <v>96734.868998131264</v>
      </c>
      <c r="E161" s="760">
        <f t="shared" si="63"/>
        <v>24115.975744632164</v>
      </c>
      <c r="F161" s="760">
        <f t="shared" si="63"/>
        <v>111947.67552724916</v>
      </c>
      <c r="G161" s="760">
        <f t="shared" si="63"/>
        <v>12874.292361084626</v>
      </c>
      <c r="H161" s="760">
        <f t="shared" si="63"/>
        <v>5806.4147057701848</v>
      </c>
      <c r="I161" s="760">
        <f t="shared" si="63"/>
        <v>24501.870065977651</v>
      </c>
      <c r="J161" s="360"/>
      <c r="K161" s="803">
        <f t="shared" si="59"/>
        <v>2151761</v>
      </c>
      <c r="L161" s="760">
        <v>203</v>
      </c>
      <c r="M161" s="760">
        <f t="shared" si="50"/>
        <v>10599.807881773399</v>
      </c>
      <c r="N161" s="671">
        <v>12255</v>
      </c>
      <c r="O161" s="671"/>
      <c r="P161" s="189" t="s">
        <v>439</v>
      </c>
      <c r="Q161" s="777">
        <v>40723</v>
      </c>
      <c r="R161" s="776"/>
      <c r="S161" s="301">
        <v>102</v>
      </c>
      <c r="T161" s="809">
        <v>18390</v>
      </c>
      <c r="U161" s="8">
        <f t="shared" si="51"/>
        <v>1875780</v>
      </c>
      <c r="V161" s="451"/>
      <c r="W161" s="777"/>
      <c r="X161" s="807"/>
      <c r="Y161" s="807"/>
      <c r="Z161" s="8">
        <f t="shared" si="52"/>
        <v>0</v>
      </c>
    </row>
    <row r="162" spans="1:26">
      <c r="A162" s="759">
        <f t="shared" si="60"/>
        <v>145</v>
      </c>
      <c r="B162" s="293" t="s">
        <v>681</v>
      </c>
      <c r="C162" s="833">
        <f t="shared" si="58"/>
        <v>156843</v>
      </c>
      <c r="D162" s="760">
        <f t="shared" si="63"/>
        <v>4288.7380343999084</v>
      </c>
      <c r="E162" s="760">
        <f t="shared" si="63"/>
        <v>1069.1811906487167</v>
      </c>
      <c r="F162" s="760">
        <f t="shared" si="63"/>
        <v>4963.197437168682</v>
      </c>
      <c r="G162" s="760">
        <f t="shared" si="63"/>
        <v>570.78143472788986</v>
      </c>
      <c r="H162" s="760">
        <f t="shared" si="63"/>
        <v>257.42725296518057</v>
      </c>
      <c r="I162" s="760">
        <f t="shared" si="63"/>
        <v>1086.2898058807825</v>
      </c>
      <c r="J162" s="360"/>
      <c r="K162" s="803">
        <f t="shared" si="59"/>
        <v>169079</v>
      </c>
      <c r="L162" s="760">
        <v>9</v>
      </c>
      <c r="M162" s="760">
        <f t="shared" si="50"/>
        <v>18786.555555555555</v>
      </c>
      <c r="N162" s="671">
        <v>19640</v>
      </c>
      <c r="O162" s="671"/>
      <c r="P162" s="189" t="s">
        <v>401</v>
      </c>
      <c r="Q162" s="777">
        <v>40723</v>
      </c>
      <c r="R162" s="776"/>
      <c r="S162" s="301">
        <v>9</v>
      </c>
      <c r="T162" s="809">
        <v>17427</v>
      </c>
      <c r="U162" s="8">
        <f t="shared" si="51"/>
        <v>156843</v>
      </c>
      <c r="V162" s="451"/>
      <c r="W162" s="777"/>
      <c r="X162" s="807"/>
      <c r="Y162" s="807"/>
      <c r="Z162" s="8">
        <f t="shared" si="52"/>
        <v>0</v>
      </c>
    </row>
    <row r="163" spans="1:26">
      <c r="A163" s="759">
        <f t="shared" si="60"/>
        <v>146</v>
      </c>
      <c r="B163" s="293" t="s">
        <v>537</v>
      </c>
      <c r="C163" s="833">
        <f t="shared" si="58"/>
        <v>14079</v>
      </c>
      <c r="D163" s="760">
        <f t="shared" si="63"/>
        <v>476.52644826665647</v>
      </c>
      <c r="E163" s="760">
        <f t="shared" si="63"/>
        <v>118.79791007207963</v>
      </c>
      <c r="F163" s="760">
        <f t="shared" si="63"/>
        <v>551.46638190763133</v>
      </c>
      <c r="G163" s="760">
        <f t="shared" si="63"/>
        <v>63.420159414209984</v>
      </c>
      <c r="H163" s="760">
        <f t="shared" si="63"/>
        <v>28.603028107242288</v>
      </c>
      <c r="I163" s="760">
        <f t="shared" si="63"/>
        <v>120.69886732008695</v>
      </c>
      <c r="J163" s="360"/>
      <c r="K163" s="803">
        <f t="shared" si="59"/>
        <v>15439</v>
      </c>
      <c r="L163" s="760">
        <v>1</v>
      </c>
      <c r="M163" s="760">
        <f t="shared" si="50"/>
        <v>15439</v>
      </c>
      <c r="N163" s="671">
        <v>16417</v>
      </c>
      <c r="O163" s="671"/>
      <c r="P163" s="293" t="s">
        <v>377</v>
      </c>
      <c r="Q163" s="777">
        <v>40723</v>
      </c>
      <c r="R163" s="776"/>
      <c r="S163" s="301">
        <f>L163</f>
        <v>1</v>
      </c>
      <c r="T163" s="809">
        <v>14079</v>
      </c>
      <c r="U163" s="8">
        <f t="shared" si="51"/>
        <v>14079</v>
      </c>
      <c r="V163" s="451"/>
      <c r="W163" s="777"/>
      <c r="X163" s="807"/>
      <c r="Y163" s="807"/>
      <c r="Z163" s="8">
        <f t="shared" si="52"/>
        <v>0</v>
      </c>
    </row>
    <row r="164" spans="1:26">
      <c r="A164" s="759">
        <f t="shared" si="60"/>
        <v>147</v>
      </c>
      <c r="B164" s="293" t="s">
        <v>682</v>
      </c>
      <c r="C164" s="833">
        <f t="shared" si="58"/>
        <v>53349</v>
      </c>
      <c r="D164" s="760">
        <f t="shared" si="63"/>
        <v>1429.5793447999695</v>
      </c>
      <c r="E164" s="760">
        <f t="shared" si="63"/>
        <v>356.39373021623891</v>
      </c>
      <c r="F164" s="760">
        <f t="shared" si="63"/>
        <v>1654.399145722894</v>
      </c>
      <c r="G164" s="760">
        <f t="shared" si="63"/>
        <v>190.26047824262994</v>
      </c>
      <c r="H164" s="760">
        <f t="shared" si="63"/>
        <v>85.809084321726857</v>
      </c>
      <c r="I164" s="760">
        <f t="shared" si="63"/>
        <v>362.09660196026084</v>
      </c>
      <c r="J164" s="360"/>
      <c r="K164" s="803">
        <f t="shared" si="59"/>
        <v>57428</v>
      </c>
      <c r="L164" s="760">
        <v>3</v>
      </c>
      <c r="M164" s="760">
        <f t="shared" si="50"/>
        <v>19142.666666666668</v>
      </c>
      <c r="N164" s="671">
        <v>20389</v>
      </c>
      <c r="O164" s="671"/>
      <c r="P164" s="189" t="s">
        <v>454</v>
      </c>
      <c r="Q164" s="777">
        <v>40723</v>
      </c>
      <c r="R164" s="776"/>
      <c r="S164" s="301">
        <v>1.5</v>
      </c>
      <c r="T164" s="809">
        <v>35566</v>
      </c>
      <c r="U164" s="8">
        <f t="shared" si="51"/>
        <v>53349</v>
      </c>
      <c r="V164" s="451"/>
      <c r="W164" s="777"/>
      <c r="X164" s="807"/>
      <c r="Y164" s="807"/>
      <c r="Z164" s="8">
        <f t="shared" si="52"/>
        <v>0</v>
      </c>
    </row>
    <row r="165" spans="1:26">
      <c r="A165" s="759">
        <f t="shared" si="60"/>
        <v>148</v>
      </c>
      <c r="B165" s="293" t="s">
        <v>536</v>
      </c>
      <c r="C165" s="833">
        <f t="shared" si="58"/>
        <v>132027.5</v>
      </c>
      <c r="D165" s="760">
        <f t="shared" si="63"/>
        <v>5241.7909309332208</v>
      </c>
      <c r="E165" s="760">
        <f t="shared" si="63"/>
        <v>1306.7770107928759</v>
      </c>
      <c r="F165" s="760">
        <f t="shared" si="63"/>
        <v>6066.1302009839446</v>
      </c>
      <c r="G165" s="760">
        <f t="shared" si="63"/>
        <v>697.62175355630984</v>
      </c>
      <c r="H165" s="760">
        <f t="shared" si="63"/>
        <v>314.63330917966516</v>
      </c>
      <c r="I165" s="760">
        <f t="shared" si="63"/>
        <v>1327.6875405209564</v>
      </c>
      <c r="J165" s="360"/>
      <c r="K165" s="803">
        <f t="shared" si="59"/>
        <v>146982</v>
      </c>
      <c r="L165" s="760">
        <v>11</v>
      </c>
      <c r="M165" s="760">
        <f t="shared" si="50"/>
        <v>13362</v>
      </c>
      <c r="N165" s="671">
        <v>14129</v>
      </c>
      <c r="O165" s="671"/>
      <c r="P165" s="40" t="s">
        <v>438</v>
      </c>
      <c r="Q165" s="777">
        <v>40723</v>
      </c>
      <c r="R165" s="776"/>
      <c r="S165" s="301">
        <f>L165/2</f>
        <v>5.5</v>
      </c>
      <c r="T165" s="809">
        <v>24005</v>
      </c>
      <c r="U165" s="8">
        <f t="shared" si="51"/>
        <v>132027.5</v>
      </c>
      <c r="V165" s="451"/>
      <c r="W165" s="777"/>
      <c r="X165" s="807"/>
      <c r="Y165" s="807"/>
      <c r="Z165" s="8">
        <f t="shared" si="52"/>
        <v>0</v>
      </c>
    </row>
    <row r="166" spans="1:26">
      <c r="A166" s="759">
        <f t="shared" si="60"/>
        <v>149</v>
      </c>
      <c r="B166" s="293" t="s">
        <v>655</v>
      </c>
      <c r="C166" s="833">
        <f t="shared" si="58"/>
        <v>187382</v>
      </c>
      <c r="D166" s="760">
        <f t="shared" si="63"/>
        <v>12389.687654933068</v>
      </c>
      <c r="E166" s="760">
        <f t="shared" si="63"/>
        <v>3088.7456618740703</v>
      </c>
      <c r="F166" s="760">
        <f t="shared" si="63"/>
        <v>14338.125929598415</v>
      </c>
      <c r="G166" s="760">
        <f t="shared" si="63"/>
        <v>1648.9241447694596</v>
      </c>
      <c r="H166" s="760">
        <f t="shared" si="63"/>
        <v>743.6787307882995</v>
      </c>
      <c r="I166" s="760">
        <f t="shared" si="63"/>
        <v>3138.1705503222606</v>
      </c>
      <c r="J166" s="360"/>
      <c r="K166" s="803">
        <f t="shared" si="59"/>
        <v>222729</v>
      </c>
      <c r="L166" s="760">
        <v>26</v>
      </c>
      <c r="M166" s="760">
        <f t="shared" si="50"/>
        <v>8566.5</v>
      </c>
      <c r="N166" s="671">
        <v>10433</v>
      </c>
      <c r="O166" s="671"/>
      <c r="P166" s="189" t="s">
        <v>495</v>
      </c>
      <c r="Q166" s="777">
        <v>40723</v>
      </c>
      <c r="R166" s="776"/>
      <c r="S166" s="301">
        <f>L166</f>
        <v>26</v>
      </c>
      <c r="T166" s="809">
        <v>7207</v>
      </c>
      <c r="U166" s="8">
        <f t="shared" si="51"/>
        <v>187382</v>
      </c>
      <c r="V166" s="451"/>
      <c r="W166" s="777"/>
      <c r="X166" s="807"/>
      <c r="Y166" s="807"/>
      <c r="Z166" s="8">
        <f t="shared" si="52"/>
        <v>0</v>
      </c>
    </row>
    <row r="167" spans="1:26">
      <c r="A167" s="759">
        <f t="shared" si="60"/>
        <v>150</v>
      </c>
      <c r="B167" s="293" t="s">
        <v>683</v>
      </c>
      <c r="C167" s="833">
        <f t="shared" si="58"/>
        <v>333200</v>
      </c>
      <c r="D167" s="760">
        <f t="shared" si="63"/>
        <v>9530.5289653331292</v>
      </c>
      <c r="E167" s="760">
        <f t="shared" si="63"/>
        <v>2375.9582014415928</v>
      </c>
      <c r="F167" s="760">
        <f t="shared" si="63"/>
        <v>11029.327638152627</v>
      </c>
      <c r="G167" s="760">
        <f t="shared" si="63"/>
        <v>1268.4031882841996</v>
      </c>
      <c r="H167" s="760">
        <f t="shared" si="63"/>
        <v>572.06056214484579</v>
      </c>
      <c r="I167" s="760">
        <f t="shared" si="63"/>
        <v>2413.9773464017389</v>
      </c>
      <c r="J167" s="360"/>
      <c r="K167" s="803">
        <f t="shared" si="59"/>
        <v>360390</v>
      </c>
      <c r="L167" s="760">
        <v>20</v>
      </c>
      <c r="M167" s="760">
        <f t="shared" si="50"/>
        <v>18019.5</v>
      </c>
      <c r="N167" s="671">
        <v>19208</v>
      </c>
      <c r="O167" s="671"/>
      <c r="P167" s="40" t="s">
        <v>461</v>
      </c>
      <c r="Q167" s="777">
        <v>40723</v>
      </c>
      <c r="R167" s="776"/>
      <c r="S167" s="301">
        <v>20</v>
      </c>
      <c r="T167" s="809">
        <v>16660</v>
      </c>
      <c r="U167" s="8">
        <f t="shared" si="51"/>
        <v>333200</v>
      </c>
      <c r="V167" s="451"/>
      <c r="W167" s="777"/>
      <c r="X167" s="807"/>
      <c r="Y167" s="807"/>
      <c r="Z167" s="8">
        <f t="shared" si="52"/>
        <v>0</v>
      </c>
    </row>
    <row r="168" spans="1:26">
      <c r="A168" s="759">
        <f t="shared" si="60"/>
        <v>151</v>
      </c>
      <c r="B168" s="293" t="s">
        <v>684</v>
      </c>
      <c r="C168" s="833">
        <f t="shared" si="58"/>
        <v>1129632</v>
      </c>
      <c r="D168" s="760">
        <f t="shared" ref="D168:I180" si="64">IF($L$182&lt;&gt;0,D$182/$L$182*$L168,0)</f>
        <v>29068.113344266047</v>
      </c>
      <c r="E168" s="760">
        <f t="shared" si="64"/>
        <v>7246.6725143968579</v>
      </c>
      <c r="F168" s="760">
        <f t="shared" si="64"/>
        <v>33639.449296365514</v>
      </c>
      <c r="G168" s="760">
        <f t="shared" si="64"/>
        <v>3868.6297242668088</v>
      </c>
      <c r="H168" s="760">
        <f t="shared" si="64"/>
        <v>1744.7847145417795</v>
      </c>
      <c r="I168" s="760">
        <f t="shared" si="64"/>
        <v>7362.6309065253035</v>
      </c>
      <c r="J168" s="360"/>
      <c r="K168" s="803">
        <f t="shared" si="59"/>
        <v>1212562</v>
      </c>
      <c r="L168" s="760">
        <v>61</v>
      </c>
      <c r="M168" s="760">
        <f t="shared" ref="M168:M180" si="65">IF(L168&lt;&gt;"",K168/L168,"")</f>
        <v>19878.065573770491</v>
      </c>
      <c r="N168" s="671">
        <v>21962</v>
      </c>
      <c r="O168" s="671"/>
      <c r="P168" s="40" t="s">
        <v>459</v>
      </c>
      <c r="Q168" s="777">
        <v>40723</v>
      </c>
      <c r="R168" s="776"/>
      <c r="S168" s="301">
        <v>32</v>
      </c>
      <c r="T168" s="809">
        <v>35301</v>
      </c>
      <c r="U168" s="8">
        <f t="shared" ref="U168:U180" si="66">S168*T168</f>
        <v>1129632</v>
      </c>
      <c r="V168" s="451"/>
      <c r="W168" s="777"/>
      <c r="X168" s="807"/>
      <c r="Y168" s="807"/>
      <c r="Z168" s="8">
        <f t="shared" ref="Z168:Z180" si="67">X168*Y168</f>
        <v>0</v>
      </c>
    </row>
    <row r="169" spans="1:26">
      <c r="A169" s="759">
        <f t="shared" si="60"/>
        <v>152</v>
      </c>
      <c r="B169" s="293" t="s">
        <v>541</v>
      </c>
      <c r="C169" s="833">
        <f t="shared" si="58"/>
        <v>155715</v>
      </c>
      <c r="D169" s="760">
        <f t="shared" si="64"/>
        <v>66713.702757331906</v>
      </c>
      <c r="E169" s="760">
        <f t="shared" si="64"/>
        <v>16631.707410091149</v>
      </c>
      <c r="F169" s="760">
        <f t="shared" si="64"/>
        <v>77205.29346706839</v>
      </c>
      <c r="G169" s="760">
        <f t="shared" si="64"/>
        <v>8878.8223179893976</v>
      </c>
      <c r="H169" s="760">
        <f t="shared" si="64"/>
        <v>4004.4239350139205</v>
      </c>
      <c r="I169" s="760">
        <f t="shared" si="64"/>
        <v>16897.841424812173</v>
      </c>
      <c r="J169" s="360"/>
      <c r="K169" s="803">
        <f t="shared" si="59"/>
        <v>346047</v>
      </c>
      <c r="L169" s="760">
        <v>140</v>
      </c>
      <c r="M169" s="760">
        <f t="shared" si="65"/>
        <v>2471.7642857142855</v>
      </c>
      <c r="N169" s="671">
        <v>3065</v>
      </c>
      <c r="O169" s="671"/>
      <c r="P169" s="189" t="s">
        <v>380</v>
      </c>
      <c r="Q169" s="777">
        <v>40723</v>
      </c>
      <c r="R169" s="776"/>
      <c r="S169" s="301">
        <f>L169/4</f>
        <v>35</v>
      </c>
      <c r="T169" s="255">
        <v>4449</v>
      </c>
      <c r="U169" s="8">
        <f t="shared" si="66"/>
        <v>155715</v>
      </c>
      <c r="V169" s="451"/>
      <c r="W169" s="777"/>
      <c r="X169" s="807"/>
      <c r="Y169" s="807"/>
      <c r="Z169" s="8">
        <f t="shared" si="67"/>
        <v>0</v>
      </c>
    </row>
    <row r="170" spans="1:26">
      <c r="A170" s="759">
        <f t="shared" si="60"/>
        <v>153</v>
      </c>
      <c r="B170" s="293" t="s">
        <v>677</v>
      </c>
      <c r="C170" s="833">
        <f t="shared" si="58"/>
        <v>632800</v>
      </c>
      <c r="D170" s="760">
        <f t="shared" si="64"/>
        <v>19061.057930666258</v>
      </c>
      <c r="E170" s="760">
        <f t="shared" si="64"/>
        <v>4751.9164028831856</v>
      </c>
      <c r="F170" s="760">
        <f t="shared" si="64"/>
        <v>22058.655276305253</v>
      </c>
      <c r="G170" s="760">
        <f t="shared" si="64"/>
        <v>2536.8063765683992</v>
      </c>
      <c r="H170" s="760">
        <f t="shared" si="64"/>
        <v>1144.1211242896916</v>
      </c>
      <c r="I170" s="760">
        <f t="shared" si="64"/>
        <v>4827.9546928034779</v>
      </c>
      <c r="J170" s="360"/>
      <c r="K170" s="803">
        <f t="shared" si="59"/>
        <v>687181</v>
      </c>
      <c r="L170" s="760">
        <v>40</v>
      </c>
      <c r="M170" s="760">
        <f t="shared" si="65"/>
        <v>17179.525000000001</v>
      </c>
      <c r="N170" s="671">
        <v>18185</v>
      </c>
      <c r="O170" s="671"/>
      <c r="P170" s="189" t="s">
        <v>484</v>
      </c>
      <c r="Q170" s="777">
        <v>40723</v>
      </c>
      <c r="R170" s="776"/>
      <c r="S170" s="301">
        <v>20</v>
      </c>
      <c r="T170" s="809">
        <v>31640</v>
      </c>
      <c r="U170" s="8">
        <f t="shared" si="66"/>
        <v>632800</v>
      </c>
      <c r="V170" s="451"/>
      <c r="W170" s="777"/>
      <c r="X170" s="807"/>
      <c r="Y170" s="807"/>
      <c r="Z170" s="8">
        <f t="shared" si="67"/>
        <v>0</v>
      </c>
    </row>
    <row r="171" spans="1:26">
      <c r="A171" s="814">
        <f t="shared" si="60"/>
        <v>154</v>
      </c>
      <c r="B171" s="294" t="s">
        <v>529</v>
      </c>
      <c r="C171" s="833">
        <f t="shared" si="58"/>
        <v>1152240</v>
      </c>
      <c r="D171" s="537">
        <f t="shared" si="64"/>
        <v>45270.012585332363</v>
      </c>
      <c r="E171" s="537">
        <f t="shared" si="64"/>
        <v>11285.801456847565</v>
      </c>
      <c r="F171" s="537">
        <f t="shared" si="64"/>
        <v>52389.306281224977</v>
      </c>
      <c r="G171" s="537">
        <f t="shared" si="64"/>
        <v>6024.9151443499486</v>
      </c>
      <c r="H171" s="537">
        <f t="shared" si="64"/>
        <v>2717.2876701880173</v>
      </c>
      <c r="I171" s="537">
        <f t="shared" si="64"/>
        <v>11466.39239540826</v>
      </c>
      <c r="J171" s="537"/>
      <c r="K171" s="803">
        <f t="shared" si="59"/>
        <v>1281394</v>
      </c>
      <c r="L171" s="537">
        <v>95</v>
      </c>
      <c r="M171" s="537">
        <f t="shared" si="65"/>
        <v>13488.357894736842</v>
      </c>
      <c r="N171" s="671">
        <v>14591</v>
      </c>
      <c r="O171" s="671"/>
      <c r="P171" s="40" t="s">
        <v>438</v>
      </c>
      <c r="Q171" s="777">
        <v>40723</v>
      </c>
      <c r="R171" s="776"/>
      <c r="S171" s="301">
        <v>48</v>
      </c>
      <c r="T171" s="809">
        <v>24005</v>
      </c>
      <c r="U171" s="8">
        <f t="shared" si="66"/>
        <v>1152240</v>
      </c>
      <c r="V171" s="451"/>
      <c r="W171" s="777"/>
      <c r="X171" s="807"/>
      <c r="Y171" s="807"/>
      <c r="Z171" s="8">
        <f t="shared" si="67"/>
        <v>0</v>
      </c>
    </row>
    <row r="172" spans="1:26">
      <c r="A172" s="759">
        <f>IF(B172&lt;&gt;"",A171+1,"")</f>
        <v>155</v>
      </c>
      <c r="B172" s="293" t="s">
        <v>658</v>
      </c>
      <c r="C172" s="25">
        <f t="shared" ref="C172:C176" si="68">U172</f>
        <v>9184000</v>
      </c>
      <c r="D172" s="760">
        <f t="shared" si="64"/>
        <v>953052.89653331297</v>
      </c>
      <c r="E172" s="760">
        <f t="shared" si="64"/>
        <v>237595.82014415925</v>
      </c>
      <c r="F172" s="760">
        <f t="shared" si="64"/>
        <v>1102932.7638152626</v>
      </c>
      <c r="G172" s="760">
        <f t="shared" si="64"/>
        <v>126840.31882841997</v>
      </c>
      <c r="H172" s="760">
        <f t="shared" si="64"/>
        <v>57206.056214484575</v>
      </c>
      <c r="I172" s="760">
        <f t="shared" si="64"/>
        <v>241397.73464017391</v>
      </c>
      <c r="J172" s="360"/>
      <c r="K172" s="803">
        <f t="shared" si="59"/>
        <v>11903026</v>
      </c>
      <c r="L172" s="760">
        <v>2000</v>
      </c>
      <c r="M172" s="760">
        <f t="shared" si="65"/>
        <v>5951.5129999999999</v>
      </c>
      <c r="N172" s="671">
        <v>7229</v>
      </c>
      <c r="O172" s="671"/>
      <c r="P172" s="189" t="s">
        <v>391</v>
      </c>
      <c r="Q172" s="777">
        <v>40723</v>
      </c>
      <c r="R172" s="776"/>
      <c r="S172" s="301">
        <f>L172</f>
        <v>2000</v>
      </c>
      <c r="T172" s="809">
        <v>4592</v>
      </c>
      <c r="U172" s="8">
        <f t="shared" si="66"/>
        <v>9184000</v>
      </c>
      <c r="V172" s="451"/>
      <c r="W172" s="777"/>
      <c r="X172" s="807"/>
      <c r="Y172" s="807"/>
      <c r="Z172" s="8">
        <f t="shared" si="67"/>
        <v>0</v>
      </c>
    </row>
    <row r="173" spans="1:26">
      <c r="A173" s="814">
        <f t="shared" si="60"/>
        <v>156</v>
      </c>
      <c r="B173" s="294" t="s">
        <v>685</v>
      </c>
      <c r="C173" s="25">
        <f t="shared" si="68"/>
        <v>3672765</v>
      </c>
      <c r="D173" s="537">
        <f t="shared" si="64"/>
        <v>145817.09316959689</v>
      </c>
      <c r="E173" s="537">
        <f t="shared" si="64"/>
        <v>36352.160482056366</v>
      </c>
      <c r="F173" s="537">
        <f t="shared" si="64"/>
        <v>168748.71286373519</v>
      </c>
      <c r="G173" s="537">
        <f t="shared" si="64"/>
        <v>19406.568780748254</v>
      </c>
      <c r="H173" s="537">
        <f t="shared" si="64"/>
        <v>8752.5266008161398</v>
      </c>
      <c r="I173" s="537">
        <f t="shared" si="64"/>
        <v>36933.853399946609</v>
      </c>
      <c r="J173" s="537"/>
      <c r="K173" s="803">
        <f t="shared" si="59"/>
        <v>4088776</v>
      </c>
      <c r="L173" s="537">
        <v>306</v>
      </c>
      <c r="M173" s="537">
        <f t="shared" si="65"/>
        <v>13362.013071895424</v>
      </c>
      <c r="N173" s="671">
        <v>14330</v>
      </c>
      <c r="O173" s="671"/>
      <c r="P173" s="40" t="s">
        <v>438</v>
      </c>
      <c r="Q173" s="777">
        <v>40723</v>
      </c>
      <c r="R173" s="776"/>
      <c r="S173" s="301">
        <f>L173/2</f>
        <v>153</v>
      </c>
      <c r="T173" s="809">
        <v>24005</v>
      </c>
      <c r="U173" s="8">
        <f t="shared" si="66"/>
        <v>3672765</v>
      </c>
      <c r="V173" s="451"/>
      <c r="W173" s="777"/>
      <c r="X173" s="807"/>
      <c r="Y173" s="807"/>
      <c r="Z173" s="8">
        <f t="shared" si="67"/>
        <v>0</v>
      </c>
    </row>
    <row r="174" spans="1:26">
      <c r="A174" s="759">
        <f>IF(B174&lt;&gt;"",A173+1,"")</f>
        <v>157</v>
      </c>
      <c r="B174" s="293" t="s">
        <v>597</v>
      </c>
      <c r="C174" s="25">
        <f t="shared" si="68"/>
        <v>2394484</v>
      </c>
      <c r="D174" s="760">
        <f t="shared" si="64"/>
        <v>186321.84127226268</v>
      </c>
      <c r="E174" s="760">
        <f t="shared" si="64"/>
        <v>46449.982838183132</v>
      </c>
      <c r="F174" s="760">
        <f t="shared" si="64"/>
        <v>215623.35532588384</v>
      </c>
      <c r="G174" s="760">
        <f t="shared" si="64"/>
        <v>24797.282330956103</v>
      </c>
      <c r="H174" s="760">
        <f t="shared" si="64"/>
        <v>11183.783989931735</v>
      </c>
      <c r="I174" s="760">
        <f t="shared" si="64"/>
        <v>47193.257122153998</v>
      </c>
      <c r="J174" s="360"/>
      <c r="K174" s="803">
        <f t="shared" si="59"/>
        <v>2926054</v>
      </c>
      <c r="L174" s="760">
        <v>391</v>
      </c>
      <c r="M174" s="760">
        <f t="shared" si="65"/>
        <v>7483.5140664961637</v>
      </c>
      <c r="N174" s="671">
        <v>9760</v>
      </c>
      <c r="O174" s="671"/>
      <c r="P174" s="189" t="s">
        <v>379</v>
      </c>
      <c r="Q174" s="777">
        <v>40723</v>
      </c>
      <c r="R174" s="776"/>
      <c r="S174" s="301">
        <f>L174</f>
        <v>391</v>
      </c>
      <c r="T174" s="809">
        <v>6124</v>
      </c>
      <c r="U174" s="8">
        <f t="shared" si="66"/>
        <v>2394484</v>
      </c>
      <c r="V174" s="451"/>
      <c r="W174" s="777"/>
      <c r="X174" s="807"/>
      <c r="Y174" s="807"/>
      <c r="Z174" s="8">
        <f t="shared" si="67"/>
        <v>0</v>
      </c>
    </row>
    <row r="175" spans="1:26">
      <c r="A175" s="759">
        <f t="shared" si="60"/>
        <v>158</v>
      </c>
      <c r="B175" s="293" t="s">
        <v>592</v>
      </c>
      <c r="C175" s="25">
        <f t="shared" si="68"/>
        <v>1789722</v>
      </c>
      <c r="D175" s="760">
        <f t="shared" si="64"/>
        <v>141528.35513519697</v>
      </c>
      <c r="E175" s="760">
        <f t="shared" si="64"/>
        <v>35282.979291407653</v>
      </c>
      <c r="F175" s="760">
        <f t="shared" si="64"/>
        <v>163785.5154265665</v>
      </c>
      <c r="G175" s="760">
        <f t="shared" si="64"/>
        <v>18835.787346020366</v>
      </c>
      <c r="H175" s="760">
        <f t="shared" si="64"/>
        <v>8495.099347850959</v>
      </c>
      <c r="I175" s="760">
        <f t="shared" si="64"/>
        <v>35847.563594065825</v>
      </c>
      <c r="J175" s="360"/>
      <c r="K175" s="803">
        <f t="shared" si="59"/>
        <v>2193497</v>
      </c>
      <c r="L175" s="760">
        <v>297</v>
      </c>
      <c r="M175" s="760">
        <f t="shared" si="65"/>
        <v>7385.5117845117848</v>
      </c>
      <c r="N175" s="671">
        <v>7500</v>
      </c>
      <c r="O175" s="671"/>
      <c r="P175" s="293" t="s">
        <v>392</v>
      </c>
      <c r="Q175" s="777">
        <v>40723</v>
      </c>
      <c r="R175" s="776"/>
      <c r="S175" s="301">
        <f>L175</f>
        <v>297</v>
      </c>
      <c r="T175" s="809">
        <v>6026</v>
      </c>
      <c r="U175" s="8">
        <f t="shared" si="66"/>
        <v>1789722</v>
      </c>
      <c r="V175" s="451"/>
      <c r="W175" s="777"/>
      <c r="X175" s="807"/>
      <c r="Y175" s="807"/>
      <c r="Z175" s="8">
        <f t="shared" si="67"/>
        <v>0</v>
      </c>
    </row>
    <row r="176" spans="1:26">
      <c r="A176" s="759">
        <f t="shared" si="60"/>
        <v>159</v>
      </c>
      <c r="B176" s="293" t="s">
        <v>687</v>
      </c>
      <c r="C176" s="25">
        <f t="shared" si="68"/>
        <v>608626</v>
      </c>
      <c r="D176" s="760">
        <f t="shared" si="64"/>
        <v>48129.171274932305</v>
      </c>
      <c r="E176" s="760">
        <f t="shared" si="64"/>
        <v>11998.588917280043</v>
      </c>
      <c r="F176" s="760">
        <f t="shared" si="64"/>
        <v>55698.104572670767</v>
      </c>
      <c r="G176" s="760">
        <f t="shared" si="64"/>
        <v>6405.436100835208</v>
      </c>
      <c r="H176" s="760">
        <f t="shared" si="64"/>
        <v>2888.9058388314711</v>
      </c>
      <c r="I176" s="760">
        <f t="shared" si="64"/>
        <v>12190.585599328782</v>
      </c>
      <c r="J176" s="360"/>
      <c r="K176" s="803">
        <f t="shared" si="59"/>
        <v>745937</v>
      </c>
      <c r="L176" s="760">
        <v>101</v>
      </c>
      <c r="M176" s="760">
        <f t="shared" si="65"/>
        <v>7385.5148514851489</v>
      </c>
      <c r="N176" s="671">
        <v>8800</v>
      </c>
      <c r="O176" s="671"/>
      <c r="P176" s="293" t="s">
        <v>392</v>
      </c>
      <c r="Q176" s="777">
        <v>40723</v>
      </c>
      <c r="R176" s="776"/>
      <c r="S176" s="301">
        <f>L176</f>
        <v>101</v>
      </c>
      <c r="T176" s="809">
        <v>6026</v>
      </c>
      <c r="U176" s="8">
        <f t="shared" si="66"/>
        <v>608626</v>
      </c>
      <c r="V176" s="451"/>
      <c r="W176" s="777"/>
      <c r="X176" s="807"/>
      <c r="Y176" s="807"/>
      <c r="Z176" s="8">
        <f t="shared" si="67"/>
        <v>0</v>
      </c>
    </row>
    <row r="177" spans="1:26">
      <c r="A177" s="759">
        <f t="shared" si="60"/>
        <v>160</v>
      </c>
      <c r="B177" s="293" t="s">
        <v>686</v>
      </c>
      <c r="C177" s="25">
        <f t="shared" ref="C177:C180" si="69">U177</f>
        <v>620678</v>
      </c>
      <c r="D177" s="760">
        <f t="shared" si="64"/>
        <v>49082.224171465619</v>
      </c>
      <c r="E177" s="760">
        <f t="shared" si="64"/>
        <v>12236.184737424202</v>
      </c>
      <c r="F177" s="760">
        <f t="shared" si="64"/>
        <v>56801.037336486028</v>
      </c>
      <c r="G177" s="760">
        <f t="shared" si="64"/>
        <v>6532.2764196636281</v>
      </c>
      <c r="H177" s="760">
        <f t="shared" si="64"/>
        <v>2946.1118950459559</v>
      </c>
      <c r="I177" s="760">
        <f t="shared" si="64"/>
        <v>12431.983333968956</v>
      </c>
      <c r="J177" s="360"/>
      <c r="K177" s="803">
        <f t="shared" si="59"/>
        <v>760708</v>
      </c>
      <c r="L177" s="760">
        <v>103</v>
      </c>
      <c r="M177" s="760">
        <f t="shared" si="65"/>
        <v>7385.5145631067962</v>
      </c>
      <c r="N177" s="671">
        <v>7630</v>
      </c>
      <c r="O177" s="671"/>
      <c r="P177" s="293" t="s">
        <v>392</v>
      </c>
      <c r="Q177" s="777">
        <v>40723</v>
      </c>
      <c r="R177" s="776"/>
      <c r="S177" s="301">
        <f>L177</f>
        <v>103</v>
      </c>
      <c r="T177" s="809">
        <v>6026</v>
      </c>
      <c r="U177" s="8">
        <f t="shared" si="66"/>
        <v>620678</v>
      </c>
      <c r="V177" s="451"/>
      <c r="W177" s="777"/>
      <c r="X177" s="807"/>
      <c r="Y177" s="807"/>
      <c r="Z177" s="8">
        <f t="shared" si="67"/>
        <v>0</v>
      </c>
    </row>
    <row r="178" spans="1:26">
      <c r="A178" s="759">
        <f t="shared" si="60"/>
        <v>161</v>
      </c>
      <c r="B178" s="293" t="s">
        <v>589</v>
      </c>
      <c r="C178" s="25">
        <f t="shared" si="69"/>
        <v>1653190</v>
      </c>
      <c r="D178" s="760">
        <f t="shared" si="64"/>
        <v>51941.382861065555</v>
      </c>
      <c r="E178" s="760">
        <f t="shared" si="64"/>
        <v>12948.972197856679</v>
      </c>
      <c r="F178" s="760">
        <f t="shared" si="64"/>
        <v>60109.835627931818</v>
      </c>
      <c r="G178" s="760">
        <f t="shared" si="64"/>
        <v>6912.7973761488884</v>
      </c>
      <c r="H178" s="760">
        <f t="shared" si="64"/>
        <v>3117.7300636894092</v>
      </c>
      <c r="I178" s="760">
        <f t="shared" si="64"/>
        <v>13156.176537889478</v>
      </c>
      <c r="J178" s="360"/>
      <c r="K178" s="803">
        <f t="shared" si="59"/>
        <v>1801377</v>
      </c>
      <c r="L178" s="760">
        <v>109</v>
      </c>
      <c r="M178" s="760">
        <f t="shared" si="65"/>
        <v>16526.394495412846</v>
      </c>
      <c r="N178" s="671">
        <v>18940</v>
      </c>
      <c r="O178" s="671"/>
      <c r="P178" s="40" t="s">
        <v>480</v>
      </c>
      <c r="Q178" s="777">
        <v>40723</v>
      </c>
      <c r="R178" s="776"/>
      <c r="S178" s="301">
        <v>55</v>
      </c>
      <c r="T178" s="809">
        <v>30058</v>
      </c>
      <c r="U178" s="8">
        <f t="shared" si="66"/>
        <v>1653190</v>
      </c>
      <c r="V178" s="451"/>
      <c r="W178" s="777"/>
      <c r="X178" s="807"/>
      <c r="Y178" s="807"/>
      <c r="Z178" s="8">
        <f t="shared" si="67"/>
        <v>0</v>
      </c>
    </row>
    <row r="179" spans="1:26">
      <c r="A179" s="759">
        <f t="shared" si="60"/>
        <v>162</v>
      </c>
      <c r="B179" s="293" t="s">
        <v>688</v>
      </c>
      <c r="C179" s="25">
        <f t="shared" si="69"/>
        <v>2104544</v>
      </c>
      <c r="D179" s="760">
        <f t="shared" si="64"/>
        <v>49558.750619732273</v>
      </c>
      <c r="E179" s="760">
        <f t="shared" si="64"/>
        <v>12354.982647496281</v>
      </c>
      <c r="F179" s="760">
        <f t="shared" si="64"/>
        <v>57352.503718393658</v>
      </c>
      <c r="G179" s="760">
        <f t="shared" si="64"/>
        <v>6595.6965790778386</v>
      </c>
      <c r="H179" s="760">
        <f t="shared" si="64"/>
        <v>2974.714923153198</v>
      </c>
      <c r="I179" s="760">
        <f t="shared" si="64"/>
        <v>12552.682201289042</v>
      </c>
      <c r="J179" s="360"/>
      <c r="K179" s="803">
        <f t="shared" si="59"/>
        <v>2245933</v>
      </c>
      <c r="L179" s="760">
        <v>104</v>
      </c>
      <c r="M179" s="760">
        <f t="shared" si="65"/>
        <v>21595.509615384617</v>
      </c>
      <c r="N179" s="671">
        <v>23100</v>
      </c>
      <c r="O179" s="671"/>
      <c r="P179" s="189" t="s">
        <v>447</v>
      </c>
      <c r="Q179" s="777">
        <v>40723</v>
      </c>
      <c r="R179" s="776"/>
      <c r="S179" s="830">
        <v>104</v>
      </c>
      <c r="T179" s="289">
        <v>20236</v>
      </c>
      <c r="U179" s="8">
        <f t="shared" si="66"/>
        <v>2104544</v>
      </c>
      <c r="V179" s="451"/>
      <c r="W179" s="777"/>
      <c r="X179" s="807"/>
      <c r="Y179" s="807"/>
      <c r="Z179" s="8">
        <f t="shared" si="67"/>
        <v>0</v>
      </c>
    </row>
    <row r="180" spans="1:26">
      <c r="A180" s="759">
        <f t="shared" si="60"/>
        <v>163</v>
      </c>
      <c r="B180" s="293" t="s">
        <v>658</v>
      </c>
      <c r="C180" s="25">
        <f t="shared" si="69"/>
        <v>4688228</v>
      </c>
      <c r="D180" s="760">
        <f t="shared" si="64"/>
        <v>370737.57675145875</v>
      </c>
      <c r="E180" s="760">
        <f t="shared" si="64"/>
        <v>92424.774036077957</v>
      </c>
      <c r="F180" s="760">
        <f t="shared" si="64"/>
        <v>429040.84512413718</v>
      </c>
      <c r="G180" s="760">
        <f t="shared" si="64"/>
        <v>49340.884024255371</v>
      </c>
      <c r="H180" s="760">
        <f t="shared" si="64"/>
        <v>22253.1558674345</v>
      </c>
      <c r="I180" s="760">
        <f t="shared" si="64"/>
        <v>93903.71877502765</v>
      </c>
      <c r="J180" s="360"/>
      <c r="K180" s="803">
        <f t="shared" si="59"/>
        <v>5745929</v>
      </c>
      <c r="L180" s="760">
        <v>778</v>
      </c>
      <c r="M180" s="760">
        <f t="shared" si="65"/>
        <v>7385.5128534704372</v>
      </c>
      <c r="N180" s="671">
        <v>7229</v>
      </c>
      <c r="O180" s="671"/>
      <c r="P180" s="293" t="s">
        <v>392</v>
      </c>
      <c r="Q180" s="777">
        <v>40724</v>
      </c>
      <c r="R180" s="776"/>
      <c r="S180" s="301">
        <f>L180</f>
        <v>778</v>
      </c>
      <c r="T180" s="809">
        <v>6026</v>
      </c>
      <c r="U180" s="8">
        <f t="shared" si="66"/>
        <v>4688228</v>
      </c>
      <c r="V180" s="451"/>
      <c r="W180" s="777"/>
      <c r="X180" s="807"/>
      <c r="Y180" s="807"/>
      <c r="Z180" s="8">
        <f t="shared" si="67"/>
        <v>0</v>
      </c>
    </row>
    <row r="181" spans="1:26" s="781" customFormat="1">
      <c r="A181" s="759"/>
      <c r="B181" s="789"/>
      <c r="C181" s="790"/>
      <c r="D181" s="791"/>
      <c r="E181" s="792"/>
      <c r="F181" s="792"/>
      <c r="G181" s="300"/>
      <c r="H181" s="792"/>
      <c r="I181" s="475"/>
      <c r="J181" s="455"/>
      <c r="K181" s="791"/>
      <c r="L181" s="794"/>
      <c r="M181" s="792"/>
      <c r="N181" s="671"/>
      <c r="O181" s="671"/>
      <c r="P181" s="451"/>
      <c r="Q181" s="777"/>
      <c r="R181" s="776"/>
      <c r="S181" s="837"/>
      <c r="T181" s="809"/>
      <c r="U181" s="25"/>
      <c r="V181" s="451"/>
      <c r="W181" s="777"/>
      <c r="X181" s="809"/>
      <c r="Y181" s="809"/>
      <c r="Z181" s="795"/>
    </row>
    <row r="182" spans="1:26" s="756" customFormat="1">
      <c r="A182" s="761"/>
      <c r="B182" s="762" t="s">
        <v>258</v>
      </c>
      <c r="C182" s="538">
        <f>SUM(C18:C181)</f>
        <v>259568928</v>
      </c>
      <c r="D182" s="538">
        <v>12495000</v>
      </c>
      <c r="E182" s="538">
        <f>$Z$182</f>
        <v>3115000</v>
      </c>
      <c r="F182" s="538">
        <v>14460000</v>
      </c>
      <c r="G182" s="538">
        <v>1662940</v>
      </c>
      <c r="H182" s="538">
        <v>750000</v>
      </c>
      <c r="I182" s="538">
        <v>3164845</v>
      </c>
      <c r="J182" s="452">
        <f>ROUND(SUM(J18:J181),0)</f>
        <v>0</v>
      </c>
      <c r="K182" s="538">
        <f>ROUND(SUM(K18:K181),0)</f>
        <v>295216715</v>
      </c>
      <c r="L182" s="538">
        <f>ROUND(SUM(L18:L181),0)</f>
        <v>26221</v>
      </c>
      <c r="M182" s="538"/>
      <c r="N182" s="770"/>
      <c r="O182" s="770"/>
      <c r="P182" s="782"/>
      <c r="Q182" s="783"/>
      <c r="R182" s="784"/>
      <c r="S182" s="831"/>
      <c r="T182" s="27"/>
      <c r="U182" s="47">
        <f>SUM(U18:U181)</f>
        <v>259568928</v>
      </c>
      <c r="V182" s="782"/>
      <c r="W182" s="783"/>
      <c r="X182" s="796"/>
      <c r="Y182" s="27"/>
      <c r="Z182" s="47">
        <f>SUM(Z18:Z181)</f>
        <v>3115000</v>
      </c>
    </row>
    <row r="183" spans="1:26" s="756" customFormat="1">
      <c r="A183" s="763"/>
      <c r="B183" s="764"/>
      <c r="C183" s="757"/>
      <c r="D183" s="757"/>
      <c r="E183" s="757"/>
      <c r="F183" s="757"/>
      <c r="G183" s="757"/>
      <c r="H183" s="757"/>
      <c r="I183" s="757"/>
      <c r="J183" s="453"/>
      <c r="K183" s="757">
        <v>324946305</v>
      </c>
      <c r="L183" s="757"/>
      <c r="M183" s="757"/>
      <c r="N183" s="770"/>
      <c r="O183" s="770"/>
      <c r="P183" s="454"/>
      <c r="Q183" s="785"/>
      <c r="R183" s="786"/>
      <c r="S183" s="828"/>
      <c r="T183" s="773"/>
      <c r="U183" s="787"/>
      <c r="V183" s="454"/>
      <c r="W183" s="785"/>
      <c r="X183" s="773"/>
      <c r="Y183" s="773"/>
      <c r="Z183" s="797"/>
    </row>
    <row r="184" spans="1:26" s="756" customFormat="1">
      <c r="A184" s="763"/>
      <c r="B184" s="764"/>
      <c r="C184" s="757"/>
      <c r="D184" s="757"/>
      <c r="E184" s="757"/>
      <c r="F184" s="757"/>
      <c r="G184" s="757"/>
      <c r="H184" s="757"/>
      <c r="I184" s="757"/>
      <c r="J184" s="453"/>
      <c r="K184" s="757"/>
      <c r="L184" s="757"/>
      <c r="M184" s="757"/>
      <c r="N184" s="770"/>
      <c r="O184" s="770"/>
      <c r="P184" s="454"/>
      <c r="Q184" s="785"/>
      <c r="R184" s="786"/>
      <c r="S184" s="828"/>
      <c r="T184" s="773"/>
      <c r="U184" s="787"/>
      <c r="V184" s="454"/>
      <c r="W184" s="785"/>
      <c r="X184" s="773"/>
      <c r="Y184" s="773"/>
      <c r="Z184" s="797"/>
    </row>
    <row r="185" spans="1:26" s="756" customFormat="1">
      <c r="A185" s="763"/>
      <c r="B185" s="764"/>
      <c r="C185" s="757"/>
      <c r="D185" s="757"/>
      <c r="E185" s="757"/>
      <c r="F185" s="757"/>
      <c r="G185" s="757"/>
      <c r="H185" s="757"/>
      <c r="I185" s="757"/>
      <c r="J185" s="453"/>
      <c r="K185" s="757">
        <f>K183-K182</f>
        <v>29729590</v>
      </c>
      <c r="L185" s="757"/>
      <c r="M185" s="757"/>
      <c r="N185" s="770"/>
      <c r="O185" s="770"/>
      <c r="P185" s="753"/>
      <c r="Q185" s="785"/>
      <c r="R185" s="786"/>
      <c r="S185" s="828"/>
      <c r="T185" s="773"/>
      <c r="U185" s="797"/>
      <c r="V185" s="454"/>
      <c r="W185" s="785"/>
      <c r="X185" s="773"/>
      <c r="Y185" s="773"/>
      <c r="Z185" s="797"/>
    </row>
    <row r="186" spans="1:26" s="756" customFormat="1">
      <c r="A186" s="763"/>
      <c r="B186" s="764"/>
      <c r="C186" s="757"/>
      <c r="D186" s="757"/>
      <c r="E186" s="757"/>
      <c r="F186" s="757"/>
      <c r="G186" s="757"/>
      <c r="H186" s="757"/>
      <c r="I186" s="757"/>
      <c r="J186" s="453"/>
      <c r="K186" s="757"/>
      <c r="L186" s="757"/>
      <c r="M186" s="757"/>
      <c r="N186" s="770"/>
      <c r="O186" s="770"/>
      <c r="P186" s="753"/>
      <c r="Q186" s="785"/>
      <c r="R186" s="786"/>
      <c r="S186" s="828"/>
      <c r="T186" s="773"/>
      <c r="U186" s="797"/>
      <c r="V186" s="454"/>
      <c r="W186" s="785"/>
      <c r="X186" s="773"/>
      <c r="Y186" s="773"/>
      <c r="Z186" s="797"/>
    </row>
    <row r="187" spans="1:26">
      <c r="P187" s="454"/>
      <c r="Q187" s="785"/>
      <c r="R187" s="786"/>
      <c r="S187" s="828"/>
      <c r="T187" s="773"/>
      <c r="U187" s="787"/>
      <c r="V187" s="454"/>
      <c r="W187" s="785"/>
      <c r="X187" s="773"/>
      <c r="Y187" s="773"/>
      <c r="Z187" s="797"/>
    </row>
    <row r="188" spans="1:26">
      <c r="P188" s="454"/>
      <c r="Q188" s="785"/>
      <c r="R188" s="786"/>
      <c r="S188" s="828"/>
      <c r="T188" s="773"/>
      <c r="U188" s="787"/>
      <c r="V188" s="454"/>
      <c r="W188" s="785"/>
      <c r="X188" s="773"/>
      <c r="Y188" s="773"/>
      <c r="Z188" s="797"/>
    </row>
    <row r="189" spans="1:26">
      <c r="P189" s="454"/>
      <c r="Q189" s="785"/>
      <c r="R189" s="786"/>
      <c r="S189" s="828"/>
      <c r="T189" s="773"/>
      <c r="U189" s="787"/>
      <c r="V189" s="454"/>
      <c r="W189" s="785"/>
      <c r="X189" s="773"/>
      <c r="Y189" s="773"/>
      <c r="Z189" s="797"/>
    </row>
    <row r="190" spans="1:26">
      <c r="P190" s="454"/>
      <c r="Q190" s="785"/>
      <c r="R190" s="786"/>
      <c r="S190" s="828"/>
      <c r="T190" s="773"/>
      <c r="U190" s="787"/>
      <c r="V190" s="454"/>
      <c r="W190" s="785"/>
      <c r="X190" s="773"/>
      <c r="Y190" s="773"/>
      <c r="Z190" s="797"/>
    </row>
    <row r="191" spans="1:26">
      <c r="P191" s="454"/>
      <c r="Q191" s="785"/>
      <c r="R191" s="786"/>
      <c r="S191" s="828"/>
      <c r="T191" s="773"/>
      <c r="U191" s="787"/>
      <c r="V191" s="454"/>
      <c r="W191" s="785"/>
      <c r="X191" s="773"/>
      <c r="Y191" s="773"/>
      <c r="Z191" s="797"/>
    </row>
    <row r="192" spans="1:26" ht="18" customHeight="1">
      <c r="A192" s="576" t="str">
        <f>TH!$A$1</f>
        <v>Đơn vị: CÔNG TY TNHH SX TM KIM DUNG PHÁT</v>
      </c>
      <c r="B192" s="756"/>
      <c r="C192" s="289"/>
      <c r="D192" s="289"/>
      <c r="E192" s="289"/>
      <c r="F192" s="289"/>
      <c r="G192" s="289"/>
      <c r="H192" s="289"/>
      <c r="I192" s="289"/>
      <c r="J192" s="439"/>
      <c r="K192" s="289"/>
      <c r="L192" s="604"/>
      <c r="M192" s="289"/>
      <c r="N192" s="770"/>
      <c r="O192" s="770"/>
      <c r="P192" s="454"/>
      <c r="Q192" s="785"/>
      <c r="R192" s="786"/>
      <c r="S192" s="828"/>
      <c r="T192" s="773"/>
      <c r="U192" s="787"/>
      <c r="V192" s="454"/>
      <c r="W192" s="785"/>
      <c r="X192" s="773"/>
      <c r="Y192" s="773"/>
      <c r="Z192" s="797"/>
    </row>
    <row r="193" spans="1:26" ht="18.75" customHeight="1">
      <c r="A193" s="757" t="s">
        <v>551</v>
      </c>
      <c r="B193" s="757"/>
      <c r="C193" s="757"/>
      <c r="D193" s="757"/>
      <c r="E193" s="757"/>
      <c r="F193" s="757"/>
      <c r="G193" s="757"/>
      <c r="H193" s="757"/>
      <c r="I193" s="757"/>
      <c r="J193" s="440"/>
      <c r="K193" s="757"/>
      <c r="L193" s="757"/>
      <c r="M193" s="757"/>
      <c r="N193" s="770"/>
      <c r="O193" s="770"/>
      <c r="P193" s="454"/>
      <c r="Q193" s="785"/>
      <c r="R193" s="786"/>
      <c r="S193" s="828"/>
      <c r="T193" s="773"/>
      <c r="U193" s="787"/>
      <c r="V193" s="454"/>
      <c r="W193" s="785"/>
      <c r="X193" s="773"/>
      <c r="Y193" s="773"/>
      <c r="Z193" s="797"/>
    </row>
    <row r="194" spans="1:26" ht="12.75" hidden="1" customHeight="1">
      <c r="A194" s="813"/>
      <c r="B194" s="805"/>
      <c r="C194" s="805"/>
      <c r="D194" s="805"/>
      <c r="E194" s="805"/>
      <c r="F194" s="805"/>
      <c r="G194" s="805"/>
      <c r="H194" s="805"/>
      <c r="I194" s="805"/>
      <c r="J194" s="442"/>
      <c r="K194" s="805"/>
      <c r="L194" s="772"/>
      <c r="M194" s="805"/>
      <c r="N194" s="770"/>
      <c r="O194" s="770"/>
      <c r="P194" s="454"/>
      <c r="Q194" s="785"/>
      <c r="R194" s="786"/>
      <c r="S194" s="828"/>
      <c r="T194" s="773"/>
      <c r="U194" s="787"/>
      <c r="V194" s="454"/>
      <c r="W194" s="785"/>
      <c r="X194" s="773"/>
      <c r="Y194" s="773"/>
      <c r="Z194" s="765"/>
    </row>
    <row r="195" spans="1:26" s="448" customFormat="1" ht="30.75" customHeight="1">
      <c r="A195" s="835" t="s">
        <v>35</v>
      </c>
      <c r="B195" s="443" t="s">
        <v>246</v>
      </c>
      <c r="C195" s="444" t="s">
        <v>250</v>
      </c>
      <c r="D195" s="444" t="s">
        <v>560</v>
      </c>
      <c r="E195" s="444" t="s">
        <v>251</v>
      </c>
      <c r="F195" s="444" t="s">
        <v>548</v>
      </c>
      <c r="G195" s="444" t="s">
        <v>252</v>
      </c>
      <c r="H195" s="445" t="s">
        <v>253</v>
      </c>
      <c r="I195" s="444" t="s">
        <v>547</v>
      </c>
      <c r="J195" s="445" t="s">
        <v>254</v>
      </c>
      <c r="K195" s="444" t="s">
        <v>255</v>
      </c>
      <c r="L195" s="446" t="s">
        <v>248</v>
      </c>
      <c r="M195" s="444" t="s">
        <v>256</v>
      </c>
      <c r="N195" s="447"/>
      <c r="O195" s="447"/>
      <c r="P195" s="443" t="s">
        <v>246</v>
      </c>
      <c r="Q195" s="444" t="s">
        <v>240</v>
      </c>
      <c r="R195" s="750"/>
      <c r="S195" s="824" t="s">
        <v>205</v>
      </c>
      <c r="T195" s="444" t="s">
        <v>249</v>
      </c>
      <c r="U195" s="444" t="s">
        <v>257</v>
      </c>
      <c r="V195" s="443" t="s">
        <v>246</v>
      </c>
      <c r="W195" s="444" t="s">
        <v>240</v>
      </c>
      <c r="X195" s="444" t="s">
        <v>205</v>
      </c>
      <c r="Y195" s="444" t="s">
        <v>249</v>
      </c>
      <c r="Z195" s="443" t="s">
        <v>257</v>
      </c>
    </row>
    <row r="196" spans="1:26" ht="13.5" customHeight="1">
      <c r="A196" s="759">
        <f>IF(B196&lt;&gt;"",ROW()-(ROW()-1),"")</f>
        <v>1</v>
      </c>
      <c r="B196" s="293" t="s">
        <v>689</v>
      </c>
      <c r="C196" s="25">
        <f>U196</f>
        <v>747224</v>
      </c>
      <c r="D196" s="760">
        <f t="shared" ref="D196:I205" si="70">IF($L$350&lt;&gt;0,D$350/$L$350*$L196,0)</f>
        <v>89944.470152707087</v>
      </c>
      <c r="E196" s="760">
        <f t="shared" si="70"/>
        <v>23726.834798704305</v>
      </c>
      <c r="F196" s="760">
        <f t="shared" si="70"/>
        <v>50356.035631652012</v>
      </c>
      <c r="G196" s="760">
        <f t="shared" si="70"/>
        <v>9149.9490976399811</v>
      </c>
      <c r="H196" s="760">
        <f t="shared" si="70"/>
        <v>87266.697516581829</v>
      </c>
      <c r="I196" s="760">
        <f t="shared" si="70"/>
        <v>15133.455961746105</v>
      </c>
      <c r="J196" s="360"/>
      <c r="K196" s="25">
        <f>SUM(C196:I196)+1</f>
        <v>1022802.4431590312</v>
      </c>
      <c r="L196" s="760">
        <v>124</v>
      </c>
      <c r="M196" s="760">
        <f>IF(L196&lt;&gt;"",K196/L196,"")</f>
        <v>8248.4067996696067</v>
      </c>
      <c r="N196" s="671">
        <v>10748</v>
      </c>
      <c r="O196" s="671"/>
      <c r="P196" s="293" t="s">
        <v>392</v>
      </c>
      <c r="Q196" s="775">
        <v>40739</v>
      </c>
      <c r="R196" s="776"/>
      <c r="S196" s="301">
        <f>L196</f>
        <v>124</v>
      </c>
      <c r="T196" s="809">
        <v>6026</v>
      </c>
      <c r="U196" s="25">
        <f t="shared" ref="U196:U197" si="71">ROUND(S196*T196,0)</f>
        <v>747224</v>
      </c>
      <c r="V196" s="449" t="s">
        <v>381</v>
      </c>
      <c r="W196" s="777">
        <v>40725</v>
      </c>
      <c r="X196" s="809">
        <v>50</v>
      </c>
      <c r="Y196" s="798">
        <v>23500</v>
      </c>
      <c r="Z196" s="25">
        <f t="shared" ref="Z196:Z349" si="72">ROUND(X196*Y196,0)</f>
        <v>1175000</v>
      </c>
    </row>
    <row r="197" spans="1:26" ht="13.5" customHeight="1">
      <c r="A197" s="759">
        <f>IF(B197&lt;&gt;"",A196+1,"")</f>
        <v>2</v>
      </c>
      <c r="B197" s="293" t="s">
        <v>690</v>
      </c>
      <c r="C197" s="25">
        <f t="shared" ref="C197:C243" si="73">U197</f>
        <v>10949708</v>
      </c>
      <c r="D197" s="760">
        <f t="shared" si="70"/>
        <v>937163.35030078678</v>
      </c>
      <c r="E197" s="760">
        <f t="shared" si="70"/>
        <v>247218.31096714485</v>
      </c>
      <c r="F197" s="760">
        <f t="shared" si="70"/>
        <v>524677.40351689036</v>
      </c>
      <c r="G197" s="760">
        <f t="shared" si="70"/>
        <v>95336.56640444239</v>
      </c>
      <c r="H197" s="760">
        <f t="shared" si="70"/>
        <v>909262.68702761072</v>
      </c>
      <c r="I197" s="760">
        <f t="shared" si="70"/>
        <v>157680.84760141908</v>
      </c>
      <c r="J197" s="360"/>
      <c r="K197" s="25">
        <f t="shared" ref="K197:K205" si="74">SUM(C197:I197)+1</f>
        <v>13821048.165818296</v>
      </c>
      <c r="L197" s="760">
        <v>1292</v>
      </c>
      <c r="M197" s="760">
        <f t="shared" ref="M197:M200" si="75">IF(L197&lt;&gt;"",K197/L197,"")</f>
        <v>10697.405701097752</v>
      </c>
      <c r="N197" s="671">
        <v>14010</v>
      </c>
      <c r="O197" s="671"/>
      <c r="P197" s="40" t="s">
        <v>474</v>
      </c>
      <c r="Q197" s="777">
        <v>40739</v>
      </c>
      <c r="R197" s="776"/>
      <c r="S197" s="301">
        <v>487</v>
      </c>
      <c r="T197" s="809">
        <v>22484</v>
      </c>
      <c r="U197" s="25">
        <f t="shared" si="71"/>
        <v>10949708</v>
      </c>
      <c r="V197" s="449" t="s">
        <v>381</v>
      </c>
      <c r="W197" s="777">
        <v>40745</v>
      </c>
      <c r="X197" s="809">
        <v>50</v>
      </c>
      <c r="Y197" s="809">
        <v>24000</v>
      </c>
      <c r="Z197" s="25">
        <f t="shared" si="72"/>
        <v>1200000</v>
      </c>
    </row>
    <row r="198" spans="1:26" ht="13.5" customHeight="1">
      <c r="A198" s="759">
        <f t="shared" ref="A198:A261" si="76">IF(B198&lt;&gt;"",A197+1,"")</f>
        <v>3</v>
      </c>
      <c r="B198" s="293" t="s">
        <v>691</v>
      </c>
      <c r="C198" s="25">
        <f t="shared" si="73"/>
        <v>428805</v>
      </c>
      <c r="D198" s="760">
        <f t="shared" si="70"/>
        <v>19584.683017121704</v>
      </c>
      <c r="E198" s="760">
        <f t="shared" si="70"/>
        <v>5166.3269319759374</v>
      </c>
      <c r="F198" s="760">
        <f t="shared" si="70"/>
        <v>10964.62066173068</v>
      </c>
      <c r="G198" s="760">
        <f t="shared" si="70"/>
        <v>1992.3276260990283</v>
      </c>
      <c r="H198" s="760">
        <f t="shared" si="70"/>
        <v>19001.619620546044</v>
      </c>
      <c r="I198" s="760">
        <f t="shared" si="70"/>
        <v>3295.1879916705229</v>
      </c>
      <c r="J198" s="360"/>
      <c r="K198" s="25">
        <f t="shared" si="74"/>
        <v>488810.76584914397</v>
      </c>
      <c r="L198" s="760">
        <v>27</v>
      </c>
      <c r="M198" s="760">
        <f t="shared" si="75"/>
        <v>18104.102438857182</v>
      </c>
      <c r="N198" s="671">
        <v>18287</v>
      </c>
      <c r="O198" s="671"/>
      <c r="P198" s="40" t="s">
        <v>490</v>
      </c>
      <c r="Q198" s="777">
        <v>40739</v>
      </c>
      <c r="R198" s="776"/>
      <c r="S198" s="301">
        <v>13</v>
      </c>
      <c r="T198" s="809">
        <v>32985</v>
      </c>
      <c r="U198" s="25">
        <f t="shared" ref="U198:U349" si="77">ROUND(S198*T198,0)</f>
        <v>428805</v>
      </c>
      <c r="V198" s="451" t="s">
        <v>357</v>
      </c>
      <c r="W198" s="777">
        <v>40725</v>
      </c>
      <c r="X198" s="809">
        <v>28</v>
      </c>
      <c r="Y198" s="807">
        <v>42000</v>
      </c>
      <c r="Z198" s="25">
        <f t="shared" si="72"/>
        <v>1176000</v>
      </c>
    </row>
    <row r="199" spans="1:26" ht="13.5" customHeight="1">
      <c r="A199" s="759">
        <f t="shared" si="76"/>
        <v>4</v>
      </c>
      <c r="B199" s="293" t="s">
        <v>692</v>
      </c>
      <c r="C199" s="25">
        <f t="shared" si="73"/>
        <v>266940</v>
      </c>
      <c r="D199" s="760">
        <f t="shared" si="70"/>
        <v>87043.035631652019</v>
      </c>
      <c r="E199" s="760">
        <f t="shared" si="70"/>
        <v>22961.453031004166</v>
      </c>
      <c r="F199" s="760">
        <f t="shared" si="70"/>
        <v>48731.647385469689</v>
      </c>
      <c r="G199" s="760">
        <f t="shared" si="70"/>
        <v>8854.789449329015</v>
      </c>
      <c r="H199" s="760">
        <f t="shared" si="70"/>
        <v>84451.642757982423</v>
      </c>
      <c r="I199" s="760">
        <f t="shared" si="70"/>
        <v>14645.279962980101</v>
      </c>
      <c r="J199" s="360"/>
      <c r="K199" s="25">
        <f t="shared" si="74"/>
        <v>533628.84821841738</v>
      </c>
      <c r="L199" s="760">
        <v>120</v>
      </c>
      <c r="M199" s="760">
        <f t="shared" si="75"/>
        <v>4446.9070684868111</v>
      </c>
      <c r="N199" s="671">
        <v>4504</v>
      </c>
      <c r="O199" s="671"/>
      <c r="P199" s="189" t="s">
        <v>380</v>
      </c>
      <c r="Q199" s="777">
        <v>40739</v>
      </c>
      <c r="R199" s="776"/>
      <c r="S199" s="301">
        <f>L199/2</f>
        <v>60</v>
      </c>
      <c r="T199" s="809">
        <f>4449</f>
        <v>4449</v>
      </c>
      <c r="U199" s="25">
        <f t="shared" si="77"/>
        <v>266940</v>
      </c>
      <c r="V199" s="451" t="s">
        <v>390</v>
      </c>
      <c r="W199" s="777">
        <v>40725</v>
      </c>
      <c r="X199" s="809">
        <v>6413.5</v>
      </c>
      <c r="Y199" s="809">
        <v>220</v>
      </c>
      <c r="Z199" s="25">
        <f t="shared" si="72"/>
        <v>1410970</v>
      </c>
    </row>
    <row r="200" spans="1:26" ht="13.5" customHeight="1">
      <c r="A200" s="759">
        <f>IF(B200&lt;&gt;"",A199+1,"")</f>
        <v>5</v>
      </c>
      <c r="B200" s="293" t="s">
        <v>693</v>
      </c>
      <c r="C200" s="25">
        <f t="shared" si="73"/>
        <v>266940</v>
      </c>
      <c r="D200" s="760">
        <f t="shared" si="70"/>
        <v>435215.17815826007</v>
      </c>
      <c r="E200" s="760">
        <f t="shared" si="70"/>
        <v>114807.26515502084</v>
      </c>
      <c r="F200" s="760">
        <f t="shared" si="70"/>
        <v>243658.23692734845</v>
      </c>
      <c r="G200" s="760">
        <f t="shared" si="70"/>
        <v>44273.947246645075</v>
      </c>
      <c r="H200" s="760">
        <f t="shared" si="70"/>
        <v>422258.21378991212</v>
      </c>
      <c r="I200" s="760">
        <f t="shared" si="70"/>
        <v>73226.399814900506</v>
      </c>
      <c r="J200" s="360"/>
      <c r="K200" s="25">
        <f t="shared" si="74"/>
        <v>1600380.2410920872</v>
      </c>
      <c r="L200" s="760">
        <v>600</v>
      </c>
      <c r="M200" s="760">
        <f t="shared" si="75"/>
        <v>2667.3004018201455</v>
      </c>
      <c r="N200" s="671">
        <v>2538</v>
      </c>
      <c r="O200" s="671"/>
      <c r="P200" s="189" t="s">
        <v>380</v>
      </c>
      <c r="Q200" s="777">
        <v>40739</v>
      </c>
      <c r="R200" s="776"/>
      <c r="S200" s="301">
        <f>L200/10</f>
        <v>60</v>
      </c>
      <c r="T200" s="809">
        <f>4449</f>
        <v>4449</v>
      </c>
      <c r="U200" s="25">
        <f t="shared" si="77"/>
        <v>266940</v>
      </c>
      <c r="V200" s="451"/>
      <c r="W200" s="777"/>
      <c r="X200" s="809"/>
      <c r="Y200" s="809"/>
      <c r="Z200" s="25">
        <f t="shared" si="72"/>
        <v>0</v>
      </c>
    </row>
    <row r="201" spans="1:26" ht="13.5" customHeight="1">
      <c r="A201" s="759">
        <f t="shared" si="76"/>
        <v>6</v>
      </c>
      <c r="B201" s="293" t="s">
        <v>694</v>
      </c>
      <c r="C201" s="25">
        <f t="shared" si="73"/>
        <v>78064</v>
      </c>
      <c r="D201" s="760">
        <f t="shared" si="70"/>
        <v>123310.96714484037</v>
      </c>
      <c r="E201" s="760">
        <f t="shared" si="70"/>
        <v>32528.725127255901</v>
      </c>
      <c r="F201" s="760">
        <f t="shared" si="70"/>
        <v>69036.500462748721</v>
      </c>
      <c r="G201" s="760">
        <f t="shared" si="70"/>
        <v>12544.285053216105</v>
      </c>
      <c r="H201" s="760">
        <f t="shared" si="70"/>
        <v>119639.8272404751</v>
      </c>
      <c r="I201" s="760">
        <f t="shared" si="70"/>
        <v>20747.479947555144</v>
      </c>
      <c r="J201" s="360"/>
      <c r="K201" s="25">
        <f t="shared" si="74"/>
        <v>455872.78497609135</v>
      </c>
      <c r="L201" s="760">
        <v>170</v>
      </c>
      <c r="M201" s="760">
        <f t="shared" ref="M201:M227" si="78">IF(L201&lt;&gt;"",K201/L201,"")</f>
        <v>2681.6046175064198</v>
      </c>
      <c r="N201" s="671">
        <v>2333</v>
      </c>
      <c r="O201" s="671"/>
      <c r="P201" s="293" t="s">
        <v>391</v>
      </c>
      <c r="Q201" s="777">
        <v>40739</v>
      </c>
      <c r="R201" s="776"/>
      <c r="S201" s="301">
        <f>L201/10</f>
        <v>17</v>
      </c>
      <c r="T201" s="809">
        <v>4592</v>
      </c>
      <c r="U201" s="25">
        <f t="shared" si="77"/>
        <v>78064</v>
      </c>
      <c r="V201" s="451"/>
      <c r="W201" s="777"/>
      <c r="X201" s="809"/>
      <c r="Y201" s="809"/>
      <c r="Z201" s="25"/>
    </row>
    <row r="202" spans="1:26" ht="13.5" customHeight="1">
      <c r="A202" s="759">
        <f t="shared" si="76"/>
        <v>7</v>
      </c>
      <c r="B202" s="293" t="s">
        <v>695</v>
      </c>
      <c r="C202" s="25">
        <f t="shared" si="73"/>
        <v>444897</v>
      </c>
      <c r="D202" s="760">
        <f t="shared" si="70"/>
        <v>72535.863026376683</v>
      </c>
      <c r="E202" s="760">
        <f t="shared" si="70"/>
        <v>19134.544192503472</v>
      </c>
      <c r="F202" s="760">
        <f t="shared" si="70"/>
        <v>40609.706154558073</v>
      </c>
      <c r="G202" s="760">
        <f t="shared" si="70"/>
        <v>7378.9912077741792</v>
      </c>
      <c r="H202" s="760">
        <f t="shared" si="70"/>
        <v>70376.368964985348</v>
      </c>
      <c r="I202" s="760">
        <f t="shared" si="70"/>
        <v>12204.399969150085</v>
      </c>
      <c r="J202" s="360"/>
      <c r="K202" s="25">
        <f t="shared" si="74"/>
        <v>667137.87351534783</v>
      </c>
      <c r="L202" s="760">
        <v>100</v>
      </c>
      <c r="M202" s="760">
        <f t="shared" si="78"/>
        <v>6671.3787351534784</v>
      </c>
      <c r="N202" s="671">
        <v>6577</v>
      </c>
      <c r="O202" s="671"/>
      <c r="P202" s="189" t="s">
        <v>380</v>
      </c>
      <c r="Q202" s="777">
        <v>40739</v>
      </c>
      <c r="R202" s="776"/>
      <c r="S202" s="301">
        <f>L202</f>
        <v>100</v>
      </c>
      <c r="T202" s="809">
        <v>4448.97</v>
      </c>
      <c r="U202" s="25">
        <f t="shared" si="77"/>
        <v>444897</v>
      </c>
      <c r="V202" s="451"/>
      <c r="W202" s="777"/>
      <c r="X202" s="809"/>
      <c r="Y202" s="809"/>
      <c r="Z202" s="25"/>
    </row>
    <row r="203" spans="1:26" ht="13.5" customHeight="1">
      <c r="A203" s="759">
        <f t="shared" si="76"/>
        <v>8</v>
      </c>
      <c r="B203" s="293" t="s">
        <v>695</v>
      </c>
      <c r="C203" s="25">
        <f t="shared" si="73"/>
        <v>26694</v>
      </c>
      <c r="D203" s="760">
        <f t="shared" si="70"/>
        <v>43521.51781582601</v>
      </c>
      <c r="E203" s="760">
        <f t="shared" si="70"/>
        <v>11480.726515502083</v>
      </c>
      <c r="F203" s="760">
        <f t="shared" si="70"/>
        <v>24365.823692734844</v>
      </c>
      <c r="G203" s="760">
        <f t="shared" si="70"/>
        <v>4427.3947246645075</v>
      </c>
      <c r="H203" s="760">
        <f t="shared" si="70"/>
        <v>42225.821378991212</v>
      </c>
      <c r="I203" s="760">
        <f t="shared" si="70"/>
        <v>7322.6399814900506</v>
      </c>
      <c r="J203" s="360"/>
      <c r="K203" s="25">
        <f t="shared" si="74"/>
        <v>160038.92410920869</v>
      </c>
      <c r="L203" s="760">
        <v>60</v>
      </c>
      <c r="M203" s="760">
        <f t="shared" si="78"/>
        <v>2667.3154018201449</v>
      </c>
      <c r="N203" s="671">
        <v>2711</v>
      </c>
      <c r="O203" s="671"/>
      <c r="P203" s="189" t="s">
        <v>380</v>
      </c>
      <c r="Q203" s="777">
        <v>40739</v>
      </c>
      <c r="R203" s="776"/>
      <c r="S203" s="301">
        <f>L203/10</f>
        <v>6</v>
      </c>
      <c r="T203" s="809">
        <f>4449</f>
        <v>4449</v>
      </c>
      <c r="U203" s="25">
        <f t="shared" si="77"/>
        <v>26694</v>
      </c>
      <c r="V203" s="451"/>
      <c r="W203" s="777"/>
      <c r="X203" s="809"/>
      <c r="Y203" s="809"/>
      <c r="Z203" s="25"/>
    </row>
    <row r="204" spans="1:26" ht="13.5" customHeight="1">
      <c r="A204" s="759">
        <f t="shared" si="76"/>
        <v>9</v>
      </c>
      <c r="B204" s="293" t="s">
        <v>526</v>
      </c>
      <c r="C204" s="25">
        <f t="shared" si="73"/>
        <v>71925</v>
      </c>
      <c r="D204" s="760">
        <f t="shared" si="70"/>
        <v>4352.151781582601</v>
      </c>
      <c r="E204" s="760">
        <f t="shared" si="70"/>
        <v>1148.0726515502083</v>
      </c>
      <c r="F204" s="760">
        <f t="shared" si="70"/>
        <v>2436.5823692734843</v>
      </c>
      <c r="G204" s="760">
        <f t="shared" si="70"/>
        <v>442.73947246645071</v>
      </c>
      <c r="H204" s="760">
        <f t="shared" si="70"/>
        <v>4222.5821378991213</v>
      </c>
      <c r="I204" s="760">
        <f t="shared" si="70"/>
        <v>732.26399814900503</v>
      </c>
      <c r="J204" s="360"/>
      <c r="K204" s="25">
        <f t="shared" si="74"/>
        <v>85260.39241092086</v>
      </c>
      <c r="L204" s="760">
        <v>6</v>
      </c>
      <c r="M204" s="760">
        <f t="shared" si="78"/>
        <v>14210.065401820144</v>
      </c>
      <c r="N204" s="671">
        <v>17330</v>
      </c>
      <c r="O204" s="671"/>
      <c r="P204" s="40" t="s">
        <v>488</v>
      </c>
      <c r="Q204" s="777">
        <v>40741</v>
      </c>
      <c r="R204" s="776"/>
      <c r="S204" s="301">
        <f>L204/2</f>
        <v>3</v>
      </c>
      <c r="T204" s="809">
        <v>23975</v>
      </c>
      <c r="U204" s="25">
        <f t="shared" si="77"/>
        <v>71925</v>
      </c>
      <c r="V204" s="451"/>
      <c r="W204" s="777"/>
      <c r="X204" s="809"/>
      <c r="Y204" s="809"/>
      <c r="Z204" s="25"/>
    </row>
    <row r="205" spans="1:26" ht="13.5" customHeight="1">
      <c r="A205" s="759">
        <f t="shared" si="76"/>
        <v>10</v>
      </c>
      <c r="B205" s="293" t="s">
        <v>527</v>
      </c>
      <c r="C205" s="25">
        <f t="shared" si="73"/>
        <v>799900</v>
      </c>
      <c r="D205" s="760">
        <f t="shared" si="70"/>
        <v>36267.931513188341</v>
      </c>
      <c r="E205" s="760">
        <f t="shared" si="70"/>
        <v>9567.272096251736</v>
      </c>
      <c r="F205" s="760">
        <f t="shared" si="70"/>
        <v>20304.853077279036</v>
      </c>
      <c r="G205" s="760">
        <f t="shared" si="70"/>
        <v>3689.4956038870896</v>
      </c>
      <c r="H205" s="760">
        <f t="shared" si="70"/>
        <v>35188.184482492674</v>
      </c>
      <c r="I205" s="760">
        <f t="shared" si="70"/>
        <v>6102.1999845750424</v>
      </c>
      <c r="J205" s="360"/>
      <c r="K205" s="25">
        <f t="shared" si="74"/>
        <v>911020.93675767386</v>
      </c>
      <c r="L205" s="760">
        <v>50</v>
      </c>
      <c r="M205" s="760">
        <f t="shared" si="78"/>
        <v>18220.418735153478</v>
      </c>
      <c r="N205" s="671">
        <v>19814</v>
      </c>
      <c r="O205" s="671"/>
      <c r="P205" s="189" t="s">
        <v>382</v>
      </c>
      <c r="Q205" s="777">
        <v>40741</v>
      </c>
      <c r="R205" s="776"/>
      <c r="S205" s="301">
        <v>50</v>
      </c>
      <c r="T205" s="809">
        <v>15998</v>
      </c>
      <c r="U205" s="25">
        <f t="shared" si="77"/>
        <v>799900</v>
      </c>
      <c r="V205" s="451"/>
      <c r="W205" s="777"/>
      <c r="X205" s="809"/>
      <c r="Y205" s="809"/>
      <c r="Z205" s="25"/>
    </row>
    <row r="206" spans="1:26" ht="13.5" customHeight="1">
      <c r="A206" s="759">
        <f t="shared" si="76"/>
        <v>11</v>
      </c>
      <c r="B206" s="293" t="s">
        <v>696</v>
      </c>
      <c r="C206" s="25">
        <f t="shared" si="73"/>
        <v>2166626</v>
      </c>
      <c r="D206" s="760">
        <f t="shared" ref="D206:I215" si="79">IF($L$350&lt;&gt;0,D$350/$L$350*$L206,0)</f>
        <v>87768.39426191579</v>
      </c>
      <c r="E206" s="760">
        <f t="shared" si="79"/>
        <v>23152.7984729292</v>
      </c>
      <c r="F206" s="760">
        <f t="shared" si="79"/>
        <v>49137.74444701527</v>
      </c>
      <c r="G206" s="760">
        <f t="shared" si="79"/>
        <v>8928.579361406757</v>
      </c>
      <c r="H206" s="760">
        <f t="shared" si="79"/>
        <v>85155.406447632282</v>
      </c>
      <c r="I206" s="760">
        <f t="shared" si="79"/>
        <v>14767.323962671602</v>
      </c>
      <c r="J206" s="360"/>
      <c r="K206" s="25">
        <f t="shared" ref="K206:K260" si="80">SUM(C206:I206)</f>
        <v>2435536.2469535707</v>
      </c>
      <c r="L206" s="760">
        <v>121</v>
      </c>
      <c r="M206" s="760">
        <f t="shared" si="78"/>
        <v>20128.398735153478</v>
      </c>
      <c r="N206" s="671">
        <v>21646</v>
      </c>
      <c r="O206" s="671"/>
      <c r="P206" s="40" t="s">
        <v>458</v>
      </c>
      <c r="Q206" s="777">
        <v>40741</v>
      </c>
      <c r="R206" s="776"/>
      <c r="S206" s="301">
        <f>L206/2</f>
        <v>60.5</v>
      </c>
      <c r="T206" s="809">
        <v>35812</v>
      </c>
      <c r="U206" s="25">
        <f t="shared" si="77"/>
        <v>2166626</v>
      </c>
      <c r="V206" s="451"/>
      <c r="W206" s="777"/>
      <c r="X206" s="809"/>
      <c r="Y206" s="809"/>
      <c r="Z206" s="25"/>
    </row>
    <row r="207" spans="1:26" ht="13.5" customHeight="1">
      <c r="A207" s="759">
        <f t="shared" si="76"/>
        <v>12</v>
      </c>
      <c r="B207" s="293" t="s">
        <v>528</v>
      </c>
      <c r="C207" s="25">
        <f t="shared" si="73"/>
        <v>1342356</v>
      </c>
      <c r="D207" s="760">
        <f t="shared" si="79"/>
        <v>60204.766311892643</v>
      </c>
      <c r="E207" s="760">
        <f t="shared" si="79"/>
        <v>15881.671679777883</v>
      </c>
      <c r="F207" s="760">
        <f t="shared" si="79"/>
        <v>33706.056108283199</v>
      </c>
      <c r="G207" s="760">
        <f t="shared" si="79"/>
        <v>6124.5627024525684</v>
      </c>
      <c r="H207" s="760">
        <f t="shared" si="79"/>
        <v>58412.386240937842</v>
      </c>
      <c r="I207" s="760">
        <f t="shared" si="79"/>
        <v>10129.65197439457</v>
      </c>
      <c r="J207" s="360"/>
      <c r="K207" s="25">
        <f t="shared" si="80"/>
        <v>1526815.0950177384</v>
      </c>
      <c r="L207" s="760">
        <v>83</v>
      </c>
      <c r="M207" s="760">
        <f t="shared" si="78"/>
        <v>18395.362590575161</v>
      </c>
      <c r="N207" s="671">
        <v>19248</v>
      </c>
      <c r="O207" s="671"/>
      <c r="P207" s="189" t="s">
        <v>399</v>
      </c>
      <c r="Q207" s="777">
        <v>40741</v>
      </c>
      <c r="R207" s="776"/>
      <c r="S207" s="301">
        <v>83</v>
      </c>
      <c r="T207" s="809">
        <v>16172.963855421687</v>
      </c>
      <c r="U207" s="25">
        <f t="shared" si="77"/>
        <v>1342356</v>
      </c>
      <c r="V207" s="451"/>
      <c r="W207" s="777"/>
      <c r="X207" s="809"/>
      <c r="Y207" s="809"/>
      <c r="Z207" s="25"/>
    </row>
    <row r="208" spans="1:26" ht="13.5" customHeight="1">
      <c r="A208" s="759">
        <f t="shared" si="76"/>
        <v>13</v>
      </c>
      <c r="B208" s="293" t="s">
        <v>529</v>
      </c>
      <c r="C208" s="25">
        <f t="shared" si="73"/>
        <v>8087</v>
      </c>
      <c r="D208" s="760">
        <f t="shared" si="79"/>
        <v>725.35863026376683</v>
      </c>
      <c r="E208" s="760">
        <f t="shared" si="79"/>
        <v>191.34544192503472</v>
      </c>
      <c r="F208" s="760">
        <f t="shared" si="79"/>
        <v>406.09706154558074</v>
      </c>
      <c r="G208" s="760">
        <f t="shared" si="79"/>
        <v>73.789912077741789</v>
      </c>
      <c r="H208" s="760">
        <f t="shared" si="79"/>
        <v>703.76368964985352</v>
      </c>
      <c r="I208" s="760">
        <f t="shared" si="79"/>
        <v>122.04399969150084</v>
      </c>
      <c r="J208" s="360"/>
      <c r="K208" s="25">
        <f t="shared" si="80"/>
        <v>10309.398735153478</v>
      </c>
      <c r="L208" s="760">
        <v>1</v>
      </c>
      <c r="M208" s="760">
        <f t="shared" si="78"/>
        <v>10309.398735153478</v>
      </c>
      <c r="N208" s="671">
        <v>14591</v>
      </c>
      <c r="O208" s="671"/>
      <c r="P208" s="189" t="s">
        <v>399</v>
      </c>
      <c r="Q208" s="777">
        <v>40741</v>
      </c>
      <c r="R208" s="776"/>
      <c r="S208" s="301">
        <f t="shared" ref="S208:S214" si="81">L208/2</f>
        <v>0.5</v>
      </c>
      <c r="T208" s="809">
        <v>16173</v>
      </c>
      <c r="U208" s="25">
        <f t="shared" si="77"/>
        <v>8087</v>
      </c>
      <c r="V208" s="451"/>
      <c r="W208" s="777"/>
      <c r="X208" s="809"/>
      <c r="Y208" s="809"/>
      <c r="Z208" s="25"/>
    </row>
    <row r="209" spans="1:26" ht="13.5" customHeight="1">
      <c r="A209" s="759">
        <f t="shared" si="76"/>
        <v>14</v>
      </c>
      <c r="B209" s="293" t="s">
        <v>697</v>
      </c>
      <c r="C209" s="25">
        <f t="shared" si="73"/>
        <v>1432480</v>
      </c>
      <c r="D209" s="760">
        <f t="shared" si="79"/>
        <v>58028.690421101346</v>
      </c>
      <c r="E209" s="760">
        <f t="shared" si="79"/>
        <v>15307.635354002778</v>
      </c>
      <c r="F209" s="760">
        <f t="shared" si="79"/>
        <v>32487.76492364646</v>
      </c>
      <c r="G209" s="760">
        <f t="shared" si="79"/>
        <v>5903.1929662193434</v>
      </c>
      <c r="H209" s="760">
        <f t="shared" si="79"/>
        <v>56301.09517198828</v>
      </c>
      <c r="I209" s="760">
        <f t="shared" si="79"/>
        <v>9763.5199753200668</v>
      </c>
      <c r="J209" s="360"/>
      <c r="K209" s="25">
        <f t="shared" si="80"/>
        <v>1610271.8988122779</v>
      </c>
      <c r="L209" s="760">
        <v>80</v>
      </c>
      <c r="M209" s="760">
        <f t="shared" si="78"/>
        <v>20128.398735153474</v>
      </c>
      <c r="N209" s="671">
        <v>20979</v>
      </c>
      <c r="O209" s="671"/>
      <c r="P209" s="40" t="s">
        <v>458</v>
      </c>
      <c r="Q209" s="777">
        <v>40741</v>
      </c>
      <c r="R209" s="776"/>
      <c r="S209" s="301">
        <f t="shared" si="81"/>
        <v>40</v>
      </c>
      <c r="T209" s="809">
        <v>35812</v>
      </c>
      <c r="U209" s="25">
        <f t="shared" si="77"/>
        <v>1432480</v>
      </c>
      <c r="V209" s="451"/>
      <c r="W209" s="777"/>
      <c r="X209" s="809"/>
      <c r="Y209" s="809"/>
      <c r="Z209" s="25"/>
    </row>
    <row r="210" spans="1:26" ht="13.5" customHeight="1">
      <c r="A210" s="759">
        <f t="shared" si="76"/>
        <v>15</v>
      </c>
      <c r="B210" s="293" t="s">
        <v>698</v>
      </c>
      <c r="C210" s="25">
        <f t="shared" si="73"/>
        <v>2307162</v>
      </c>
      <c r="D210" s="760">
        <f t="shared" si="79"/>
        <v>113155.94632114762</v>
      </c>
      <c r="E210" s="760">
        <f t="shared" si="79"/>
        <v>29849.888940305416</v>
      </c>
      <c r="F210" s="760">
        <f t="shared" si="79"/>
        <v>63351.141601110598</v>
      </c>
      <c r="G210" s="760">
        <f t="shared" si="79"/>
        <v>11511.226284127719</v>
      </c>
      <c r="H210" s="760">
        <f t="shared" si="79"/>
        <v>109787.13558537715</v>
      </c>
      <c r="I210" s="760">
        <f t="shared" si="79"/>
        <v>19038.863951874133</v>
      </c>
      <c r="J210" s="360"/>
      <c r="K210" s="25">
        <f t="shared" si="80"/>
        <v>2653856.2026839424</v>
      </c>
      <c r="L210" s="760">
        <v>156</v>
      </c>
      <c r="M210" s="760">
        <f t="shared" si="78"/>
        <v>17011.898735153478</v>
      </c>
      <c r="N210" s="671">
        <v>18287</v>
      </c>
      <c r="O210" s="671"/>
      <c r="P210" s="189" t="s">
        <v>442</v>
      </c>
      <c r="Q210" s="777">
        <v>40741</v>
      </c>
      <c r="R210" s="776"/>
      <c r="S210" s="301">
        <f t="shared" si="81"/>
        <v>78</v>
      </c>
      <c r="T210" s="809">
        <v>29579</v>
      </c>
      <c r="U210" s="25">
        <f t="shared" si="77"/>
        <v>2307162</v>
      </c>
      <c r="V210" s="451"/>
      <c r="W210" s="777"/>
      <c r="X210" s="809"/>
      <c r="Y210" s="809"/>
      <c r="Z210" s="25"/>
    </row>
    <row r="211" spans="1:26" ht="13.5" customHeight="1">
      <c r="A211" s="759">
        <f>IF(B211&lt;&gt;"",A210+1,"")</f>
        <v>16</v>
      </c>
      <c r="B211" s="293" t="s">
        <v>699</v>
      </c>
      <c r="C211" s="25">
        <f t="shared" si="73"/>
        <v>3233915</v>
      </c>
      <c r="D211" s="760">
        <f t="shared" si="79"/>
        <v>442468.76446089777</v>
      </c>
      <c r="E211" s="760">
        <f t="shared" si="79"/>
        <v>116720.71957427118</v>
      </c>
      <c r="F211" s="760">
        <f t="shared" si="79"/>
        <v>247719.20754280424</v>
      </c>
      <c r="G211" s="760">
        <f t="shared" si="79"/>
        <v>45011.846367422491</v>
      </c>
      <c r="H211" s="760">
        <f t="shared" si="79"/>
        <v>429295.85068641067</v>
      </c>
      <c r="I211" s="760">
        <f t="shared" si="79"/>
        <v>74446.839811815516</v>
      </c>
      <c r="J211" s="360"/>
      <c r="K211" s="25">
        <f t="shared" si="80"/>
        <v>4589578.2284436226</v>
      </c>
      <c r="L211" s="760">
        <v>610</v>
      </c>
      <c r="M211" s="760">
        <f t="shared" si="78"/>
        <v>7523.8987351534797</v>
      </c>
      <c r="N211" s="671">
        <v>9338</v>
      </c>
      <c r="O211" s="671"/>
      <c r="P211" s="189" t="s">
        <v>420</v>
      </c>
      <c r="Q211" s="777">
        <v>40741</v>
      </c>
      <c r="R211" s="776"/>
      <c r="S211" s="301">
        <f t="shared" si="81"/>
        <v>305</v>
      </c>
      <c r="T211" s="289">
        <v>10603</v>
      </c>
      <c r="U211" s="25">
        <f t="shared" si="77"/>
        <v>3233915</v>
      </c>
      <c r="V211" s="451"/>
      <c r="W211" s="777"/>
      <c r="X211" s="809"/>
      <c r="Y211" s="809"/>
      <c r="Z211" s="25"/>
    </row>
    <row r="212" spans="1:26" ht="13.5" customHeight="1">
      <c r="A212" s="759">
        <f t="shared" si="76"/>
        <v>17</v>
      </c>
      <c r="B212" s="293" t="s">
        <v>700</v>
      </c>
      <c r="C212" s="25">
        <f t="shared" si="73"/>
        <v>848208</v>
      </c>
      <c r="D212" s="760">
        <f t="shared" si="79"/>
        <v>118958.81536325776</v>
      </c>
      <c r="E212" s="760">
        <f t="shared" si="79"/>
        <v>31380.652475705694</v>
      </c>
      <c r="F212" s="760">
        <f t="shared" si="79"/>
        <v>66599.918093475237</v>
      </c>
      <c r="G212" s="760">
        <f t="shared" si="79"/>
        <v>12101.545580749653</v>
      </c>
      <c r="H212" s="760">
        <f t="shared" si="79"/>
        <v>115417.24510257598</v>
      </c>
      <c r="I212" s="760">
        <f t="shared" si="79"/>
        <v>20015.215949406138</v>
      </c>
      <c r="J212" s="360"/>
      <c r="K212" s="25">
        <f t="shared" si="80"/>
        <v>1212681.3925651705</v>
      </c>
      <c r="L212" s="760">
        <v>164</v>
      </c>
      <c r="M212" s="760">
        <f t="shared" si="78"/>
        <v>7394.3987351534788</v>
      </c>
      <c r="N212" s="671">
        <v>7868</v>
      </c>
      <c r="O212" s="671"/>
      <c r="P212" s="189" t="s">
        <v>449</v>
      </c>
      <c r="Q212" s="777">
        <v>40744</v>
      </c>
      <c r="R212" s="776"/>
      <c r="S212" s="301">
        <f t="shared" si="81"/>
        <v>82</v>
      </c>
      <c r="T212" s="809">
        <v>10344</v>
      </c>
      <c r="U212" s="25">
        <f t="shared" si="77"/>
        <v>848208</v>
      </c>
      <c r="V212" s="451"/>
      <c r="W212" s="777"/>
      <c r="X212" s="809"/>
      <c r="Y212" s="809"/>
      <c r="Z212" s="25"/>
    </row>
    <row r="213" spans="1:26" ht="13.5" customHeight="1">
      <c r="A213" s="759">
        <f t="shared" si="76"/>
        <v>18</v>
      </c>
      <c r="B213" s="293" t="s">
        <v>701</v>
      </c>
      <c r="C213" s="25">
        <f t="shared" si="73"/>
        <v>5172</v>
      </c>
      <c r="D213" s="760">
        <f t="shared" si="79"/>
        <v>725.35863026376683</v>
      </c>
      <c r="E213" s="760">
        <f t="shared" si="79"/>
        <v>191.34544192503472</v>
      </c>
      <c r="F213" s="760">
        <f t="shared" si="79"/>
        <v>406.09706154558074</v>
      </c>
      <c r="G213" s="760">
        <f t="shared" si="79"/>
        <v>73.789912077741789</v>
      </c>
      <c r="H213" s="760">
        <f t="shared" si="79"/>
        <v>703.76368964985352</v>
      </c>
      <c r="I213" s="760">
        <f t="shared" si="79"/>
        <v>122.04399969150084</v>
      </c>
      <c r="J213" s="360"/>
      <c r="K213" s="25">
        <f t="shared" si="80"/>
        <v>7394.3987351534788</v>
      </c>
      <c r="L213" s="760">
        <v>1</v>
      </c>
      <c r="M213" s="760">
        <f t="shared" si="78"/>
        <v>7394.3987351534788</v>
      </c>
      <c r="N213" s="671">
        <v>8450</v>
      </c>
      <c r="O213" s="671"/>
      <c r="P213" s="189" t="s">
        <v>449</v>
      </c>
      <c r="Q213" s="777">
        <v>40744</v>
      </c>
      <c r="R213" s="776"/>
      <c r="S213" s="301">
        <f t="shared" si="81"/>
        <v>0.5</v>
      </c>
      <c r="T213" s="809">
        <v>10344</v>
      </c>
      <c r="U213" s="25">
        <f t="shared" si="77"/>
        <v>5172</v>
      </c>
      <c r="V213" s="451"/>
      <c r="W213" s="777"/>
      <c r="X213" s="809"/>
      <c r="Y213" s="809"/>
      <c r="Z213" s="25"/>
    </row>
    <row r="214" spans="1:26" ht="13.5" customHeight="1">
      <c r="A214" s="759">
        <f t="shared" si="76"/>
        <v>19</v>
      </c>
      <c r="B214" s="293" t="s">
        <v>702</v>
      </c>
      <c r="C214" s="25">
        <f t="shared" si="73"/>
        <v>2225</v>
      </c>
      <c r="D214" s="760">
        <f t="shared" si="79"/>
        <v>725.35863026376683</v>
      </c>
      <c r="E214" s="760">
        <f t="shared" si="79"/>
        <v>191.34544192503472</v>
      </c>
      <c r="F214" s="760">
        <f t="shared" si="79"/>
        <v>406.09706154558074</v>
      </c>
      <c r="G214" s="760">
        <f t="shared" si="79"/>
        <v>73.789912077741789</v>
      </c>
      <c r="H214" s="760">
        <f t="shared" si="79"/>
        <v>703.76368964985352</v>
      </c>
      <c r="I214" s="760">
        <f t="shared" si="79"/>
        <v>122.04399969150084</v>
      </c>
      <c r="J214" s="360"/>
      <c r="K214" s="25">
        <f t="shared" si="80"/>
        <v>4447.3987351534788</v>
      </c>
      <c r="L214" s="760">
        <v>1</v>
      </c>
      <c r="M214" s="760">
        <f t="shared" si="78"/>
        <v>4447.3987351534788</v>
      </c>
      <c r="N214" s="671">
        <v>4751</v>
      </c>
      <c r="O214" s="671"/>
      <c r="P214" s="189" t="s">
        <v>380</v>
      </c>
      <c r="Q214" s="777">
        <v>40744</v>
      </c>
      <c r="R214" s="776"/>
      <c r="S214" s="301">
        <f t="shared" si="81"/>
        <v>0.5</v>
      </c>
      <c r="T214" s="809">
        <f>4449</f>
        <v>4449</v>
      </c>
      <c r="U214" s="25">
        <f t="shared" si="77"/>
        <v>2225</v>
      </c>
      <c r="V214" s="451"/>
      <c r="W214" s="777"/>
      <c r="X214" s="809"/>
      <c r="Y214" s="809"/>
      <c r="Z214" s="25"/>
    </row>
    <row r="215" spans="1:26" ht="13.5" customHeight="1">
      <c r="A215" s="759">
        <f t="shared" si="76"/>
        <v>20</v>
      </c>
      <c r="B215" s="293" t="s">
        <v>703</v>
      </c>
      <c r="C215" s="25">
        <f t="shared" si="73"/>
        <v>4449</v>
      </c>
      <c r="D215" s="760">
        <f t="shared" si="79"/>
        <v>725.35863026376683</v>
      </c>
      <c r="E215" s="760">
        <f t="shared" si="79"/>
        <v>191.34544192503472</v>
      </c>
      <c r="F215" s="760">
        <f t="shared" si="79"/>
        <v>406.09706154558074</v>
      </c>
      <c r="G215" s="760">
        <f t="shared" si="79"/>
        <v>73.789912077741789</v>
      </c>
      <c r="H215" s="760">
        <f t="shared" si="79"/>
        <v>703.76368964985352</v>
      </c>
      <c r="I215" s="760">
        <f t="shared" si="79"/>
        <v>122.04399969150084</v>
      </c>
      <c r="J215" s="360"/>
      <c r="K215" s="25">
        <f t="shared" si="80"/>
        <v>6671.3987351534788</v>
      </c>
      <c r="L215" s="760">
        <v>1</v>
      </c>
      <c r="M215" s="760">
        <f t="shared" si="78"/>
        <v>6671.3987351534788</v>
      </c>
      <c r="N215" s="671">
        <v>6560</v>
      </c>
      <c r="O215" s="671"/>
      <c r="P215" s="189" t="s">
        <v>380</v>
      </c>
      <c r="Q215" s="777">
        <v>40744</v>
      </c>
      <c r="R215" s="776"/>
      <c r="S215" s="301">
        <f>L215</f>
        <v>1</v>
      </c>
      <c r="T215" s="809">
        <f>4449</f>
        <v>4449</v>
      </c>
      <c r="U215" s="25">
        <f t="shared" si="77"/>
        <v>4449</v>
      </c>
      <c r="V215" s="451"/>
      <c r="W215" s="777"/>
      <c r="X215" s="809"/>
      <c r="Y215" s="809"/>
      <c r="Z215" s="25"/>
    </row>
    <row r="216" spans="1:26" ht="13.5" customHeight="1">
      <c r="A216" s="759">
        <f t="shared" si="76"/>
        <v>21</v>
      </c>
      <c r="B216" s="293" t="s">
        <v>704</v>
      </c>
      <c r="C216" s="25">
        <f t="shared" si="73"/>
        <v>33741</v>
      </c>
      <c r="D216" s="760">
        <f t="shared" ref="D216:I225" si="82">IF($L$350&lt;&gt;0,D$350/$L$350*$L216,0)</f>
        <v>4352.151781582601</v>
      </c>
      <c r="E216" s="760">
        <f t="shared" si="82"/>
        <v>1148.0726515502083</v>
      </c>
      <c r="F216" s="760">
        <f t="shared" si="82"/>
        <v>2436.5823692734843</v>
      </c>
      <c r="G216" s="760">
        <f t="shared" si="82"/>
        <v>442.73947246645071</v>
      </c>
      <c r="H216" s="760">
        <f t="shared" si="82"/>
        <v>4222.5821378991213</v>
      </c>
      <c r="I216" s="760">
        <f t="shared" si="82"/>
        <v>732.26399814900503</v>
      </c>
      <c r="J216" s="360"/>
      <c r="K216" s="25">
        <f t="shared" si="80"/>
        <v>47075.392410920875</v>
      </c>
      <c r="L216" s="760">
        <v>6</v>
      </c>
      <c r="M216" s="760">
        <f t="shared" si="78"/>
        <v>7845.8987351534788</v>
      </c>
      <c r="N216" s="671">
        <v>9594</v>
      </c>
      <c r="O216" s="671"/>
      <c r="P216" s="189" t="s">
        <v>433</v>
      </c>
      <c r="Q216" s="777">
        <v>40744</v>
      </c>
      <c r="R216" s="776"/>
      <c r="S216" s="301">
        <v>3</v>
      </c>
      <c r="T216" s="809">
        <v>11247</v>
      </c>
      <c r="U216" s="25">
        <f t="shared" si="77"/>
        <v>33741</v>
      </c>
      <c r="V216" s="451"/>
      <c r="W216" s="777"/>
      <c r="X216" s="809"/>
      <c r="Y216" s="809"/>
      <c r="Z216" s="25"/>
    </row>
    <row r="217" spans="1:26" ht="13.5" customHeight="1">
      <c r="A217" s="759">
        <f t="shared" si="76"/>
        <v>22</v>
      </c>
      <c r="B217" s="293" t="s">
        <v>705</v>
      </c>
      <c r="C217" s="25">
        <f t="shared" si="73"/>
        <v>4449</v>
      </c>
      <c r="D217" s="760">
        <f t="shared" si="82"/>
        <v>725.35863026376683</v>
      </c>
      <c r="E217" s="760">
        <f t="shared" si="82"/>
        <v>191.34544192503472</v>
      </c>
      <c r="F217" s="760">
        <f t="shared" si="82"/>
        <v>406.09706154558074</v>
      </c>
      <c r="G217" s="760">
        <f t="shared" si="82"/>
        <v>73.789912077741789</v>
      </c>
      <c r="H217" s="760">
        <f t="shared" si="82"/>
        <v>703.76368964985352</v>
      </c>
      <c r="I217" s="760">
        <f t="shared" si="82"/>
        <v>122.04399969150084</v>
      </c>
      <c r="J217" s="360"/>
      <c r="K217" s="25">
        <f t="shared" si="80"/>
        <v>6671.3987351534788</v>
      </c>
      <c r="L217" s="760">
        <v>1</v>
      </c>
      <c r="M217" s="760">
        <f t="shared" si="78"/>
        <v>6671.3987351534788</v>
      </c>
      <c r="N217" s="671">
        <v>7094</v>
      </c>
      <c r="O217" s="671"/>
      <c r="P217" s="189" t="s">
        <v>380</v>
      </c>
      <c r="Q217" s="777">
        <v>40744</v>
      </c>
      <c r="R217" s="776"/>
      <c r="S217" s="301">
        <f>L217</f>
        <v>1</v>
      </c>
      <c r="T217" s="809">
        <f>4449</f>
        <v>4449</v>
      </c>
      <c r="U217" s="25">
        <f t="shared" si="77"/>
        <v>4449</v>
      </c>
      <c r="V217" s="451"/>
      <c r="W217" s="777"/>
      <c r="X217" s="809"/>
      <c r="Y217" s="809"/>
      <c r="Z217" s="25"/>
    </row>
    <row r="218" spans="1:26" ht="13.5" customHeight="1">
      <c r="A218" s="759">
        <f t="shared" si="76"/>
        <v>23</v>
      </c>
      <c r="B218" s="293" t="s">
        <v>530</v>
      </c>
      <c r="C218" s="25">
        <f t="shared" si="73"/>
        <v>18078</v>
      </c>
      <c r="D218" s="760">
        <f t="shared" si="82"/>
        <v>2176.0758907913005</v>
      </c>
      <c r="E218" s="760">
        <f t="shared" si="82"/>
        <v>574.03632577510416</v>
      </c>
      <c r="F218" s="760">
        <f t="shared" si="82"/>
        <v>1218.2911846367422</v>
      </c>
      <c r="G218" s="760">
        <f t="shared" si="82"/>
        <v>221.36973623322535</v>
      </c>
      <c r="H218" s="760">
        <f t="shared" si="82"/>
        <v>2111.2910689495607</v>
      </c>
      <c r="I218" s="760">
        <f t="shared" si="82"/>
        <v>366.13199907450252</v>
      </c>
      <c r="J218" s="360"/>
      <c r="K218" s="25">
        <f t="shared" si="80"/>
        <v>24745.196205460437</v>
      </c>
      <c r="L218" s="760">
        <v>3</v>
      </c>
      <c r="M218" s="760">
        <f t="shared" si="78"/>
        <v>8248.3987351534797</v>
      </c>
      <c r="N218" s="671">
        <v>9263</v>
      </c>
      <c r="O218" s="671"/>
      <c r="P218" s="293" t="s">
        <v>392</v>
      </c>
      <c r="Q218" s="777">
        <v>40744</v>
      </c>
      <c r="R218" s="776"/>
      <c r="S218" s="301">
        <f>L218</f>
        <v>3</v>
      </c>
      <c r="T218" s="809">
        <v>6026</v>
      </c>
      <c r="U218" s="25">
        <f t="shared" si="77"/>
        <v>18078</v>
      </c>
      <c r="V218" s="451"/>
      <c r="W218" s="777"/>
      <c r="X218" s="809"/>
      <c r="Y218" s="809"/>
      <c r="Z218" s="25"/>
    </row>
    <row r="219" spans="1:26" ht="13.5" customHeight="1">
      <c r="A219" s="759">
        <f t="shared" si="76"/>
        <v>24</v>
      </c>
      <c r="B219" s="293" t="s">
        <v>531</v>
      </c>
      <c r="C219" s="25">
        <f t="shared" si="73"/>
        <v>78540</v>
      </c>
      <c r="D219" s="760">
        <f t="shared" si="82"/>
        <v>8704.3035631652019</v>
      </c>
      <c r="E219" s="760">
        <f t="shared" si="82"/>
        <v>2296.1453031004166</v>
      </c>
      <c r="F219" s="760">
        <f t="shared" si="82"/>
        <v>4873.1647385469687</v>
      </c>
      <c r="G219" s="760">
        <f t="shared" si="82"/>
        <v>885.47894493290141</v>
      </c>
      <c r="H219" s="760">
        <f t="shared" si="82"/>
        <v>8445.1642757982427</v>
      </c>
      <c r="I219" s="760">
        <f t="shared" si="82"/>
        <v>1464.5279962980101</v>
      </c>
      <c r="J219" s="360"/>
      <c r="K219" s="25">
        <f t="shared" si="80"/>
        <v>105208.78482184175</v>
      </c>
      <c r="L219" s="760">
        <v>12</v>
      </c>
      <c r="M219" s="760">
        <f t="shared" si="78"/>
        <v>8767.3987351534797</v>
      </c>
      <c r="N219" s="671">
        <v>10595</v>
      </c>
      <c r="O219" s="671"/>
      <c r="P219" s="40" t="s">
        <v>468</v>
      </c>
      <c r="Q219" s="777">
        <v>40744</v>
      </c>
      <c r="R219" s="776"/>
      <c r="S219" s="301">
        <f>L219/2</f>
        <v>6</v>
      </c>
      <c r="T219" s="253">
        <v>13090</v>
      </c>
      <c r="U219" s="25">
        <f t="shared" si="77"/>
        <v>78540</v>
      </c>
      <c r="V219" s="451"/>
      <c r="W219" s="777"/>
      <c r="X219" s="809"/>
      <c r="Y219" s="809"/>
      <c r="Z219" s="25"/>
    </row>
    <row r="220" spans="1:26" ht="13.5" customHeight="1">
      <c r="A220" s="759">
        <f t="shared" si="76"/>
        <v>25</v>
      </c>
      <c r="B220" s="293" t="s">
        <v>532</v>
      </c>
      <c r="C220" s="25">
        <f t="shared" si="73"/>
        <v>40757</v>
      </c>
      <c r="D220" s="760">
        <f t="shared" si="82"/>
        <v>3626.7931513188341</v>
      </c>
      <c r="E220" s="760">
        <f t="shared" si="82"/>
        <v>956.7272096251736</v>
      </c>
      <c r="F220" s="760">
        <f t="shared" si="82"/>
        <v>2030.4853077279038</v>
      </c>
      <c r="G220" s="760">
        <f t="shared" si="82"/>
        <v>368.94956038870896</v>
      </c>
      <c r="H220" s="760">
        <f t="shared" si="82"/>
        <v>3518.8184482492675</v>
      </c>
      <c r="I220" s="760">
        <f t="shared" si="82"/>
        <v>610.21999845750418</v>
      </c>
      <c r="J220" s="360"/>
      <c r="K220" s="25">
        <f t="shared" si="80"/>
        <v>51868.9936757674</v>
      </c>
      <c r="L220" s="760">
        <v>5</v>
      </c>
      <c r="M220" s="760">
        <f t="shared" si="78"/>
        <v>10373.798735153479</v>
      </c>
      <c r="N220" s="671">
        <v>11321</v>
      </c>
      <c r="O220" s="671"/>
      <c r="P220" s="40" t="s">
        <v>467</v>
      </c>
      <c r="Q220" s="777">
        <v>40745</v>
      </c>
      <c r="R220" s="776"/>
      <c r="S220" s="301">
        <f>L220/2</f>
        <v>2.5</v>
      </c>
      <c r="T220" s="809">
        <v>16302.8</v>
      </c>
      <c r="U220" s="25">
        <f t="shared" si="77"/>
        <v>40757</v>
      </c>
      <c r="V220" s="451"/>
      <c r="W220" s="777"/>
      <c r="X220" s="809"/>
      <c r="Y220" s="809"/>
      <c r="Z220" s="25"/>
    </row>
    <row r="221" spans="1:26" ht="13.5" customHeight="1">
      <c r="A221" s="759">
        <f t="shared" si="76"/>
        <v>26</v>
      </c>
      <c r="B221" s="293" t="s">
        <v>533</v>
      </c>
      <c r="C221" s="25">
        <f t="shared" si="73"/>
        <v>8152</v>
      </c>
      <c r="D221" s="760">
        <f t="shared" si="82"/>
        <v>725.35863026376683</v>
      </c>
      <c r="E221" s="760">
        <f t="shared" si="82"/>
        <v>191.34544192503472</v>
      </c>
      <c r="F221" s="760">
        <f t="shared" si="82"/>
        <v>406.09706154558074</v>
      </c>
      <c r="G221" s="760">
        <f t="shared" si="82"/>
        <v>73.789912077741789</v>
      </c>
      <c r="H221" s="760">
        <f t="shared" si="82"/>
        <v>703.76368964985352</v>
      </c>
      <c r="I221" s="760">
        <f t="shared" si="82"/>
        <v>122.04399969150084</v>
      </c>
      <c r="J221" s="360"/>
      <c r="K221" s="25">
        <f t="shared" si="80"/>
        <v>10374.398735153478</v>
      </c>
      <c r="L221" s="760">
        <v>1</v>
      </c>
      <c r="M221" s="760">
        <f t="shared" si="78"/>
        <v>10374.398735153478</v>
      </c>
      <c r="N221" s="671">
        <v>10253</v>
      </c>
      <c r="O221" s="671"/>
      <c r="P221" s="40" t="s">
        <v>467</v>
      </c>
      <c r="Q221" s="777">
        <v>40745</v>
      </c>
      <c r="R221" s="776"/>
      <c r="S221" s="301">
        <f>L221/2</f>
        <v>0.5</v>
      </c>
      <c r="T221" s="809">
        <v>16303</v>
      </c>
      <c r="U221" s="25">
        <f t="shared" si="77"/>
        <v>8152</v>
      </c>
      <c r="V221" s="451"/>
      <c r="W221" s="777"/>
      <c r="X221" s="809"/>
      <c r="Y221" s="809"/>
      <c r="Z221" s="25"/>
    </row>
    <row r="222" spans="1:26" ht="13.5" customHeight="1">
      <c r="A222" s="759">
        <f t="shared" si="76"/>
        <v>27</v>
      </c>
      <c r="B222" s="293" t="s">
        <v>534</v>
      </c>
      <c r="C222" s="25">
        <f t="shared" si="73"/>
        <v>8087</v>
      </c>
      <c r="D222" s="760">
        <f t="shared" si="82"/>
        <v>725.35863026376683</v>
      </c>
      <c r="E222" s="760">
        <f t="shared" si="82"/>
        <v>191.34544192503472</v>
      </c>
      <c r="F222" s="760">
        <f t="shared" si="82"/>
        <v>406.09706154558074</v>
      </c>
      <c r="G222" s="760">
        <f t="shared" si="82"/>
        <v>73.789912077741789</v>
      </c>
      <c r="H222" s="760">
        <f t="shared" si="82"/>
        <v>703.76368964985352</v>
      </c>
      <c r="I222" s="760">
        <f t="shared" si="82"/>
        <v>122.04399969150084</v>
      </c>
      <c r="J222" s="360"/>
      <c r="K222" s="25">
        <f t="shared" si="80"/>
        <v>10309.398735153478</v>
      </c>
      <c r="L222" s="760">
        <v>1</v>
      </c>
      <c r="M222" s="760">
        <f t="shared" si="78"/>
        <v>10309.398735153478</v>
      </c>
      <c r="N222" s="671">
        <v>12564</v>
      </c>
      <c r="O222" s="671"/>
      <c r="P222" s="189" t="s">
        <v>399</v>
      </c>
      <c r="Q222" s="777">
        <v>40745</v>
      </c>
      <c r="R222" s="776"/>
      <c r="S222" s="301">
        <f>L222/2</f>
        <v>0.5</v>
      </c>
      <c r="T222" s="809">
        <v>16173</v>
      </c>
      <c r="U222" s="25">
        <f t="shared" si="77"/>
        <v>8087</v>
      </c>
      <c r="V222" s="451"/>
      <c r="W222" s="777"/>
      <c r="X222" s="809"/>
      <c r="Y222" s="809"/>
      <c r="Z222" s="25"/>
    </row>
    <row r="223" spans="1:26" ht="13.5" customHeight="1">
      <c r="A223" s="759">
        <f t="shared" si="76"/>
        <v>28</v>
      </c>
      <c r="B223" s="293" t="s">
        <v>706</v>
      </c>
      <c r="C223" s="25">
        <f t="shared" si="73"/>
        <v>215154</v>
      </c>
      <c r="D223" s="760">
        <f t="shared" si="82"/>
        <v>13056.455344747803</v>
      </c>
      <c r="E223" s="760">
        <f t="shared" si="82"/>
        <v>3444.217954650625</v>
      </c>
      <c r="F223" s="760">
        <f t="shared" si="82"/>
        <v>7309.7471078204535</v>
      </c>
      <c r="G223" s="760">
        <f t="shared" si="82"/>
        <v>1328.2184173993521</v>
      </c>
      <c r="H223" s="760">
        <f t="shared" si="82"/>
        <v>12667.746413697363</v>
      </c>
      <c r="I223" s="760">
        <f t="shared" si="82"/>
        <v>2196.791994447015</v>
      </c>
      <c r="J223" s="360"/>
      <c r="K223" s="25">
        <f t="shared" si="80"/>
        <v>255157.17723276262</v>
      </c>
      <c r="L223" s="760">
        <v>18</v>
      </c>
      <c r="M223" s="760">
        <f t="shared" si="78"/>
        <v>14175.39873515348</v>
      </c>
      <c r="N223" s="671">
        <v>14438</v>
      </c>
      <c r="O223" s="671"/>
      <c r="P223" s="40" t="s">
        <v>485</v>
      </c>
      <c r="Q223" s="777">
        <v>40745</v>
      </c>
      <c r="R223" s="776"/>
      <c r="S223" s="301">
        <v>9</v>
      </c>
      <c r="T223" s="809">
        <v>23906</v>
      </c>
      <c r="U223" s="25">
        <f t="shared" si="77"/>
        <v>215154</v>
      </c>
      <c r="V223" s="451"/>
      <c r="W223" s="777"/>
      <c r="X223" s="809"/>
      <c r="Y223" s="809"/>
      <c r="Z223" s="25"/>
    </row>
    <row r="224" spans="1:26" ht="13.5" customHeight="1">
      <c r="A224" s="759">
        <f t="shared" si="76"/>
        <v>29</v>
      </c>
      <c r="B224" s="293" t="s">
        <v>535</v>
      </c>
      <c r="C224" s="25">
        <f t="shared" si="73"/>
        <v>1892898</v>
      </c>
      <c r="D224" s="760">
        <f t="shared" si="82"/>
        <v>120409.53262378529</v>
      </c>
      <c r="E224" s="760">
        <f t="shared" si="82"/>
        <v>31763.343359555765</v>
      </c>
      <c r="F224" s="760">
        <f t="shared" si="82"/>
        <v>67412.112216566398</v>
      </c>
      <c r="G224" s="760">
        <f t="shared" si="82"/>
        <v>12249.125404905137</v>
      </c>
      <c r="H224" s="760">
        <f t="shared" si="82"/>
        <v>116824.77248187568</v>
      </c>
      <c r="I224" s="760">
        <f t="shared" si="82"/>
        <v>20259.30394878914</v>
      </c>
      <c r="J224" s="360"/>
      <c r="K224" s="25">
        <f t="shared" si="80"/>
        <v>2261816.1900354773</v>
      </c>
      <c r="L224" s="760">
        <v>166</v>
      </c>
      <c r="M224" s="760">
        <f t="shared" si="78"/>
        <v>13625.398735153478</v>
      </c>
      <c r="N224" s="671">
        <v>15618</v>
      </c>
      <c r="O224" s="671"/>
      <c r="P224" s="189" t="s">
        <v>404</v>
      </c>
      <c r="Q224" s="777">
        <v>40745</v>
      </c>
      <c r="R224" s="776"/>
      <c r="S224" s="301">
        <f>L224/2</f>
        <v>83</v>
      </c>
      <c r="T224" s="253">
        <v>22806</v>
      </c>
      <c r="U224" s="25">
        <f t="shared" si="77"/>
        <v>1892898</v>
      </c>
      <c r="V224" s="451"/>
      <c r="W224" s="777"/>
      <c r="X224" s="809"/>
      <c r="Y224" s="809"/>
      <c r="Z224" s="25"/>
    </row>
    <row r="225" spans="1:26" ht="13.5" customHeight="1">
      <c r="A225" s="759">
        <f t="shared" si="76"/>
        <v>30</v>
      </c>
      <c r="B225" s="293" t="s">
        <v>707</v>
      </c>
      <c r="C225" s="25">
        <f t="shared" si="73"/>
        <v>14280</v>
      </c>
      <c r="D225" s="760">
        <f t="shared" si="82"/>
        <v>1450.7172605275337</v>
      </c>
      <c r="E225" s="760">
        <f t="shared" si="82"/>
        <v>382.69088385006944</v>
      </c>
      <c r="F225" s="760">
        <f t="shared" si="82"/>
        <v>812.19412309116149</v>
      </c>
      <c r="G225" s="760">
        <f t="shared" si="82"/>
        <v>147.57982415548358</v>
      </c>
      <c r="H225" s="760">
        <f t="shared" si="82"/>
        <v>1407.527379299707</v>
      </c>
      <c r="I225" s="760">
        <f t="shared" si="82"/>
        <v>244.08799938300169</v>
      </c>
      <c r="J225" s="360"/>
      <c r="K225" s="25">
        <f t="shared" si="80"/>
        <v>18724.797470306956</v>
      </c>
      <c r="L225" s="760">
        <v>2</v>
      </c>
      <c r="M225" s="760">
        <f t="shared" si="78"/>
        <v>9362.3987351534779</v>
      </c>
      <c r="N225" s="671">
        <v>10026</v>
      </c>
      <c r="O225" s="671"/>
      <c r="P225" s="40" t="s">
        <v>469</v>
      </c>
      <c r="Q225" s="777">
        <v>40745</v>
      </c>
      <c r="R225" s="776"/>
      <c r="S225" s="301">
        <f>L225/2</f>
        <v>1</v>
      </c>
      <c r="T225" s="253">
        <v>14280</v>
      </c>
      <c r="U225" s="25">
        <f t="shared" si="77"/>
        <v>14280</v>
      </c>
      <c r="V225" s="451"/>
      <c r="W225" s="777"/>
      <c r="X225" s="809"/>
      <c r="Y225" s="809"/>
      <c r="Z225" s="25"/>
    </row>
    <row r="226" spans="1:26" ht="13.5" customHeight="1">
      <c r="A226" s="759">
        <f t="shared" si="76"/>
        <v>31</v>
      </c>
      <c r="B226" s="293" t="s">
        <v>708</v>
      </c>
      <c r="C226" s="25">
        <f t="shared" si="73"/>
        <v>8152</v>
      </c>
      <c r="D226" s="760">
        <f t="shared" ref="D226:I235" si="83">IF($L$350&lt;&gt;0,D$350/$L$350*$L226,0)</f>
        <v>725.35863026376683</v>
      </c>
      <c r="E226" s="760">
        <f t="shared" si="83"/>
        <v>191.34544192503472</v>
      </c>
      <c r="F226" s="760">
        <f t="shared" si="83"/>
        <v>406.09706154558074</v>
      </c>
      <c r="G226" s="760">
        <f t="shared" si="83"/>
        <v>73.789912077741789</v>
      </c>
      <c r="H226" s="760">
        <f t="shared" si="83"/>
        <v>703.76368964985352</v>
      </c>
      <c r="I226" s="760">
        <f t="shared" si="83"/>
        <v>122.04399969150084</v>
      </c>
      <c r="J226" s="360"/>
      <c r="K226" s="25">
        <f t="shared" si="80"/>
        <v>10374.398735153478</v>
      </c>
      <c r="L226" s="760">
        <v>1</v>
      </c>
      <c r="M226" s="760">
        <f t="shared" si="78"/>
        <v>10374.398735153478</v>
      </c>
      <c r="N226" s="671">
        <v>10723</v>
      </c>
      <c r="O226" s="671"/>
      <c r="P226" s="40" t="s">
        <v>467</v>
      </c>
      <c r="Q226" s="777">
        <v>40745</v>
      </c>
      <c r="R226" s="776"/>
      <c r="S226" s="301">
        <f t="shared" ref="S226" si="84">L226/2</f>
        <v>0.5</v>
      </c>
      <c r="T226" s="809">
        <v>16303</v>
      </c>
      <c r="U226" s="25">
        <f t="shared" si="77"/>
        <v>8152</v>
      </c>
      <c r="V226" s="451"/>
      <c r="W226" s="777"/>
      <c r="X226" s="809"/>
      <c r="Y226" s="809"/>
      <c r="Z226" s="25"/>
    </row>
    <row r="227" spans="1:26" ht="13.5" customHeight="1">
      <c r="A227" s="759">
        <f t="shared" si="76"/>
        <v>32</v>
      </c>
      <c r="B227" s="293" t="s">
        <v>536</v>
      </c>
      <c r="C227" s="25">
        <f t="shared" si="73"/>
        <v>42412</v>
      </c>
      <c r="D227" s="760">
        <f t="shared" si="83"/>
        <v>2901.4345210550673</v>
      </c>
      <c r="E227" s="760">
        <f t="shared" si="83"/>
        <v>765.38176770013888</v>
      </c>
      <c r="F227" s="760">
        <f t="shared" si="83"/>
        <v>1624.388246182323</v>
      </c>
      <c r="G227" s="760">
        <f t="shared" si="83"/>
        <v>295.15964831096716</v>
      </c>
      <c r="H227" s="760">
        <f t="shared" si="83"/>
        <v>2815.0547585994141</v>
      </c>
      <c r="I227" s="760">
        <f t="shared" si="83"/>
        <v>488.17599876600337</v>
      </c>
      <c r="J227" s="360"/>
      <c r="K227" s="25">
        <f t="shared" si="80"/>
        <v>51301.594940613912</v>
      </c>
      <c r="L227" s="760">
        <v>4</v>
      </c>
      <c r="M227" s="760">
        <f t="shared" si="78"/>
        <v>12825.398735153478</v>
      </c>
      <c r="N227" s="671">
        <v>14010</v>
      </c>
      <c r="O227" s="671"/>
      <c r="P227" s="189" t="s">
        <v>420</v>
      </c>
      <c r="Q227" s="777">
        <v>40745</v>
      </c>
      <c r="R227" s="776"/>
      <c r="S227" s="301">
        <f>L227</f>
        <v>4</v>
      </c>
      <c r="T227" s="809">
        <v>10603</v>
      </c>
      <c r="U227" s="25">
        <f t="shared" si="77"/>
        <v>42412</v>
      </c>
      <c r="V227" s="451"/>
      <c r="W227" s="777"/>
      <c r="X227" s="809"/>
      <c r="Y227" s="809"/>
      <c r="Z227" s="25"/>
    </row>
    <row r="228" spans="1:26" ht="13.5" customHeight="1">
      <c r="A228" s="759">
        <f t="shared" si="76"/>
        <v>33</v>
      </c>
      <c r="B228" s="293" t="s">
        <v>709</v>
      </c>
      <c r="C228" s="25">
        <f t="shared" si="73"/>
        <v>35574</v>
      </c>
      <c r="D228" s="760">
        <f t="shared" si="83"/>
        <v>2176.0758907913005</v>
      </c>
      <c r="E228" s="760">
        <f t="shared" si="83"/>
        <v>574.03632577510416</v>
      </c>
      <c r="F228" s="760">
        <f t="shared" si="83"/>
        <v>1218.2911846367422</v>
      </c>
      <c r="G228" s="760">
        <f t="shared" si="83"/>
        <v>221.36973623322535</v>
      </c>
      <c r="H228" s="760">
        <f t="shared" si="83"/>
        <v>2111.2910689495607</v>
      </c>
      <c r="I228" s="760">
        <f t="shared" si="83"/>
        <v>366.13199907450252</v>
      </c>
      <c r="J228" s="360"/>
      <c r="K228" s="25">
        <f t="shared" si="80"/>
        <v>42241.19620546043</v>
      </c>
      <c r="L228" s="760">
        <v>3</v>
      </c>
      <c r="M228" s="760">
        <f t="shared" ref="M228:M291" si="85">IF(L228&lt;&gt;"",K228/L228,"")</f>
        <v>14080.398735153476</v>
      </c>
      <c r="N228" s="671">
        <v>15054</v>
      </c>
      <c r="O228" s="671"/>
      <c r="P228" s="189" t="s">
        <v>403</v>
      </c>
      <c r="Q228" s="777">
        <v>40745</v>
      </c>
      <c r="R228" s="776"/>
      <c r="S228" s="301">
        <f>L228/2</f>
        <v>1.5</v>
      </c>
      <c r="T228" s="253">
        <v>23716</v>
      </c>
      <c r="U228" s="25">
        <f t="shared" si="77"/>
        <v>35574</v>
      </c>
      <c r="V228" s="451"/>
      <c r="W228" s="777"/>
      <c r="X228" s="809"/>
      <c r="Y228" s="809"/>
      <c r="Z228" s="25"/>
    </row>
    <row r="229" spans="1:26" ht="13.5" customHeight="1">
      <c r="A229" s="759">
        <f t="shared" si="76"/>
        <v>34</v>
      </c>
      <c r="B229" s="293" t="s">
        <v>537</v>
      </c>
      <c r="C229" s="25">
        <f t="shared" si="73"/>
        <v>35574</v>
      </c>
      <c r="D229" s="760">
        <f t="shared" si="83"/>
        <v>2176.0758907913005</v>
      </c>
      <c r="E229" s="760">
        <f t="shared" si="83"/>
        <v>574.03632577510416</v>
      </c>
      <c r="F229" s="760">
        <f t="shared" si="83"/>
        <v>1218.2911846367422</v>
      </c>
      <c r="G229" s="760">
        <f t="shared" si="83"/>
        <v>221.36973623322535</v>
      </c>
      <c r="H229" s="760">
        <f t="shared" si="83"/>
        <v>2111.2910689495607</v>
      </c>
      <c r="I229" s="760">
        <f t="shared" si="83"/>
        <v>366.13199907450252</v>
      </c>
      <c r="J229" s="360"/>
      <c r="K229" s="25">
        <f t="shared" si="80"/>
        <v>42241.19620546043</v>
      </c>
      <c r="L229" s="760">
        <v>3</v>
      </c>
      <c r="M229" s="760">
        <f t="shared" si="85"/>
        <v>14080.398735153476</v>
      </c>
      <c r="N229" s="671">
        <v>16284</v>
      </c>
      <c r="O229" s="671"/>
      <c r="P229" s="189" t="s">
        <v>403</v>
      </c>
      <c r="Q229" s="777">
        <v>40745</v>
      </c>
      <c r="R229" s="776"/>
      <c r="S229" s="301">
        <f>L229/2</f>
        <v>1.5</v>
      </c>
      <c r="T229" s="253">
        <v>23716</v>
      </c>
      <c r="U229" s="25">
        <f>ROUND(S229*T229,0)</f>
        <v>35574</v>
      </c>
      <c r="V229" s="451"/>
      <c r="W229" s="777"/>
      <c r="X229" s="809"/>
      <c r="Y229" s="809"/>
      <c r="Z229" s="25"/>
    </row>
    <row r="230" spans="1:26" ht="13.5" customHeight="1">
      <c r="A230" s="759">
        <f t="shared" si="76"/>
        <v>35</v>
      </c>
      <c r="B230" s="293" t="s">
        <v>710</v>
      </c>
      <c r="C230" s="25">
        <f t="shared" si="73"/>
        <v>1231524</v>
      </c>
      <c r="D230" s="760">
        <f t="shared" si="83"/>
        <v>77613.373438223047</v>
      </c>
      <c r="E230" s="760">
        <f t="shared" si="83"/>
        <v>20473.962285978716</v>
      </c>
      <c r="F230" s="760">
        <f t="shared" si="83"/>
        <v>43452.385585377138</v>
      </c>
      <c r="G230" s="760">
        <f t="shared" si="83"/>
        <v>7895.5205923183712</v>
      </c>
      <c r="H230" s="760">
        <f t="shared" si="83"/>
        <v>75302.714792534331</v>
      </c>
      <c r="I230" s="760">
        <f t="shared" si="83"/>
        <v>13058.707966990591</v>
      </c>
      <c r="J230" s="360"/>
      <c r="K230" s="25">
        <f t="shared" si="80"/>
        <v>1469320.6646614221</v>
      </c>
      <c r="L230" s="760">
        <v>107</v>
      </c>
      <c r="M230" s="760">
        <f t="shared" si="85"/>
        <v>13731.968828611421</v>
      </c>
      <c r="N230" s="671">
        <v>16832</v>
      </c>
      <c r="O230" s="671"/>
      <c r="P230" s="189" t="s">
        <v>404</v>
      </c>
      <c r="Q230" s="777">
        <v>40745</v>
      </c>
      <c r="R230" s="776"/>
      <c r="S230" s="301">
        <v>54</v>
      </c>
      <c r="T230" s="253">
        <v>22806</v>
      </c>
      <c r="U230" s="25">
        <f>ROUND(S230*T230,0)</f>
        <v>1231524</v>
      </c>
      <c r="V230" s="451"/>
      <c r="W230" s="777"/>
      <c r="X230" s="809"/>
      <c r="Y230" s="809"/>
      <c r="Z230" s="25"/>
    </row>
    <row r="231" spans="1:26" ht="13.5" customHeight="1">
      <c r="A231" s="759">
        <f>IF(B231&lt;&gt;"",A230+1,"")</f>
        <v>36</v>
      </c>
      <c r="B231" s="293" t="s">
        <v>711</v>
      </c>
      <c r="C231" s="25">
        <f t="shared" si="73"/>
        <v>695893</v>
      </c>
      <c r="D231" s="760">
        <f t="shared" si="83"/>
        <v>60204.766311892643</v>
      </c>
      <c r="E231" s="760">
        <f t="shared" si="83"/>
        <v>15881.671679777883</v>
      </c>
      <c r="F231" s="760">
        <f t="shared" si="83"/>
        <v>33706.056108283199</v>
      </c>
      <c r="G231" s="760">
        <f t="shared" si="83"/>
        <v>6124.5627024525684</v>
      </c>
      <c r="H231" s="760">
        <f t="shared" si="83"/>
        <v>58412.386240937842</v>
      </c>
      <c r="I231" s="760">
        <f t="shared" si="83"/>
        <v>10129.65197439457</v>
      </c>
      <c r="J231" s="360"/>
      <c r="K231" s="25">
        <f t="shared" si="80"/>
        <v>880352.09501773876</v>
      </c>
      <c r="L231" s="760">
        <v>83</v>
      </c>
      <c r="M231" s="760">
        <f t="shared" si="85"/>
        <v>10606.651747201671</v>
      </c>
      <c r="N231" s="671">
        <v>11079</v>
      </c>
      <c r="O231" s="671"/>
      <c r="P231" s="189" t="s">
        <v>432</v>
      </c>
      <c r="Q231" s="777">
        <v>40745</v>
      </c>
      <c r="R231" s="776"/>
      <c r="S231" s="301">
        <v>41</v>
      </c>
      <c r="T231" s="809">
        <v>16973</v>
      </c>
      <c r="U231" s="25">
        <f>ROUND(S231*T231,0)</f>
        <v>695893</v>
      </c>
      <c r="V231" s="451"/>
      <c r="W231" s="777"/>
      <c r="X231" s="809"/>
      <c r="Y231" s="809"/>
      <c r="Z231" s="25"/>
    </row>
    <row r="232" spans="1:26" ht="13.5" customHeight="1">
      <c r="A232" s="759">
        <f t="shared" si="76"/>
        <v>37</v>
      </c>
      <c r="B232" s="293" t="s">
        <v>712</v>
      </c>
      <c r="C232" s="25">
        <f t="shared" si="73"/>
        <v>263772</v>
      </c>
      <c r="D232" s="760">
        <f t="shared" si="83"/>
        <v>36993.290143452105</v>
      </c>
      <c r="E232" s="760">
        <f t="shared" si="83"/>
        <v>9758.6175381767716</v>
      </c>
      <c r="F232" s="760">
        <f t="shared" si="83"/>
        <v>20710.950138824617</v>
      </c>
      <c r="G232" s="760">
        <f t="shared" si="83"/>
        <v>3763.2855159648311</v>
      </c>
      <c r="H232" s="760">
        <f t="shared" si="83"/>
        <v>35891.948172142533</v>
      </c>
      <c r="I232" s="760">
        <f t="shared" si="83"/>
        <v>6224.2439842665426</v>
      </c>
      <c r="J232" s="360"/>
      <c r="K232" s="25">
        <f t="shared" si="80"/>
        <v>377114.33549282746</v>
      </c>
      <c r="L232" s="760">
        <v>51</v>
      </c>
      <c r="M232" s="760">
        <f t="shared" si="85"/>
        <v>7394.3987351534797</v>
      </c>
      <c r="N232" s="671">
        <v>8450</v>
      </c>
      <c r="O232" s="671"/>
      <c r="P232" s="189" t="s">
        <v>449</v>
      </c>
      <c r="Q232" s="777">
        <v>40745</v>
      </c>
      <c r="R232" s="776"/>
      <c r="S232" s="301">
        <f>L232/2</f>
        <v>25.5</v>
      </c>
      <c r="T232" s="809">
        <v>10344</v>
      </c>
      <c r="U232" s="25">
        <f t="shared" si="77"/>
        <v>263772</v>
      </c>
      <c r="V232" s="451"/>
      <c r="W232" s="777"/>
      <c r="X232" s="809"/>
      <c r="Y232" s="809"/>
      <c r="Z232" s="25"/>
    </row>
    <row r="233" spans="1:26" ht="13.5" customHeight="1">
      <c r="A233" s="759">
        <f t="shared" si="76"/>
        <v>38</v>
      </c>
      <c r="B233" s="293" t="s">
        <v>704</v>
      </c>
      <c r="C233" s="25">
        <f t="shared" si="73"/>
        <v>542340</v>
      </c>
      <c r="D233" s="760">
        <f t="shared" si="83"/>
        <v>65282.276723739014</v>
      </c>
      <c r="E233" s="760">
        <f t="shared" si="83"/>
        <v>17221.089773253123</v>
      </c>
      <c r="F233" s="760">
        <f t="shared" si="83"/>
        <v>36548.735539102265</v>
      </c>
      <c r="G233" s="760">
        <f t="shared" si="83"/>
        <v>6641.0920869967613</v>
      </c>
      <c r="H233" s="760">
        <f t="shared" si="83"/>
        <v>63338.732068486817</v>
      </c>
      <c r="I233" s="760">
        <f t="shared" si="83"/>
        <v>10983.959972235076</v>
      </c>
      <c r="J233" s="360"/>
      <c r="K233" s="25">
        <f t="shared" si="80"/>
        <v>742355.88616381295</v>
      </c>
      <c r="L233" s="760">
        <v>90</v>
      </c>
      <c r="M233" s="760">
        <f t="shared" si="85"/>
        <v>8248.3987351534779</v>
      </c>
      <c r="N233" s="671">
        <v>9594</v>
      </c>
      <c r="O233" s="671"/>
      <c r="P233" s="293" t="s">
        <v>392</v>
      </c>
      <c r="Q233" s="777">
        <v>40745</v>
      </c>
      <c r="R233" s="776"/>
      <c r="S233" s="301">
        <f>L233</f>
        <v>90</v>
      </c>
      <c r="T233" s="809">
        <v>6026</v>
      </c>
      <c r="U233" s="25">
        <f t="shared" si="77"/>
        <v>542340</v>
      </c>
      <c r="V233" s="451"/>
      <c r="W233" s="777"/>
      <c r="X233" s="809"/>
      <c r="Y233" s="809"/>
      <c r="Z233" s="25"/>
    </row>
    <row r="234" spans="1:26" ht="13.5" customHeight="1">
      <c r="A234" s="759">
        <f t="shared" si="76"/>
        <v>39</v>
      </c>
      <c r="B234" s="293" t="s">
        <v>706</v>
      </c>
      <c r="C234" s="25">
        <f t="shared" si="73"/>
        <v>7187425</v>
      </c>
      <c r="D234" s="760">
        <f t="shared" si="83"/>
        <v>485264.92364646</v>
      </c>
      <c r="E234" s="760">
        <f t="shared" si="83"/>
        <v>128010.10064784823</v>
      </c>
      <c r="F234" s="760">
        <f t="shared" si="83"/>
        <v>271678.93417399353</v>
      </c>
      <c r="G234" s="760">
        <f t="shared" si="83"/>
        <v>49365.451180009259</v>
      </c>
      <c r="H234" s="760">
        <f t="shared" si="83"/>
        <v>470817.90837575198</v>
      </c>
      <c r="I234" s="760">
        <f t="shared" si="83"/>
        <v>81647.435793614059</v>
      </c>
      <c r="J234" s="360"/>
      <c r="K234" s="25">
        <f t="shared" si="80"/>
        <v>8674209.7538176775</v>
      </c>
      <c r="L234" s="760">
        <v>669</v>
      </c>
      <c r="M234" s="760">
        <f t="shared" si="85"/>
        <v>12965.933862208785</v>
      </c>
      <c r="N234" s="671">
        <v>14438</v>
      </c>
      <c r="O234" s="671"/>
      <c r="P234" s="189" t="s">
        <v>493</v>
      </c>
      <c r="Q234" s="777">
        <v>40745</v>
      </c>
      <c r="R234" s="776"/>
      <c r="S234" s="301">
        <v>335</v>
      </c>
      <c r="T234" s="832">
        <v>21455</v>
      </c>
      <c r="U234" s="25">
        <f t="shared" si="77"/>
        <v>7187425</v>
      </c>
      <c r="V234" s="451"/>
      <c r="W234" s="777"/>
      <c r="X234" s="809"/>
      <c r="Y234" s="809"/>
      <c r="Z234" s="25"/>
    </row>
    <row r="235" spans="1:26" ht="13.5" customHeight="1">
      <c r="A235" s="759">
        <f>IF(B235&lt;&gt;"",A234+1,"")</f>
        <v>40</v>
      </c>
      <c r="B235" s="293" t="s">
        <v>531</v>
      </c>
      <c r="C235" s="25">
        <f t="shared" si="73"/>
        <v>1060576</v>
      </c>
      <c r="D235" s="760">
        <f t="shared" si="83"/>
        <v>127663.11892642296</v>
      </c>
      <c r="E235" s="760">
        <f t="shared" si="83"/>
        <v>33676.797778806111</v>
      </c>
      <c r="F235" s="760">
        <f t="shared" si="83"/>
        <v>71473.082832022206</v>
      </c>
      <c r="G235" s="760">
        <f t="shared" si="83"/>
        <v>12987.024525682555</v>
      </c>
      <c r="H235" s="760">
        <f t="shared" si="83"/>
        <v>123862.40937837421</v>
      </c>
      <c r="I235" s="760">
        <f t="shared" si="83"/>
        <v>21479.743945704147</v>
      </c>
      <c r="J235" s="360"/>
      <c r="K235" s="25">
        <f t="shared" si="80"/>
        <v>1451718.1773870119</v>
      </c>
      <c r="L235" s="760">
        <v>176</v>
      </c>
      <c r="M235" s="760">
        <f t="shared" si="85"/>
        <v>8248.3987351534761</v>
      </c>
      <c r="N235" s="671">
        <v>10595</v>
      </c>
      <c r="O235" s="671"/>
      <c r="P235" s="293" t="s">
        <v>392</v>
      </c>
      <c r="Q235" s="777">
        <v>40745</v>
      </c>
      <c r="R235" s="776"/>
      <c r="S235" s="301">
        <f>L235</f>
        <v>176</v>
      </c>
      <c r="T235" s="809">
        <v>6026</v>
      </c>
      <c r="U235" s="25">
        <f t="shared" si="77"/>
        <v>1060576</v>
      </c>
      <c r="V235" s="451"/>
      <c r="W235" s="777"/>
      <c r="X235" s="809"/>
      <c r="Y235" s="809"/>
      <c r="Z235" s="25"/>
    </row>
    <row r="236" spans="1:26" ht="13.5" customHeight="1">
      <c r="A236" s="759">
        <f t="shared" si="76"/>
        <v>41</v>
      </c>
      <c r="B236" s="293" t="s">
        <v>699</v>
      </c>
      <c r="C236" s="25">
        <f t="shared" si="73"/>
        <v>301300</v>
      </c>
      <c r="D236" s="760">
        <f t="shared" ref="D236:I245" si="86">IF($L$350&lt;&gt;0,D$350/$L$350*$L236,0)</f>
        <v>36267.931513188341</v>
      </c>
      <c r="E236" s="760">
        <f t="shared" si="86"/>
        <v>9567.272096251736</v>
      </c>
      <c r="F236" s="760">
        <f t="shared" si="86"/>
        <v>20304.853077279036</v>
      </c>
      <c r="G236" s="760">
        <f t="shared" si="86"/>
        <v>3689.4956038870896</v>
      </c>
      <c r="H236" s="760">
        <f t="shared" si="86"/>
        <v>35188.184482492674</v>
      </c>
      <c r="I236" s="760">
        <f t="shared" si="86"/>
        <v>6102.1999845750424</v>
      </c>
      <c r="J236" s="360"/>
      <c r="K236" s="25">
        <f t="shared" si="80"/>
        <v>412419.93675767392</v>
      </c>
      <c r="L236" s="760">
        <v>50</v>
      </c>
      <c r="M236" s="760">
        <f t="shared" si="85"/>
        <v>8248.3987351534779</v>
      </c>
      <c r="N236" s="671">
        <v>9793</v>
      </c>
      <c r="O236" s="671"/>
      <c r="P236" s="293" t="s">
        <v>392</v>
      </c>
      <c r="Q236" s="777">
        <v>40746</v>
      </c>
      <c r="R236" s="776"/>
      <c r="S236" s="301">
        <f>L236</f>
        <v>50</v>
      </c>
      <c r="T236" s="809">
        <v>6026</v>
      </c>
      <c r="U236" s="25">
        <f t="shared" si="77"/>
        <v>301300</v>
      </c>
      <c r="V236" s="451"/>
      <c r="W236" s="777"/>
      <c r="X236" s="809"/>
      <c r="Y236" s="809"/>
      <c r="Z236" s="25"/>
    </row>
    <row r="237" spans="1:26" ht="13.5" customHeight="1">
      <c r="A237" s="759">
        <f t="shared" si="76"/>
        <v>42</v>
      </c>
      <c r="B237" s="293" t="s">
        <v>536</v>
      </c>
      <c r="C237" s="25">
        <f t="shared" si="73"/>
        <v>544824</v>
      </c>
      <c r="D237" s="760">
        <f t="shared" si="86"/>
        <v>33366.496992133274</v>
      </c>
      <c r="E237" s="760">
        <f t="shared" si="86"/>
        <v>8801.8903285515971</v>
      </c>
      <c r="F237" s="760">
        <f t="shared" si="86"/>
        <v>18680.464831096713</v>
      </c>
      <c r="G237" s="760">
        <f t="shared" si="86"/>
        <v>3394.3359555761222</v>
      </c>
      <c r="H237" s="760">
        <f t="shared" si="86"/>
        <v>32373.12972389326</v>
      </c>
      <c r="I237" s="760">
        <f t="shared" si="86"/>
        <v>5614.023985809039</v>
      </c>
      <c r="J237" s="360"/>
      <c r="K237" s="25">
        <f t="shared" si="80"/>
        <v>647054.34181706014</v>
      </c>
      <c r="L237" s="760">
        <v>46</v>
      </c>
      <c r="M237" s="760">
        <f t="shared" si="85"/>
        <v>14066.398735153482</v>
      </c>
      <c r="N237" s="671">
        <v>14010</v>
      </c>
      <c r="O237" s="671"/>
      <c r="P237" s="40" t="s">
        <v>486</v>
      </c>
      <c r="Q237" s="777">
        <v>40746</v>
      </c>
      <c r="R237" s="776"/>
      <c r="S237" s="301">
        <v>23</v>
      </c>
      <c r="T237" s="832">
        <v>23688</v>
      </c>
      <c r="U237" s="25">
        <f t="shared" si="77"/>
        <v>544824</v>
      </c>
      <c r="V237" s="451"/>
      <c r="W237" s="777"/>
      <c r="X237" s="809"/>
      <c r="Y237" s="809"/>
      <c r="Z237" s="25"/>
    </row>
    <row r="238" spans="1:26" ht="13.5" customHeight="1">
      <c r="A238" s="759">
        <f t="shared" si="76"/>
        <v>43</v>
      </c>
      <c r="B238" s="293" t="s">
        <v>713</v>
      </c>
      <c r="C238" s="25">
        <f t="shared" si="73"/>
        <v>577082</v>
      </c>
      <c r="D238" s="760">
        <f t="shared" si="86"/>
        <v>49324.386857936144</v>
      </c>
      <c r="E238" s="760">
        <f t="shared" si="86"/>
        <v>13011.490050902361</v>
      </c>
      <c r="F238" s="760">
        <f t="shared" si="86"/>
        <v>27614.600185099491</v>
      </c>
      <c r="G238" s="760">
        <f t="shared" si="86"/>
        <v>5017.7140212864415</v>
      </c>
      <c r="H238" s="760">
        <f t="shared" si="86"/>
        <v>47855.930896190039</v>
      </c>
      <c r="I238" s="760">
        <f t="shared" si="86"/>
        <v>8298.9919790220574</v>
      </c>
      <c r="J238" s="360"/>
      <c r="K238" s="25">
        <f t="shared" si="80"/>
        <v>728205.11399043654</v>
      </c>
      <c r="L238" s="760">
        <v>68</v>
      </c>
      <c r="M238" s="760">
        <f t="shared" si="85"/>
        <v>10708.898735153478</v>
      </c>
      <c r="N238" s="671">
        <v>11067</v>
      </c>
      <c r="O238" s="671"/>
      <c r="P238" s="189" t="s">
        <v>432</v>
      </c>
      <c r="Q238" s="777">
        <v>40746</v>
      </c>
      <c r="R238" s="776"/>
      <c r="S238" s="301">
        <f t="shared" ref="S238" si="87">L238/2</f>
        <v>34</v>
      </c>
      <c r="T238" s="809">
        <v>16973</v>
      </c>
      <c r="U238" s="25">
        <f t="shared" si="77"/>
        <v>577082</v>
      </c>
      <c r="V238" s="451"/>
      <c r="W238" s="777"/>
      <c r="X238" s="809"/>
      <c r="Y238" s="809"/>
      <c r="Z238" s="25"/>
    </row>
    <row r="239" spans="1:26" ht="13.5" customHeight="1">
      <c r="A239" s="759">
        <f t="shared" si="76"/>
        <v>44</v>
      </c>
      <c r="B239" s="293" t="s">
        <v>538</v>
      </c>
      <c r="C239" s="25">
        <f t="shared" si="73"/>
        <v>570150</v>
      </c>
      <c r="D239" s="760">
        <f t="shared" si="86"/>
        <v>36267.931513188341</v>
      </c>
      <c r="E239" s="760">
        <f t="shared" si="86"/>
        <v>9567.272096251736</v>
      </c>
      <c r="F239" s="760">
        <f t="shared" si="86"/>
        <v>20304.853077279036</v>
      </c>
      <c r="G239" s="760">
        <f t="shared" si="86"/>
        <v>3689.4956038870896</v>
      </c>
      <c r="H239" s="760">
        <f t="shared" si="86"/>
        <v>35188.184482492674</v>
      </c>
      <c r="I239" s="760">
        <f t="shared" si="86"/>
        <v>6102.1999845750424</v>
      </c>
      <c r="J239" s="360"/>
      <c r="K239" s="25">
        <f t="shared" si="80"/>
        <v>681269.93675767386</v>
      </c>
      <c r="L239" s="760">
        <v>50</v>
      </c>
      <c r="M239" s="760">
        <f t="shared" si="85"/>
        <v>13625.398735153478</v>
      </c>
      <c r="N239" s="671">
        <v>16713</v>
      </c>
      <c r="O239" s="671"/>
      <c r="P239" s="189" t="s">
        <v>404</v>
      </c>
      <c r="Q239" s="777">
        <v>40746</v>
      </c>
      <c r="R239" s="776"/>
      <c r="S239" s="301">
        <f>L239/2</f>
        <v>25</v>
      </c>
      <c r="T239" s="253">
        <v>22806</v>
      </c>
      <c r="U239" s="25">
        <f t="shared" si="77"/>
        <v>570150</v>
      </c>
      <c r="V239" s="451"/>
      <c r="W239" s="777"/>
      <c r="X239" s="809"/>
      <c r="Y239" s="809"/>
      <c r="Z239" s="25"/>
    </row>
    <row r="240" spans="1:26" ht="13.5" customHeight="1">
      <c r="A240" s="759">
        <f t="shared" si="76"/>
        <v>45</v>
      </c>
      <c r="B240" s="293" t="s">
        <v>539</v>
      </c>
      <c r="C240" s="25">
        <f t="shared" si="73"/>
        <v>16303</v>
      </c>
      <c r="D240" s="760">
        <f t="shared" si="86"/>
        <v>1450.7172605275337</v>
      </c>
      <c r="E240" s="760">
        <f t="shared" si="86"/>
        <v>382.69088385006944</v>
      </c>
      <c r="F240" s="760">
        <f t="shared" si="86"/>
        <v>812.19412309116149</v>
      </c>
      <c r="G240" s="760">
        <f t="shared" si="86"/>
        <v>147.57982415548358</v>
      </c>
      <c r="H240" s="760">
        <f t="shared" si="86"/>
        <v>1407.527379299707</v>
      </c>
      <c r="I240" s="760">
        <f t="shared" si="86"/>
        <v>244.08799938300169</v>
      </c>
      <c r="J240" s="360"/>
      <c r="K240" s="25">
        <f t="shared" si="80"/>
        <v>20747.797470306956</v>
      </c>
      <c r="L240" s="760">
        <v>2</v>
      </c>
      <c r="M240" s="760">
        <f t="shared" si="85"/>
        <v>10373.898735153478</v>
      </c>
      <c r="N240" s="671">
        <v>12207</v>
      </c>
      <c r="O240" s="671"/>
      <c r="P240" s="40" t="s">
        <v>467</v>
      </c>
      <c r="Q240" s="777">
        <v>40746</v>
      </c>
      <c r="R240" s="776"/>
      <c r="S240" s="301">
        <f>L240/2</f>
        <v>1</v>
      </c>
      <c r="T240" s="809">
        <v>16303</v>
      </c>
      <c r="U240" s="25">
        <f t="shared" si="77"/>
        <v>16303</v>
      </c>
      <c r="V240" s="451"/>
      <c r="W240" s="777"/>
      <c r="X240" s="809"/>
      <c r="Y240" s="809"/>
      <c r="Z240" s="25"/>
    </row>
    <row r="241" spans="1:26" ht="13.5" customHeight="1">
      <c r="A241" s="759">
        <f t="shared" si="76"/>
        <v>46</v>
      </c>
      <c r="B241" s="293" t="s">
        <v>714</v>
      </c>
      <c r="C241" s="25">
        <f t="shared" si="73"/>
        <v>11858</v>
      </c>
      <c r="D241" s="760">
        <f t="shared" si="86"/>
        <v>725.35863026376683</v>
      </c>
      <c r="E241" s="760">
        <f t="shared" si="86"/>
        <v>191.34544192503472</v>
      </c>
      <c r="F241" s="760">
        <f t="shared" si="86"/>
        <v>406.09706154558074</v>
      </c>
      <c r="G241" s="760">
        <f t="shared" si="86"/>
        <v>73.789912077741789</v>
      </c>
      <c r="H241" s="760">
        <f t="shared" si="86"/>
        <v>703.76368964985352</v>
      </c>
      <c r="I241" s="760">
        <f t="shared" si="86"/>
        <v>122.04399969150084</v>
      </c>
      <c r="J241" s="360"/>
      <c r="K241" s="25">
        <f t="shared" si="80"/>
        <v>14080.398735153478</v>
      </c>
      <c r="L241" s="760">
        <v>1</v>
      </c>
      <c r="M241" s="760">
        <f t="shared" si="85"/>
        <v>14080.398735153478</v>
      </c>
      <c r="N241" s="671">
        <v>13099</v>
      </c>
      <c r="O241" s="671"/>
      <c r="P241" s="189" t="s">
        <v>403</v>
      </c>
      <c r="Q241" s="777">
        <v>40746</v>
      </c>
      <c r="R241" s="776"/>
      <c r="S241" s="301">
        <f>L241/2</f>
        <v>0.5</v>
      </c>
      <c r="T241" s="253">
        <v>23716</v>
      </c>
      <c r="U241" s="25">
        <f t="shared" si="77"/>
        <v>11858</v>
      </c>
      <c r="V241" s="451"/>
      <c r="W241" s="777"/>
      <c r="X241" s="809"/>
      <c r="Y241" s="809"/>
      <c r="Z241" s="25"/>
    </row>
    <row r="242" spans="1:26" ht="13.5" customHeight="1">
      <c r="A242" s="759">
        <f t="shared" si="76"/>
        <v>47</v>
      </c>
      <c r="B242" s="293" t="s">
        <v>540</v>
      </c>
      <c r="C242" s="25">
        <f t="shared" si="73"/>
        <v>40757</v>
      </c>
      <c r="D242" s="760">
        <f t="shared" si="86"/>
        <v>3626.7931513188341</v>
      </c>
      <c r="E242" s="760">
        <f t="shared" si="86"/>
        <v>956.7272096251736</v>
      </c>
      <c r="F242" s="760">
        <f t="shared" si="86"/>
        <v>2030.4853077279038</v>
      </c>
      <c r="G242" s="760">
        <f t="shared" si="86"/>
        <v>368.94956038870896</v>
      </c>
      <c r="H242" s="760">
        <f t="shared" si="86"/>
        <v>3518.8184482492675</v>
      </c>
      <c r="I242" s="760">
        <f t="shared" si="86"/>
        <v>610.21999845750418</v>
      </c>
      <c r="J242" s="360"/>
      <c r="K242" s="25">
        <f t="shared" si="80"/>
        <v>51868.9936757674</v>
      </c>
      <c r="L242" s="760">
        <v>5</v>
      </c>
      <c r="M242" s="760">
        <f t="shared" si="85"/>
        <v>10373.798735153479</v>
      </c>
      <c r="N242" s="671">
        <v>12179</v>
      </c>
      <c r="O242" s="671"/>
      <c r="P242" s="40" t="s">
        <v>467</v>
      </c>
      <c r="Q242" s="777">
        <v>40746</v>
      </c>
      <c r="R242" s="776"/>
      <c r="S242" s="301">
        <f>L242/2</f>
        <v>2.5</v>
      </c>
      <c r="T242" s="809">
        <v>16302.8</v>
      </c>
      <c r="U242" s="25">
        <f t="shared" si="77"/>
        <v>40757</v>
      </c>
      <c r="V242" s="451"/>
      <c r="W242" s="777"/>
      <c r="X242" s="809"/>
      <c r="Y242" s="809"/>
      <c r="Z242" s="25"/>
    </row>
    <row r="243" spans="1:26" ht="13.5" customHeight="1">
      <c r="A243" s="759">
        <f t="shared" si="76"/>
        <v>48</v>
      </c>
      <c r="B243" s="293" t="s">
        <v>533</v>
      </c>
      <c r="C243" s="25">
        <f t="shared" si="73"/>
        <v>43608</v>
      </c>
      <c r="D243" s="760">
        <f t="shared" si="86"/>
        <v>4352.151781582601</v>
      </c>
      <c r="E243" s="760">
        <f t="shared" si="86"/>
        <v>1148.0726515502083</v>
      </c>
      <c r="F243" s="760">
        <f t="shared" si="86"/>
        <v>2436.5823692734843</v>
      </c>
      <c r="G243" s="760">
        <f t="shared" si="86"/>
        <v>442.73947246645071</v>
      </c>
      <c r="H243" s="760">
        <f t="shared" si="86"/>
        <v>4222.5821378991213</v>
      </c>
      <c r="I243" s="760">
        <f t="shared" si="86"/>
        <v>732.26399814900503</v>
      </c>
      <c r="J243" s="360"/>
      <c r="K243" s="25">
        <f t="shared" si="80"/>
        <v>56942.392410920875</v>
      </c>
      <c r="L243" s="760">
        <v>6</v>
      </c>
      <c r="M243" s="760">
        <f t="shared" si="85"/>
        <v>9490.3987351534797</v>
      </c>
      <c r="N243" s="671">
        <v>10253</v>
      </c>
      <c r="O243" s="671"/>
      <c r="P243" s="189" t="s">
        <v>424</v>
      </c>
      <c r="Q243" s="777">
        <v>40746</v>
      </c>
      <c r="R243" s="776"/>
      <c r="S243" s="301">
        <f>L243</f>
        <v>6</v>
      </c>
      <c r="T243" s="253">
        <v>7268</v>
      </c>
      <c r="U243" s="25">
        <f t="shared" si="77"/>
        <v>43608</v>
      </c>
      <c r="V243" s="451"/>
      <c r="W243" s="777"/>
      <c r="X243" s="809"/>
      <c r="Y243" s="809"/>
      <c r="Z243" s="25"/>
    </row>
    <row r="244" spans="1:26" ht="13.5" customHeight="1">
      <c r="A244" s="759">
        <f t="shared" si="76"/>
        <v>49</v>
      </c>
      <c r="B244" s="293" t="s">
        <v>709</v>
      </c>
      <c r="C244" s="25">
        <f t="shared" ref="C244:C291" si="88">U244</f>
        <v>114030</v>
      </c>
      <c r="D244" s="760">
        <f t="shared" si="86"/>
        <v>7253.5863026376683</v>
      </c>
      <c r="E244" s="760">
        <f t="shared" si="86"/>
        <v>1913.4544192503472</v>
      </c>
      <c r="F244" s="760">
        <f t="shared" si="86"/>
        <v>4060.9706154558075</v>
      </c>
      <c r="G244" s="760">
        <f t="shared" si="86"/>
        <v>737.89912077741792</v>
      </c>
      <c r="H244" s="760">
        <f t="shared" si="86"/>
        <v>7037.636896498535</v>
      </c>
      <c r="I244" s="760">
        <f t="shared" si="86"/>
        <v>1220.4399969150084</v>
      </c>
      <c r="J244" s="360"/>
      <c r="K244" s="25">
        <f t="shared" si="80"/>
        <v>136253.9873515348</v>
      </c>
      <c r="L244" s="760">
        <v>10</v>
      </c>
      <c r="M244" s="760">
        <f t="shared" si="85"/>
        <v>13625.39873515348</v>
      </c>
      <c r="N244" s="671">
        <v>15053</v>
      </c>
      <c r="O244" s="671"/>
      <c r="P244" s="189" t="s">
        <v>404</v>
      </c>
      <c r="Q244" s="777">
        <v>40747</v>
      </c>
      <c r="R244" s="776"/>
      <c r="S244" s="301">
        <f>L244/2</f>
        <v>5</v>
      </c>
      <c r="T244" s="253">
        <v>22806</v>
      </c>
      <c r="U244" s="25">
        <f t="shared" si="77"/>
        <v>114030</v>
      </c>
      <c r="V244" s="451"/>
      <c r="W244" s="777"/>
      <c r="X244" s="809"/>
      <c r="Y244" s="809"/>
      <c r="Z244" s="25"/>
    </row>
    <row r="245" spans="1:26" ht="13.5" customHeight="1">
      <c r="A245" s="759">
        <f t="shared" si="76"/>
        <v>50</v>
      </c>
      <c r="B245" s="293" t="s">
        <v>697</v>
      </c>
      <c r="C245" s="25">
        <f t="shared" si="88"/>
        <v>2672480</v>
      </c>
      <c r="D245" s="760">
        <f t="shared" si="86"/>
        <v>116057.38084220269</v>
      </c>
      <c r="E245" s="760">
        <f t="shared" si="86"/>
        <v>30615.270708005555</v>
      </c>
      <c r="F245" s="760">
        <f t="shared" si="86"/>
        <v>64975.529847292921</v>
      </c>
      <c r="G245" s="760">
        <f t="shared" si="86"/>
        <v>11806.385932438687</v>
      </c>
      <c r="H245" s="760">
        <f t="shared" si="86"/>
        <v>112602.19034397656</v>
      </c>
      <c r="I245" s="760">
        <f t="shared" si="86"/>
        <v>19527.039950640134</v>
      </c>
      <c r="J245" s="360"/>
      <c r="K245" s="25">
        <f t="shared" si="80"/>
        <v>3028063.7976245559</v>
      </c>
      <c r="L245" s="760">
        <v>160</v>
      </c>
      <c r="M245" s="760">
        <f t="shared" si="85"/>
        <v>18925.398735153474</v>
      </c>
      <c r="N245" s="671">
        <v>20976</v>
      </c>
      <c r="O245" s="671"/>
      <c r="P245" s="40" t="s">
        <v>489</v>
      </c>
      <c r="Q245" s="777">
        <v>40747</v>
      </c>
      <c r="R245" s="776"/>
      <c r="S245" s="301">
        <v>160</v>
      </c>
      <c r="T245" s="809">
        <v>16703</v>
      </c>
      <c r="U245" s="25">
        <f t="shared" si="77"/>
        <v>2672480</v>
      </c>
      <c r="V245" s="451"/>
      <c r="W245" s="777"/>
      <c r="X245" s="809"/>
      <c r="Y245" s="809"/>
      <c r="Z245" s="25"/>
    </row>
    <row r="246" spans="1:26" ht="13.5" customHeight="1">
      <c r="A246" s="759">
        <f t="shared" si="76"/>
        <v>51</v>
      </c>
      <c r="B246" s="293" t="s">
        <v>541</v>
      </c>
      <c r="C246" s="25">
        <f t="shared" si="88"/>
        <v>124572</v>
      </c>
      <c r="D246" s="760">
        <f t="shared" ref="D246:I255" si="89">IF($L$350&lt;&gt;0,D$350/$L$350*$L246,0)</f>
        <v>39894.724664507172</v>
      </c>
      <c r="E246" s="760">
        <f t="shared" si="89"/>
        <v>10523.999305876911</v>
      </c>
      <c r="F246" s="760">
        <f t="shared" si="89"/>
        <v>22335.33838500694</v>
      </c>
      <c r="G246" s="760">
        <f t="shared" si="89"/>
        <v>4058.4451642757986</v>
      </c>
      <c r="H246" s="760">
        <f t="shared" si="89"/>
        <v>38707.002930741946</v>
      </c>
      <c r="I246" s="760">
        <f t="shared" si="89"/>
        <v>6712.419983032546</v>
      </c>
      <c r="J246" s="360"/>
      <c r="K246" s="25">
        <f t="shared" si="80"/>
        <v>246803.93043344127</v>
      </c>
      <c r="L246" s="760">
        <v>55</v>
      </c>
      <c r="M246" s="760">
        <f t="shared" si="85"/>
        <v>4487.3441896989325</v>
      </c>
      <c r="N246" s="671">
        <v>4422</v>
      </c>
      <c r="O246" s="671"/>
      <c r="P246" s="189" t="s">
        <v>380</v>
      </c>
      <c r="Q246" s="777">
        <v>40747</v>
      </c>
      <c r="R246" s="776"/>
      <c r="S246" s="301">
        <v>28</v>
      </c>
      <c r="T246" s="809">
        <f>4449</f>
        <v>4449</v>
      </c>
      <c r="U246" s="25">
        <f t="shared" si="77"/>
        <v>124572</v>
      </c>
      <c r="V246" s="451"/>
      <c r="W246" s="777"/>
      <c r="X246" s="809"/>
      <c r="Y246" s="809"/>
      <c r="Z246" s="25"/>
    </row>
    <row r="247" spans="1:26" ht="13.5" customHeight="1">
      <c r="A247" s="759">
        <f t="shared" si="76"/>
        <v>52</v>
      </c>
      <c r="B247" s="293" t="s">
        <v>534</v>
      </c>
      <c r="C247" s="25">
        <f t="shared" si="88"/>
        <v>65210</v>
      </c>
      <c r="D247" s="760">
        <f t="shared" si="89"/>
        <v>5802.8690421101346</v>
      </c>
      <c r="E247" s="760">
        <f t="shared" si="89"/>
        <v>1530.7635354002778</v>
      </c>
      <c r="F247" s="760">
        <f t="shared" si="89"/>
        <v>3248.7764923646459</v>
      </c>
      <c r="G247" s="760">
        <f t="shared" si="89"/>
        <v>590.31929662193431</v>
      </c>
      <c r="H247" s="760">
        <f t="shared" si="89"/>
        <v>5630.1095171988281</v>
      </c>
      <c r="I247" s="760">
        <f t="shared" si="89"/>
        <v>976.35199753200675</v>
      </c>
      <c r="J247" s="360"/>
      <c r="K247" s="25">
        <f t="shared" si="80"/>
        <v>82989.189881227823</v>
      </c>
      <c r="L247" s="760">
        <v>8</v>
      </c>
      <c r="M247" s="760">
        <f t="shared" si="85"/>
        <v>10373.648735153478</v>
      </c>
      <c r="N247" s="671">
        <v>12564</v>
      </c>
      <c r="O247" s="671"/>
      <c r="P247" s="40" t="s">
        <v>467</v>
      </c>
      <c r="Q247" s="777">
        <v>40747</v>
      </c>
      <c r="R247" s="776"/>
      <c r="S247" s="301">
        <f>L247/2</f>
        <v>4</v>
      </c>
      <c r="T247" s="809">
        <v>16302.5</v>
      </c>
      <c r="U247" s="25">
        <f t="shared" si="77"/>
        <v>65210</v>
      </c>
      <c r="V247" s="451"/>
      <c r="W247" s="777"/>
      <c r="X247" s="809"/>
      <c r="Y247" s="809"/>
      <c r="Z247" s="25"/>
    </row>
    <row r="248" spans="1:26" ht="13.5" customHeight="1">
      <c r="A248" s="759">
        <f t="shared" si="76"/>
        <v>53</v>
      </c>
      <c r="B248" s="293" t="s">
        <v>542</v>
      </c>
      <c r="C248" s="25">
        <f t="shared" si="88"/>
        <v>2225</v>
      </c>
      <c r="D248" s="760">
        <f t="shared" si="89"/>
        <v>725.35863026376683</v>
      </c>
      <c r="E248" s="760">
        <f t="shared" si="89"/>
        <v>191.34544192503472</v>
      </c>
      <c r="F248" s="760">
        <f t="shared" si="89"/>
        <v>406.09706154558074</v>
      </c>
      <c r="G248" s="760">
        <f t="shared" si="89"/>
        <v>73.789912077741789</v>
      </c>
      <c r="H248" s="760">
        <f t="shared" si="89"/>
        <v>703.76368964985352</v>
      </c>
      <c r="I248" s="760">
        <f t="shared" si="89"/>
        <v>122.04399969150084</v>
      </c>
      <c r="J248" s="360"/>
      <c r="K248" s="25">
        <f t="shared" si="80"/>
        <v>4447.3987351534788</v>
      </c>
      <c r="L248" s="760">
        <v>1</v>
      </c>
      <c r="M248" s="760">
        <f t="shared" si="85"/>
        <v>4447.3987351534788</v>
      </c>
      <c r="N248" s="671">
        <v>5210</v>
      </c>
      <c r="O248" s="671"/>
      <c r="P248" s="189" t="s">
        <v>380</v>
      </c>
      <c r="Q248" s="777">
        <v>40747</v>
      </c>
      <c r="R248" s="776"/>
      <c r="S248" s="301">
        <f>L248/2</f>
        <v>0.5</v>
      </c>
      <c r="T248" s="809">
        <f>4449</f>
        <v>4449</v>
      </c>
      <c r="U248" s="25">
        <f t="shared" si="77"/>
        <v>2225</v>
      </c>
      <c r="V248" s="451"/>
      <c r="W248" s="777"/>
      <c r="X248" s="809"/>
      <c r="Y248" s="809"/>
      <c r="Z248" s="25"/>
    </row>
    <row r="249" spans="1:26" ht="13.5" customHeight="1">
      <c r="A249" s="759">
        <f t="shared" si="76"/>
        <v>54</v>
      </c>
      <c r="B249" s="293" t="s">
        <v>705</v>
      </c>
      <c r="C249" s="25">
        <f t="shared" si="88"/>
        <v>4449</v>
      </c>
      <c r="D249" s="760">
        <f t="shared" si="89"/>
        <v>725.35863026376683</v>
      </c>
      <c r="E249" s="760">
        <f t="shared" si="89"/>
        <v>191.34544192503472</v>
      </c>
      <c r="F249" s="760">
        <f t="shared" si="89"/>
        <v>406.09706154558074</v>
      </c>
      <c r="G249" s="760">
        <f t="shared" si="89"/>
        <v>73.789912077741789</v>
      </c>
      <c r="H249" s="760">
        <f t="shared" si="89"/>
        <v>703.76368964985352</v>
      </c>
      <c r="I249" s="760">
        <f t="shared" si="89"/>
        <v>122.04399969150084</v>
      </c>
      <c r="J249" s="360"/>
      <c r="K249" s="25">
        <f t="shared" si="80"/>
        <v>6671.3987351534788</v>
      </c>
      <c r="L249" s="760">
        <v>1</v>
      </c>
      <c r="M249" s="760">
        <f t="shared" si="85"/>
        <v>6671.3987351534788</v>
      </c>
      <c r="N249" s="671">
        <v>7094</v>
      </c>
      <c r="O249" s="671"/>
      <c r="P249" s="189" t="s">
        <v>380</v>
      </c>
      <c r="Q249" s="777">
        <v>40747</v>
      </c>
      <c r="R249" s="776"/>
      <c r="S249" s="301">
        <f>L249</f>
        <v>1</v>
      </c>
      <c r="T249" s="809">
        <f>4449</f>
        <v>4449</v>
      </c>
      <c r="U249" s="25">
        <f t="shared" si="77"/>
        <v>4449</v>
      </c>
      <c r="V249" s="451"/>
      <c r="W249" s="777"/>
      <c r="X249" s="809"/>
      <c r="Y249" s="809"/>
      <c r="Z249" s="25"/>
    </row>
    <row r="250" spans="1:26" ht="13.5" customHeight="1">
      <c r="A250" s="759">
        <f t="shared" si="76"/>
        <v>55</v>
      </c>
      <c r="B250" s="293" t="s">
        <v>530</v>
      </c>
      <c r="C250" s="25">
        <f t="shared" si="88"/>
        <v>12052</v>
      </c>
      <c r="D250" s="760">
        <f t="shared" si="89"/>
        <v>1450.7172605275337</v>
      </c>
      <c r="E250" s="760">
        <f t="shared" si="89"/>
        <v>382.69088385006944</v>
      </c>
      <c r="F250" s="760">
        <f t="shared" si="89"/>
        <v>812.19412309116149</v>
      </c>
      <c r="G250" s="760">
        <f t="shared" si="89"/>
        <v>147.57982415548358</v>
      </c>
      <c r="H250" s="760">
        <f t="shared" si="89"/>
        <v>1407.527379299707</v>
      </c>
      <c r="I250" s="760">
        <f t="shared" si="89"/>
        <v>244.08799938300169</v>
      </c>
      <c r="J250" s="360"/>
      <c r="K250" s="25">
        <f t="shared" si="80"/>
        <v>16496.797470306956</v>
      </c>
      <c r="L250" s="760">
        <v>2</v>
      </c>
      <c r="M250" s="760">
        <f t="shared" si="85"/>
        <v>8248.3987351534779</v>
      </c>
      <c r="N250" s="671">
        <v>9263</v>
      </c>
      <c r="O250" s="671"/>
      <c r="P250" s="293" t="s">
        <v>392</v>
      </c>
      <c r="Q250" s="777">
        <v>40747</v>
      </c>
      <c r="R250" s="776"/>
      <c r="S250" s="301">
        <f>L250</f>
        <v>2</v>
      </c>
      <c r="T250" s="809">
        <v>6026</v>
      </c>
      <c r="U250" s="25">
        <f t="shared" si="77"/>
        <v>12052</v>
      </c>
      <c r="V250" s="451"/>
      <c r="W250" s="777"/>
      <c r="X250" s="809"/>
      <c r="Y250" s="809"/>
      <c r="Z250" s="25"/>
    </row>
    <row r="251" spans="1:26" ht="13.5" customHeight="1">
      <c r="A251" s="759">
        <f t="shared" si="76"/>
        <v>56</v>
      </c>
      <c r="B251" s="293" t="s">
        <v>532</v>
      </c>
      <c r="C251" s="25">
        <f t="shared" si="88"/>
        <v>16303</v>
      </c>
      <c r="D251" s="760">
        <f t="shared" si="89"/>
        <v>1450.7172605275337</v>
      </c>
      <c r="E251" s="760">
        <f t="shared" si="89"/>
        <v>382.69088385006944</v>
      </c>
      <c r="F251" s="760">
        <f t="shared" si="89"/>
        <v>812.19412309116149</v>
      </c>
      <c r="G251" s="760">
        <f t="shared" si="89"/>
        <v>147.57982415548358</v>
      </c>
      <c r="H251" s="760">
        <f t="shared" si="89"/>
        <v>1407.527379299707</v>
      </c>
      <c r="I251" s="760">
        <f t="shared" si="89"/>
        <v>244.08799938300169</v>
      </c>
      <c r="J251" s="360"/>
      <c r="K251" s="25">
        <f t="shared" si="80"/>
        <v>20747.797470306956</v>
      </c>
      <c r="L251" s="760">
        <v>2</v>
      </c>
      <c r="M251" s="760">
        <f t="shared" si="85"/>
        <v>10373.898735153478</v>
      </c>
      <c r="N251" s="671">
        <v>11321</v>
      </c>
      <c r="O251" s="671"/>
      <c r="P251" s="40" t="s">
        <v>467</v>
      </c>
      <c r="Q251" s="777">
        <v>40747</v>
      </c>
      <c r="R251" s="776"/>
      <c r="S251" s="301">
        <f>L251/2</f>
        <v>1</v>
      </c>
      <c r="T251" s="809">
        <v>16303</v>
      </c>
      <c r="U251" s="25">
        <f t="shared" si="77"/>
        <v>16303</v>
      </c>
      <c r="V251" s="451"/>
      <c r="W251" s="777"/>
      <c r="X251" s="809"/>
      <c r="Y251" s="809"/>
      <c r="Z251" s="25"/>
    </row>
    <row r="252" spans="1:26" ht="13.5" customHeight="1">
      <c r="A252" s="759">
        <f t="shared" si="76"/>
        <v>57</v>
      </c>
      <c r="B252" s="293" t="s">
        <v>543</v>
      </c>
      <c r="C252" s="25">
        <f t="shared" si="88"/>
        <v>48939</v>
      </c>
      <c r="D252" s="760">
        <f t="shared" si="89"/>
        <v>7978.9449329014351</v>
      </c>
      <c r="E252" s="760">
        <f t="shared" si="89"/>
        <v>2104.7998611753819</v>
      </c>
      <c r="F252" s="760">
        <f t="shared" si="89"/>
        <v>4467.0676770013879</v>
      </c>
      <c r="G252" s="760">
        <f t="shared" si="89"/>
        <v>811.68903285515967</v>
      </c>
      <c r="H252" s="760">
        <f t="shared" si="89"/>
        <v>7741.4005861483884</v>
      </c>
      <c r="I252" s="760">
        <f t="shared" si="89"/>
        <v>1342.4839966065092</v>
      </c>
      <c r="J252" s="360"/>
      <c r="K252" s="25">
        <f t="shared" si="80"/>
        <v>73385.386086688246</v>
      </c>
      <c r="L252" s="760">
        <v>11</v>
      </c>
      <c r="M252" s="760">
        <f t="shared" si="85"/>
        <v>6671.398735153477</v>
      </c>
      <c r="N252" s="671">
        <v>7348</v>
      </c>
      <c r="O252" s="671"/>
      <c r="P252" s="189" t="s">
        <v>380</v>
      </c>
      <c r="Q252" s="777">
        <v>40748</v>
      </c>
      <c r="R252" s="776"/>
      <c r="S252" s="301">
        <f>L252</f>
        <v>11</v>
      </c>
      <c r="T252" s="809">
        <f>4449</f>
        <v>4449</v>
      </c>
      <c r="U252" s="25">
        <f t="shared" si="77"/>
        <v>48939</v>
      </c>
      <c r="V252" s="451"/>
      <c r="W252" s="777"/>
      <c r="X252" s="809"/>
      <c r="Y252" s="809"/>
      <c r="Z252" s="25"/>
    </row>
    <row r="253" spans="1:26" ht="13.5" customHeight="1">
      <c r="A253" s="759">
        <f t="shared" si="76"/>
        <v>58</v>
      </c>
      <c r="B253" s="293" t="s">
        <v>544</v>
      </c>
      <c r="C253" s="25">
        <f t="shared" si="88"/>
        <v>11858</v>
      </c>
      <c r="D253" s="760">
        <f t="shared" si="89"/>
        <v>725.35863026376683</v>
      </c>
      <c r="E253" s="760">
        <f t="shared" si="89"/>
        <v>191.34544192503472</v>
      </c>
      <c r="F253" s="760">
        <f t="shared" si="89"/>
        <v>406.09706154558074</v>
      </c>
      <c r="G253" s="760">
        <f t="shared" si="89"/>
        <v>73.789912077741789</v>
      </c>
      <c r="H253" s="760">
        <f t="shared" si="89"/>
        <v>703.76368964985352</v>
      </c>
      <c r="I253" s="760">
        <f t="shared" si="89"/>
        <v>122.04399969150084</v>
      </c>
      <c r="J253" s="360"/>
      <c r="K253" s="25">
        <f t="shared" si="80"/>
        <v>14080.398735153478</v>
      </c>
      <c r="L253" s="760">
        <v>1</v>
      </c>
      <c r="M253" s="760">
        <f t="shared" si="85"/>
        <v>14080.398735153478</v>
      </c>
      <c r="N253" s="671">
        <v>15136</v>
      </c>
      <c r="O253" s="671"/>
      <c r="P253" s="189" t="s">
        <v>403</v>
      </c>
      <c r="Q253" s="777">
        <v>40748</v>
      </c>
      <c r="R253" s="776"/>
      <c r="S253" s="301">
        <f>L253/2</f>
        <v>0.5</v>
      </c>
      <c r="T253" s="253">
        <v>23716</v>
      </c>
      <c r="U253" s="25">
        <f t="shared" si="77"/>
        <v>11858</v>
      </c>
      <c r="V253" s="451"/>
      <c r="W253" s="777"/>
      <c r="X253" s="809"/>
      <c r="Y253" s="809"/>
      <c r="Z253" s="25"/>
    </row>
    <row r="254" spans="1:26" ht="13.5" customHeight="1">
      <c r="A254" s="759">
        <f t="shared" si="76"/>
        <v>59</v>
      </c>
      <c r="B254" s="293" t="s">
        <v>715</v>
      </c>
      <c r="C254" s="25">
        <f t="shared" si="88"/>
        <v>71925</v>
      </c>
      <c r="D254" s="760">
        <f t="shared" si="89"/>
        <v>3626.7931513188341</v>
      </c>
      <c r="E254" s="760">
        <f t="shared" si="89"/>
        <v>956.7272096251736</v>
      </c>
      <c r="F254" s="760">
        <f t="shared" si="89"/>
        <v>2030.4853077279038</v>
      </c>
      <c r="G254" s="760">
        <f t="shared" si="89"/>
        <v>368.94956038870896</v>
      </c>
      <c r="H254" s="760">
        <f t="shared" si="89"/>
        <v>3518.8184482492675</v>
      </c>
      <c r="I254" s="760">
        <f t="shared" si="89"/>
        <v>610.21999845750418</v>
      </c>
      <c r="J254" s="360"/>
      <c r="K254" s="25">
        <f t="shared" si="80"/>
        <v>83036.993675767371</v>
      </c>
      <c r="L254" s="760">
        <v>5</v>
      </c>
      <c r="M254" s="760">
        <f t="shared" si="85"/>
        <v>16607.398735153474</v>
      </c>
      <c r="N254" s="671">
        <v>17837</v>
      </c>
      <c r="O254" s="671"/>
      <c r="P254" s="40" t="s">
        <v>488</v>
      </c>
      <c r="Q254" s="777">
        <v>40748</v>
      </c>
      <c r="R254" s="776"/>
      <c r="S254" s="301">
        <v>3</v>
      </c>
      <c r="T254" s="809">
        <v>23975</v>
      </c>
      <c r="U254" s="25">
        <f t="shared" si="77"/>
        <v>71925</v>
      </c>
      <c r="V254" s="451"/>
      <c r="W254" s="777"/>
      <c r="X254" s="809"/>
      <c r="Y254" s="809"/>
      <c r="Z254" s="25"/>
    </row>
    <row r="255" spans="1:26" ht="13.5" customHeight="1">
      <c r="A255" s="759">
        <f t="shared" si="76"/>
        <v>60</v>
      </c>
      <c r="B255" s="293" t="s">
        <v>707</v>
      </c>
      <c r="C255" s="25">
        <f t="shared" si="88"/>
        <v>7268</v>
      </c>
      <c r="D255" s="760">
        <f t="shared" si="89"/>
        <v>725.35863026376683</v>
      </c>
      <c r="E255" s="760">
        <f t="shared" si="89"/>
        <v>191.34544192503472</v>
      </c>
      <c r="F255" s="760">
        <f t="shared" si="89"/>
        <v>406.09706154558074</v>
      </c>
      <c r="G255" s="760">
        <f t="shared" si="89"/>
        <v>73.789912077741789</v>
      </c>
      <c r="H255" s="760">
        <f t="shared" si="89"/>
        <v>703.76368964985352</v>
      </c>
      <c r="I255" s="760">
        <f t="shared" si="89"/>
        <v>122.04399969150084</v>
      </c>
      <c r="J255" s="360"/>
      <c r="K255" s="25">
        <f t="shared" si="80"/>
        <v>9490.3987351534779</v>
      </c>
      <c r="L255" s="760">
        <v>1</v>
      </c>
      <c r="M255" s="760">
        <f t="shared" si="85"/>
        <v>9490.3987351534779</v>
      </c>
      <c r="N255" s="671">
        <v>10026</v>
      </c>
      <c r="O255" s="671"/>
      <c r="P255" s="189" t="s">
        <v>424</v>
      </c>
      <c r="Q255" s="777">
        <v>40748</v>
      </c>
      <c r="R255" s="776"/>
      <c r="S255" s="301">
        <f>L255</f>
        <v>1</v>
      </c>
      <c r="T255" s="253">
        <v>7268</v>
      </c>
      <c r="U255" s="25">
        <f t="shared" si="77"/>
        <v>7268</v>
      </c>
      <c r="V255" s="451"/>
      <c r="W255" s="777"/>
      <c r="X255" s="809"/>
      <c r="Y255" s="809"/>
      <c r="Z255" s="25"/>
    </row>
    <row r="256" spans="1:26" ht="13.5" customHeight="1">
      <c r="A256" s="759">
        <f t="shared" si="76"/>
        <v>61</v>
      </c>
      <c r="B256" s="293" t="s">
        <v>708</v>
      </c>
      <c r="C256" s="25">
        <f t="shared" si="88"/>
        <v>8152</v>
      </c>
      <c r="D256" s="760">
        <f t="shared" ref="D256:I265" si="90">IF($L$350&lt;&gt;0,D$350/$L$350*$L256,0)</f>
        <v>725.35863026376683</v>
      </c>
      <c r="E256" s="760">
        <f t="shared" si="90"/>
        <v>191.34544192503472</v>
      </c>
      <c r="F256" s="760">
        <f t="shared" si="90"/>
        <v>406.09706154558074</v>
      </c>
      <c r="G256" s="760">
        <f t="shared" si="90"/>
        <v>73.789912077741789</v>
      </c>
      <c r="H256" s="760">
        <f t="shared" si="90"/>
        <v>703.76368964985352</v>
      </c>
      <c r="I256" s="760">
        <f t="shared" si="90"/>
        <v>122.04399969150084</v>
      </c>
      <c r="J256" s="360"/>
      <c r="K256" s="25">
        <f t="shared" si="80"/>
        <v>10374.398735153478</v>
      </c>
      <c r="L256" s="760">
        <v>1</v>
      </c>
      <c r="M256" s="760">
        <f t="shared" si="85"/>
        <v>10374.398735153478</v>
      </c>
      <c r="N256" s="671">
        <v>10723</v>
      </c>
      <c r="O256" s="671"/>
      <c r="P256" s="40" t="s">
        <v>467</v>
      </c>
      <c r="Q256" s="777">
        <v>40748</v>
      </c>
      <c r="R256" s="776"/>
      <c r="S256" s="301">
        <f t="shared" ref="S256" si="91">L256/2</f>
        <v>0.5</v>
      </c>
      <c r="T256" s="809">
        <v>16303</v>
      </c>
      <c r="U256" s="25">
        <f t="shared" si="77"/>
        <v>8152</v>
      </c>
      <c r="V256" s="451"/>
      <c r="W256" s="777"/>
      <c r="X256" s="809"/>
      <c r="Y256" s="809"/>
      <c r="Z256" s="25"/>
    </row>
    <row r="257" spans="1:26" ht="13.5" customHeight="1">
      <c r="A257" s="759">
        <f t="shared" si="76"/>
        <v>62</v>
      </c>
      <c r="B257" s="293" t="s">
        <v>716</v>
      </c>
      <c r="C257" s="25">
        <f t="shared" si="88"/>
        <v>1335180</v>
      </c>
      <c r="D257" s="760">
        <f t="shared" si="90"/>
        <v>78338.732068486817</v>
      </c>
      <c r="E257" s="760">
        <f t="shared" si="90"/>
        <v>20665.30772790375</v>
      </c>
      <c r="F257" s="760">
        <f t="shared" si="90"/>
        <v>43858.482646922719</v>
      </c>
      <c r="G257" s="760">
        <f t="shared" si="90"/>
        <v>7969.3105043961132</v>
      </c>
      <c r="H257" s="760">
        <f t="shared" si="90"/>
        <v>76006.478482184175</v>
      </c>
      <c r="I257" s="760">
        <f t="shared" si="90"/>
        <v>13180.751966682092</v>
      </c>
      <c r="J257" s="360"/>
      <c r="K257" s="25">
        <f t="shared" si="80"/>
        <v>1575199.0633965759</v>
      </c>
      <c r="L257" s="760">
        <v>108</v>
      </c>
      <c r="M257" s="760">
        <f t="shared" si="85"/>
        <v>14585.176512931257</v>
      </c>
      <c r="N257" s="671">
        <v>17100</v>
      </c>
      <c r="O257" s="671"/>
      <c r="P257" s="40" t="s">
        <v>466</v>
      </c>
      <c r="Q257" s="777">
        <v>40749</v>
      </c>
      <c r="R257" s="776"/>
      <c r="S257" s="301">
        <v>55</v>
      </c>
      <c r="T257" s="809">
        <v>24276</v>
      </c>
      <c r="U257" s="25">
        <f t="shared" si="77"/>
        <v>1335180</v>
      </c>
      <c r="V257" s="451"/>
      <c r="W257" s="777"/>
      <c r="X257" s="809"/>
      <c r="Y257" s="809"/>
      <c r="Z257" s="25"/>
    </row>
    <row r="258" spans="1:26" ht="13.5" customHeight="1">
      <c r="A258" s="759">
        <f t="shared" si="76"/>
        <v>63</v>
      </c>
      <c r="B258" s="293" t="s">
        <v>717</v>
      </c>
      <c r="C258" s="25">
        <f t="shared" si="88"/>
        <v>1599773</v>
      </c>
      <c r="D258" s="760">
        <f t="shared" si="90"/>
        <v>70359.787135585386</v>
      </c>
      <c r="E258" s="760">
        <f t="shared" si="90"/>
        <v>18560.507866728367</v>
      </c>
      <c r="F258" s="760">
        <f t="shared" si="90"/>
        <v>39391.41496992133</v>
      </c>
      <c r="G258" s="760">
        <f t="shared" si="90"/>
        <v>7157.6214715409533</v>
      </c>
      <c r="H258" s="760">
        <f t="shared" si="90"/>
        <v>68265.077896035786</v>
      </c>
      <c r="I258" s="760">
        <f t="shared" si="90"/>
        <v>11838.267970075582</v>
      </c>
      <c r="J258" s="360"/>
      <c r="K258" s="25">
        <f t="shared" si="80"/>
        <v>1815345.6773098875</v>
      </c>
      <c r="L258" s="760">
        <v>97</v>
      </c>
      <c r="M258" s="760">
        <f t="shared" si="85"/>
        <v>18714.903889792655</v>
      </c>
      <c r="N258" s="671">
        <v>19690</v>
      </c>
      <c r="O258" s="671"/>
      <c r="P258" s="40" t="s">
        <v>490</v>
      </c>
      <c r="Q258" s="777">
        <v>40749</v>
      </c>
      <c r="R258" s="776"/>
      <c r="S258" s="301">
        <f>L258/2</f>
        <v>48.5</v>
      </c>
      <c r="T258" s="809">
        <v>32985</v>
      </c>
      <c r="U258" s="25">
        <f t="shared" si="77"/>
        <v>1599773</v>
      </c>
      <c r="V258" s="451"/>
      <c r="W258" s="777"/>
      <c r="X258" s="809"/>
      <c r="Y258" s="809"/>
      <c r="Z258" s="25"/>
    </row>
    <row r="259" spans="1:26" ht="13.5" customHeight="1">
      <c r="A259" s="759">
        <f t="shared" si="76"/>
        <v>64</v>
      </c>
      <c r="B259" s="293" t="s">
        <v>718</v>
      </c>
      <c r="C259" s="25">
        <f t="shared" si="88"/>
        <v>984830</v>
      </c>
      <c r="D259" s="760">
        <f t="shared" si="90"/>
        <v>39894.724664507172</v>
      </c>
      <c r="E259" s="760">
        <f t="shared" si="90"/>
        <v>10523.999305876911</v>
      </c>
      <c r="F259" s="760">
        <f t="shared" si="90"/>
        <v>22335.33838500694</v>
      </c>
      <c r="G259" s="760">
        <f t="shared" si="90"/>
        <v>4058.4451642757986</v>
      </c>
      <c r="H259" s="760">
        <f t="shared" si="90"/>
        <v>38707.002930741946</v>
      </c>
      <c r="I259" s="760">
        <f t="shared" si="90"/>
        <v>6712.419983032546</v>
      </c>
      <c r="J259" s="360"/>
      <c r="K259" s="25">
        <f t="shared" si="80"/>
        <v>1107061.9304334414</v>
      </c>
      <c r="L259" s="760">
        <v>55</v>
      </c>
      <c r="M259" s="760">
        <f t="shared" si="85"/>
        <v>20128.398735153482</v>
      </c>
      <c r="N259" s="671">
        <v>23100</v>
      </c>
      <c r="O259" s="671"/>
      <c r="P259" s="40" t="s">
        <v>458</v>
      </c>
      <c r="Q259" s="777">
        <v>40749</v>
      </c>
      <c r="R259" s="776"/>
      <c r="S259" s="301">
        <f>L259/2</f>
        <v>27.5</v>
      </c>
      <c r="T259" s="809">
        <v>35812</v>
      </c>
      <c r="U259" s="25">
        <f t="shared" si="77"/>
        <v>984830</v>
      </c>
      <c r="V259" s="451"/>
      <c r="W259" s="777"/>
      <c r="X259" s="809"/>
      <c r="Y259" s="809"/>
      <c r="Z259" s="25"/>
    </row>
    <row r="260" spans="1:26" ht="13.5" customHeight="1">
      <c r="A260" s="759">
        <f t="shared" si="76"/>
        <v>65</v>
      </c>
      <c r="B260" s="293" t="s">
        <v>719</v>
      </c>
      <c r="C260" s="25">
        <f t="shared" si="88"/>
        <v>2580828</v>
      </c>
      <c r="D260" s="760">
        <f t="shared" si="90"/>
        <v>361953.95650161966</v>
      </c>
      <c r="E260" s="760">
        <f t="shared" si="90"/>
        <v>95481.375520592323</v>
      </c>
      <c r="F260" s="760">
        <f t="shared" si="90"/>
        <v>202642.43371124478</v>
      </c>
      <c r="G260" s="760">
        <f t="shared" si="90"/>
        <v>36821.166126793156</v>
      </c>
      <c r="H260" s="760">
        <f t="shared" si="90"/>
        <v>351178.08113527688</v>
      </c>
      <c r="I260" s="760">
        <f t="shared" si="90"/>
        <v>60899.955846058918</v>
      </c>
      <c r="J260" s="360"/>
      <c r="K260" s="25">
        <f t="shared" si="80"/>
        <v>3689804.9688415863</v>
      </c>
      <c r="L260" s="760">
        <v>499</v>
      </c>
      <c r="M260" s="760">
        <f t="shared" si="85"/>
        <v>7394.3987351534797</v>
      </c>
      <c r="N260" s="671">
        <v>8100</v>
      </c>
      <c r="O260" s="671"/>
      <c r="P260" s="189" t="s">
        <v>449</v>
      </c>
      <c r="Q260" s="777">
        <v>40750</v>
      </c>
      <c r="R260" s="776"/>
      <c r="S260" s="301">
        <f>L260/2</f>
        <v>249.5</v>
      </c>
      <c r="T260" s="809">
        <v>10344</v>
      </c>
      <c r="U260" s="25">
        <f t="shared" si="77"/>
        <v>2580828</v>
      </c>
      <c r="V260" s="451"/>
      <c r="W260" s="777"/>
      <c r="X260" s="809"/>
      <c r="Y260" s="809"/>
      <c r="Z260" s="25"/>
    </row>
    <row r="261" spans="1:26" ht="13.5" customHeight="1">
      <c r="A261" s="759">
        <f t="shared" si="76"/>
        <v>66</v>
      </c>
      <c r="B261" s="293" t="s">
        <v>720</v>
      </c>
      <c r="C261" s="25">
        <f t="shared" si="88"/>
        <v>7577130</v>
      </c>
      <c r="D261" s="760">
        <f t="shared" si="90"/>
        <v>710851.45765849145</v>
      </c>
      <c r="E261" s="760">
        <f t="shared" si="90"/>
        <v>187518.53308653404</v>
      </c>
      <c r="F261" s="760">
        <f t="shared" si="90"/>
        <v>397975.12031466916</v>
      </c>
      <c r="G261" s="760">
        <f t="shared" si="90"/>
        <v>72314.113836186953</v>
      </c>
      <c r="H261" s="760">
        <f t="shared" si="90"/>
        <v>689688.4158568565</v>
      </c>
      <c r="I261" s="760">
        <f t="shared" si="90"/>
        <v>119603.11969767083</v>
      </c>
      <c r="J261" s="360"/>
      <c r="K261" s="25">
        <f t="shared" ref="K261:K324" si="92">SUM(C261:I261)</f>
        <v>9755080.7604504097</v>
      </c>
      <c r="L261" s="760">
        <v>980</v>
      </c>
      <c r="M261" s="760">
        <f t="shared" si="85"/>
        <v>9954.164041275928</v>
      </c>
      <c r="N261" s="671">
        <v>11000</v>
      </c>
      <c r="O261" s="671"/>
      <c r="P261" s="40" t="s">
        <v>457</v>
      </c>
      <c r="Q261" s="777">
        <v>40764</v>
      </c>
      <c r="R261" s="776"/>
      <c r="S261" s="301">
        <v>330</v>
      </c>
      <c r="T261" s="809">
        <v>22961</v>
      </c>
      <c r="U261" s="25">
        <f t="shared" si="77"/>
        <v>7577130</v>
      </c>
      <c r="V261" s="451"/>
      <c r="W261" s="777"/>
      <c r="X261" s="809"/>
      <c r="Y261" s="809"/>
      <c r="Z261" s="25"/>
    </row>
    <row r="262" spans="1:26" ht="13.5" customHeight="1">
      <c r="A262" s="759">
        <f t="shared" ref="A262:A326" si="93">IF(B262&lt;&gt;"",A261+1,"")</f>
        <v>67</v>
      </c>
      <c r="B262" s="293" t="s">
        <v>721</v>
      </c>
      <c r="C262" s="25">
        <f t="shared" si="88"/>
        <v>5370800</v>
      </c>
      <c r="D262" s="760">
        <f t="shared" si="90"/>
        <v>725358.63026376686</v>
      </c>
      <c r="E262" s="760">
        <f t="shared" si="90"/>
        <v>191345.44192503471</v>
      </c>
      <c r="F262" s="760">
        <f t="shared" si="90"/>
        <v>406097.06154558074</v>
      </c>
      <c r="G262" s="760">
        <f t="shared" si="90"/>
        <v>73789.912077741785</v>
      </c>
      <c r="H262" s="760">
        <f t="shared" si="90"/>
        <v>703763.68964985351</v>
      </c>
      <c r="I262" s="760">
        <f t="shared" si="90"/>
        <v>122043.99969150084</v>
      </c>
      <c r="J262" s="360"/>
      <c r="K262" s="25">
        <f t="shared" si="92"/>
        <v>7593198.7351534795</v>
      </c>
      <c r="L262" s="760">
        <v>1000</v>
      </c>
      <c r="M262" s="760">
        <f t="shared" si="85"/>
        <v>7593.1987351534799</v>
      </c>
      <c r="N262" s="671">
        <v>11000</v>
      </c>
      <c r="O262" s="671"/>
      <c r="P262" s="189" t="s">
        <v>428</v>
      </c>
      <c r="Q262" s="777">
        <v>40772</v>
      </c>
      <c r="R262" s="776"/>
      <c r="S262" s="301">
        <v>200</v>
      </c>
      <c r="T262" s="809">
        <v>26854</v>
      </c>
      <c r="U262" s="25">
        <f t="shared" si="77"/>
        <v>5370800</v>
      </c>
      <c r="V262" s="451"/>
      <c r="W262" s="777"/>
      <c r="X262" s="809"/>
      <c r="Y262" s="809"/>
      <c r="Z262" s="25"/>
    </row>
    <row r="263" spans="1:26" ht="13.5" customHeight="1">
      <c r="A263" s="759">
        <f t="shared" si="93"/>
        <v>68</v>
      </c>
      <c r="B263" s="293" t="s">
        <v>744</v>
      </c>
      <c r="C263" s="25">
        <f t="shared" si="88"/>
        <v>62720</v>
      </c>
      <c r="D263" s="760">
        <f t="shared" si="90"/>
        <v>2901.4345210550673</v>
      </c>
      <c r="E263" s="760">
        <f t="shared" si="90"/>
        <v>765.38176770013888</v>
      </c>
      <c r="F263" s="760">
        <f t="shared" si="90"/>
        <v>1624.388246182323</v>
      </c>
      <c r="G263" s="760">
        <f t="shared" si="90"/>
        <v>295.15964831096716</v>
      </c>
      <c r="H263" s="760">
        <f t="shared" si="90"/>
        <v>2815.0547585994141</v>
      </c>
      <c r="I263" s="760">
        <f t="shared" si="90"/>
        <v>488.17599876600337</v>
      </c>
      <c r="J263" s="360"/>
      <c r="K263" s="25">
        <f t="shared" si="92"/>
        <v>71609.594940613912</v>
      </c>
      <c r="L263" s="760">
        <v>4</v>
      </c>
      <c r="M263" s="760">
        <f t="shared" si="85"/>
        <v>17902.398735153478</v>
      </c>
      <c r="N263" s="671">
        <v>17837</v>
      </c>
      <c r="O263" s="671"/>
      <c r="P263" s="40" t="s">
        <v>478</v>
      </c>
      <c r="Q263" s="777">
        <v>40772</v>
      </c>
      <c r="R263" s="776"/>
      <c r="S263" s="301">
        <v>2</v>
      </c>
      <c r="T263" s="809">
        <v>31360</v>
      </c>
      <c r="U263" s="25">
        <f t="shared" si="77"/>
        <v>62720</v>
      </c>
      <c r="V263" s="451"/>
      <c r="W263" s="777"/>
      <c r="X263" s="809"/>
      <c r="Y263" s="809"/>
      <c r="Z263" s="25"/>
    </row>
    <row r="264" spans="1:26" ht="13.5" customHeight="1">
      <c r="A264" s="759">
        <f t="shared" si="93"/>
        <v>69</v>
      </c>
      <c r="B264" s="293" t="s">
        <v>745</v>
      </c>
      <c r="C264" s="25">
        <f t="shared" si="88"/>
        <v>4449</v>
      </c>
      <c r="D264" s="760">
        <f t="shared" si="90"/>
        <v>725.35863026376683</v>
      </c>
      <c r="E264" s="760">
        <f t="shared" si="90"/>
        <v>191.34544192503472</v>
      </c>
      <c r="F264" s="760">
        <f t="shared" si="90"/>
        <v>406.09706154558074</v>
      </c>
      <c r="G264" s="760">
        <f t="shared" si="90"/>
        <v>73.789912077741789</v>
      </c>
      <c r="H264" s="760">
        <f t="shared" si="90"/>
        <v>703.76368964985352</v>
      </c>
      <c r="I264" s="760">
        <f t="shared" si="90"/>
        <v>122.04399969150084</v>
      </c>
      <c r="J264" s="360"/>
      <c r="K264" s="25">
        <f t="shared" si="92"/>
        <v>6671.3987351534788</v>
      </c>
      <c r="L264" s="760">
        <v>1</v>
      </c>
      <c r="M264" s="760">
        <f t="shared" si="85"/>
        <v>6671.3987351534788</v>
      </c>
      <c r="N264" s="671">
        <v>7093</v>
      </c>
      <c r="O264" s="671"/>
      <c r="P264" s="189" t="s">
        <v>380</v>
      </c>
      <c r="Q264" s="777">
        <v>40772</v>
      </c>
      <c r="R264" s="776"/>
      <c r="S264" s="301">
        <f>L264</f>
        <v>1</v>
      </c>
      <c r="T264" s="809">
        <f>4449</f>
        <v>4449</v>
      </c>
      <c r="U264" s="25">
        <f t="shared" si="77"/>
        <v>4449</v>
      </c>
      <c r="V264" s="451"/>
      <c r="W264" s="777"/>
      <c r="X264" s="809"/>
      <c r="Y264" s="809"/>
      <c r="Z264" s="25"/>
    </row>
    <row r="265" spans="1:26" ht="13.5" customHeight="1">
      <c r="A265" s="759">
        <f t="shared" si="93"/>
        <v>70</v>
      </c>
      <c r="B265" s="293" t="s">
        <v>746</v>
      </c>
      <c r="C265" s="25">
        <f t="shared" si="88"/>
        <v>26894</v>
      </c>
      <c r="D265" s="760">
        <f t="shared" si="90"/>
        <v>2176.0758907913005</v>
      </c>
      <c r="E265" s="760">
        <f t="shared" si="90"/>
        <v>574.03632577510416</v>
      </c>
      <c r="F265" s="760">
        <f t="shared" si="90"/>
        <v>1218.2911846367422</v>
      </c>
      <c r="G265" s="760">
        <f t="shared" si="90"/>
        <v>221.36973623322535</v>
      </c>
      <c r="H265" s="760">
        <f t="shared" si="90"/>
        <v>2111.2910689495607</v>
      </c>
      <c r="I265" s="760">
        <f t="shared" si="90"/>
        <v>366.13199907450252</v>
      </c>
      <c r="J265" s="360"/>
      <c r="K265" s="25">
        <f t="shared" si="92"/>
        <v>33561.196205460437</v>
      </c>
      <c r="L265" s="760">
        <v>3</v>
      </c>
      <c r="M265" s="760">
        <f t="shared" si="85"/>
        <v>11187.065401820146</v>
      </c>
      <c r="N265" s="671">
        <v>10253</v>
      </c>
      <c r="O265" s="671"/>
      <c r="P265" s="40" t="s">
        <v>465</v>
      </c>
      <c r="Q265" s="777">
        <v>40772</v>
      </c>
      <c r="R265" s="776"/>
      <c r="S265" s="301">
        <v>1</v>
      </c>
      <c r="T265" s="807">
        <v>26894</v>
      </c>
      <c r="U265" s="25">
        <f t="shared" si="77"/>
        <v>26894</v>
      </c>
      <c r="V265" s="451"/>
      <c r="W265" s="777"/>
      <c r="X265" s="809"/>
      <c r="Y265" s="809"/>
      <c r="Z265" s="25"/>
    </row>
    <row r="266" spans="1:26" ht="13.5" customHeight="1">
      <c r="A266" s="759">
        <f t="shared" si="93"/>
        <v>71</v>
      </c>
      <c r="B266" s="293" t="s">
        <v>747</v>
      </c>
      <c r="C266" s="25">
        <f t="shared" si="88"/>
        <v>16173</v>
      </c>
      <c r="D266" s="760">
        <f t="shared" ref="D266:I275" si="94">IF($L$350&lt;&gt;0,D$350/$L$350*$L266,0)</f>
        <v>1450.7172605275337</v>
      </c>
      <c r="E266" s="760">
        <f t="shared" si="94"/>
        <v>382.69088385006944</v>
      </c>
      <c r="F266" s="760">
        <f t="shared" si="94"/>
        <v>812.19412309116149</v>
      </c>
      <c r="G266" s="760">
        <f t="shared" si="94"/>
        <v>147.57982415548358</v>
      </c>
      <c r="H266" s="760">
        <f t="shared" si="94"/>
        <v>1407.527379299707</v>
      </c>
      <c r="I266" s="760">
        <f t="shared" si="94"/>
        <v>244.08799938300169</v>
      </c>
      <c r="J266" s="360"/>
      <c r="K266" s="25">
        <f t="shared" si="92"/>
        <v>20617.797470306956</v>
      </c>
      <c r="L266" s="760">
        <v>2</v>
      </c>
      <c r="M266" s="760">
        <f t="shared" si="85"/>
        <v>10308.898735153478</v>
      </c>
      <c r="N266" s="671">
        <v>14881</v>
      </c>
      <c r="O266" s="671"/>
      <c r="P266" s="189" t="s">
        <v>399</v>
      </c>
      <c r="Q266" s="777">
        <v>40772</v>
      </c>
      <c r="R266" s="776"/>
      <c r="S266" s="301">
        <f t="shared" ref="S266:S267" si="95">L266/2</f>
        <v>1</v>
      </c>
      <c r="T266" s="809">
        <v>16173</v>
      </c>
      <c r="U266" s="25">
        <f t="shared" si="77"/>
        <v>16173</v>
      </c>
      <c r="V266" s="451"/>
      <c r="W266" s="777"/>
      <c r="X266" s="809"/>
      <c r="Y266" s="809"/>
      <c r="Z266" s="25"/>
    </row>
    <row r="267" spans="1:26" ht="13.5" customHeight="1">
      <c r="A267" s="759">
        <f>IF(B267&lt;&gt;"",A266+1,"")</f>
        <v>72</v>
      </c>
      <c r="B267" s="293" t="s">
        <v>748</v>
      </c>
      <c r="C267" s="25">
        <f t="shared" si="88"/>
        <v>8087</v>
      </c>
      <c r="D267" s="760">
        <f t="shared" si="94"/>
        <v>725.35863026376683</v>
      </c>
      <c r="E267" s="760">
        <f t="shared" si="94"/>
        <v>191.34544192503472</v>
      </c>
      <c r="F267" s="760">
        <f t="shared" si="94"/>
        <v>406.09706154558074</v>
      </c>
      <c r="G267" s="760">
        <f t="shared" si="94"/>
        <v>73.789912077741789</v>
      </c>
      <c r="H267" s="760">
        <f t="shared" si="94"/>
        <v>703.76368964985352</v>
      </c>
      <c r="I267" s="760">
        <f t="shared" si="94"/>
        <v>122.04399969150084</v>
      </c>
      <c r="J267" s="360"/>
      <c r="K267" s="25">
        <f t="shared" si="92"/>
        <v>10309.398735153478</v>
      </c>
      <c r="L267" s="760">
        <v>1</v>
      </c>
      <c r="M267" s="760">
        <f t="shared" si="85"/>
        <v>10309.398735153478</v>
      </c>
      <c r="N267" s="671">
        <v>12207</v>
      </c>
      <c r="O267" s="671"/>
      <c r="P267" s="189" t="s">
        <v>399</v>
      </c>
      <c r="Q267" s="777">
        <v>40772</v>
      </c>
      <c r="R267" s="776"/>
      <c r="S267" s="301">
        <f t="shared" si="95"/>
        <v>0.5</v>
      </c>
      <c r="T267" s="809">
        <v>16173</v>
      </c>
      <c r="U267" s="25">
        <f t="shared" si="77"/>
        <v>8087</v>
      </c>
      <c r="V267" s="451"/>
      <c r="W267" s="777"/>
      <c r="X267" s="809"/>
      <c r="Y267" s="809"/>
      <c r="Z267" s="25"/>
    </row>
    <row r="268" spans="1:26" ht="13.5" customHeight="1">
      <c r="A268" s="759">
        <f t="shared" si="93"/>
        <v>73</v>
      </c>
      <c r="B268" s="293" t="s">
        <v>749</v>
      </c>
      <c r="C268" s="25">
        <f t="shared" si="88"/>
        <v>7268</v>
      </c>
      <c r="D268" s="760">
        <f t="shared" si="94"/>
        <v>725.35863026376683</v>
      </c>
      <c r="E268" s="760">
        <f t="shared" si="94"/>
        <v>191.34544192503472</v>
      </c>
      <c r="F268" s="760">
        <f t="shared" si="94"/>
        <v>406.09706154558074</v>
      </c>
      <c r="G268" s="760">
        <f t="shared" si="94"/>
        <v>73.789912077741789</v>
      </c>
      <c r="H268" s="760">
        <f t="shared" si="94"/>
        <v>703.76368964985352</v>
      </c>
      <c r="I268" s="760">
        <f t="shared" si="94"/>
        <v>122.04399969150084</v>
      </c>
      <c r="J268" s="360"/>
      <c r="K268" s="25">
        <f t="shared" si="92"/>
        <v>9490.3987351534779</v>
      </c>
      <c r="L268" s="760">
        <v>1</v>
      </c>
      <c r="M268" s="760">
        <f t="shared" si="85"/>
        <v>9490.3987351534779</v>
      </c>
      <c r="N268" s="671">
        <v>10110</v>
      </c>
      <c r="O268" s="671"/>
      <c r="P268" s="189" t="s">
        <v>424</v>
      </c>
      <c r="Q268" s="777">
        <v>40772</v>
      </c>
      <c r="R268" s="776"/>
      <c r="S268" s="301">
        <f>L268</f>
        <v>1</v>
      </c>
      <c r="T268" s="253">
        <v>7268</v>
      </c>
      <c r="U268" s="25">
        <f t="shared" si="77"/>
        <v>7268</v>
      </c>
      <c r="V268" s="451"/>
      <c r="W268" s="777"/>
      <c r="X268" s="809"/>
      <c r="Y268" s="809"/>
      <c r="Z268" s="25"/>
    </row>
    <row r="269" spans="1:26" ht="13.5" customHeight="1">
      <c r="A269" s="759">
        <f t="shared" si="93"/>
        <v>74</v>
      </c>
      <c r="B269" s="293" t="s">
        <v>750</v>
      </c>
      <c r="C269" s="25">
        <f t="shared" si="88"/>
        <v>16173</v>
      </c>
      <c r="D269" s="760">
        <f t="shared" si="94"/>
        <v>1450.7172605275337</v>
      </c>
      <c r="E269" s="760">
        <f t="shared" si="94"/>
        <v>382.69088385006944</v>
      </c>
      <c r="F269" s="760">
        <f t="shared" si="94"/>
        <v>812.19412309116149</v>
      </c>
      <c r="G269" s="760">
        <f t="shared" si="94"/>
        <v>147.57982415548358</v>
      </c>
      <c r="H269" s="760">
        <f t="shared" si="94"/>
        <v>1407.527379299707</v>
      </c>
      <c r="I269" s="760">
        <f t="shared" si="94"/>
        <v>244.08799938300169</v>
      </c>
      <c r="J269" s="360"/>
      <c r="K269" s="25">
        <f t="shared" si="92"/>
        <v>20617.797470306956</v>
      </c>
      <c r="L269" s="760">
        <v>2</v>
      </c>
      <c r="M269" s="760">
        <f t="shared" si="85"/>
        <v>10308.898735153478</v>
      </c>
      <c r="N269" s="671">
        <v>15053</v>
      </c>
      <c r="O269" s="671"/>
      <c r="P269" s="189" t="s">
        <v>399</v>
      </c>
      <c r="Q269" s="777">
        <v>40772</v>
      </c>
      <c r="R269" s="776"/>
      <c r="S269" s="301">
        <f>L269/2</f>
        <v>1</v>
      </c>
      <c r="T269" s="809">
        <v>16173</v>
      </c>
      <c r="U269" s="25">
        <f t="shared" si="77"/>
        <v>16173</v>
      </c>
      <c r="V269" s="451"/>
      <c r="W269" s="777"/>
      <c r="X269" s="809"/>
      <c r="Y269" s="809"/>
      <c r="Z269" s="25"/>
    </row>
    <row r="270" spans="1:26" ht="13.5" customHeight="1">
      <c r="A270" s="759">
        <f t="shared" si="93"/>
        <v>75</v>
      </c>
      <c r="B270" s="293" t="s">
        <v>751</v>
      </c>
      <c r="C270" s="25">
        <f t="shared" si="88"/>
        <v>7509250</v>
      </c>
      <c r="D270" s="760">
        <f t="shared" si="94"/>
        <v>507751.04118463676</v>
      </c>
      <c r="E270" s="760">
        <f t="shared" si="94"/>
        <v>133941.80934752431</v>
      </c>
      <c r="F270" s="760">
        <f t="shared" si="94"/>
        <v>284267.94308190653</v>
      </c>
      <c r="G270" s="760">
        <f t="shared" si="94"/>
        <v>51652.938454419251</v>
      </c>
      <c r="H270" s="760">
        <f t="shared" si="94"/>
        <v>492634.58275489748</v>
      </c>
      <c r="I270" s="760">
        <f t="shared" si="94"/>
        <v>85430.799784050585</v>
      </c>
      <c r="J270" s="360"/>
      <c r="K270" s="25">
        <f t="shared" si="92"/>
        <v>9064929.1146074347</v>
      </c>
      <c r="L270" s="760">
        <v>700</v>
      </c>
      <c r="M270" s="760">
        <f t="shared" si="85"/>
        <v>12949.898735153478</v>
      </c>
      <c r="N270" s="671">
        <v>14438</v>
      </c>
      <c r="O270" s="671"/>
      <c r="P270" s="189" t="s">
        <v>493</v>
      </c>
      <c r="Q270" s="777">
        <v>40772</v>
      </c>
      <c r="R270" s="776"/>
      <c r="S270" s="301">
        <f>L270/2</f>
        <v>350</v>
      </c>
      <c r="T270" s="832">
        <v>21455</v>
      </c>
      <c r="U270" s="25">
        <f t="shared" si="77"/>
        <v>7509250</v>
      </c>
      <c r="V270" s="451"/>
      <c r="W270" s="777"/>
      <c r="X270" s="809"/>
      <c r="Y270" s="809"/>
      <c r="Z270" s="25"/>
    </row>
    <row r="271" spans="1:26" ht="13.5" customHeight="1">
      <c r="A271" s="759">
        <f t="shared" si="93"/>
        <v>76</v>
      </c>
      <c r="B271" s="293" t="s">
        <v>752</v>
      </c>
      <c r="C271" s="25">
        <f t="shared" si="88"/>
        <v>738276</v>
      </c>
      <c r="D271" s="760">
        <f t="shared" si="94"/>
        <v>45697.593706617306</v>
      </c>
      <c r="E271" s="760">
        <f t="shared" si="94"/>
        <v>12054.762841277188</v>
      </c>
      <c r="F271" s="760">
        <f t="shared" si="94"/>
        <v>25584.114877371587</v>
      </c>
      <c r="G271" s="760">
        <f t="shared" si="94"/>
        <v>4648.7644608977325</v>
      </c>
      <c r="H271" s="760">
        <f t="shared" si="94"/>
        <v>44337.112447940774</v>
      </c>
      <c r="I271" s="760">
        <f t="shared" si="94"/>
        <v>7688.7719805645529</v>
      </c>
      <c r="J271" s="360"/>
      <c r="K271" s="25">
        <f t="shared" si="92"/>
        <v>878287.12031466921</v>
      </c>
      <c r="L271" s="760">
        <v>63</v>
      </c>
      <c r="M271" s="760">
        <f t="shared" si="85"/>
        <v>13941.065401820146</v>
      </c>
      <c r="N271" s="671">
        <v>16713</v>
      </c>
      <c r="O271" s="671"/>
      <c r="P271" s="40" t="s">
        <v>437</v>
      </c>
      <c r="Q271" s="777">
        <v>40774</v>
      </c>
      <c r="R271" s="776"/>
      <c r="S271" s="301">
        <v>33</v>
      </c>
      <c r="T271" s="809">
        <v>22372</v>
      </c>
      <c r="U271" s="25">
        <f t="shared" si="77"/>
        <v>738276</v>
      </c>
      <c r="V271" s="451"/>
      <c r="W271" s="777"/>
      <c r="X271" s="809"/>
      <c r="Y271" s="809"/>
      <c r="Z271" s="25"/>
    </row>
    <row r="272" spans="1:26" ht="13.5" customHeight="1">
      <c r="A272" s="759">
        <f t="shared" si="93"/>
        <v>77</v>
      </c>
      <c r="B272" s="293" t="s">
        <v>753</v>
      </c>
      <c r="C272" s="25">
        <f t="shared" si="88"/>
        <v>713736</v>
      </c>
      <c r="D272" s="760">
        <f t="shared" si="94"/>
        <v>100099.49097639983</v>
      </c>
      <c r="E272" s="760">
        <f t="shared" si="94"/>
        <v>26405.67098565479</v>
      </c>
      <c r="F272" s="760">
        <f t="shared" si="94"/>
        <v>56041.394493290143</v>
      </c>
      <c r="G272" s="760">
        <f t="shared" si="94"/>
        <v>10183.007866728367</v>
      </c>
      <c r="H272" s="760">
        <f t="shared" si="94"/>
        <v>97119.389171679781</v>
      </c>
      <c r="I272" s="760">
        <f t="shared" si="94"/>
        <v>16842.071957427117</v>
      </c>
      <c r="J272" s="360"/>
      <c r="K272" s="25">
        <f t="shared" si="92"/>
        <v>1020427.0254511799</v>
      </c>
      <c r="L272" s="760">
        <v>138</v>
      </c>
      <c r="M272" s="760">
        <f t="shared" si="85"/>
        <v>7394.3987351534779</v>
      </c>
      <c r="N272" s="671">
        <v>8450</v>
      </c>
      <c r="O272" s="671"/>
      <c r="P272" s="189" t="s">
        <v>449</v>
      </c>
      <c r="Q272" s="777">
        <v>40774</v>
      </c>
      <c r="R272" s="776"/>
      <c r="S272" s="301">
        <f>L272/2</f>
        <v>69</v>
      </c>
      <c r="T272" s="809">
        <v>10344</v>
      </c>
      <c r="U272" s="25">
        <f t="shared" si="77"/>
        <v>713736</v>
      </c>
      <c r="V272" s="451"/>
      <c r="W272" s="777"/>
      <c r="X272" s="809"/>
      <c r="Y272" s="809"/>
      <c r="Z272" s="25"/>
    </row>
    <row r="273" spans="1:26" ht="13.5" customHeight="1">
      <c r="A273" s="759">
        <f t="shared" si="93"/>
        <v>78</v>
      </c>
      <c r="B273" s="293" t="s">
        <v>754</v>
      </c>
      <c r="C273" s="25">
        <f t="shared" si="88"/>
        <v>1708596</v>
      </c>
      <c r="D273" s="760">
        <f t="shared" si="94"/>
        <v>202375.05784359094</v>
      </c>
      <c r="E273" s="760">
        <f t="shared" si="94"/>
        <v>53385.378297084688</v>
      </c>
      <c r="F273" s="760">
        <f t="shared" si="94"/>
        <v>113301.08017121702</v>
      </c>
      <c r="G273" s="760">
        <f t="shared" si="94"/>
        <v>20587.385469689958</v>
      </c>
      <c r="H273" s="760">
        <f t="shared" si="94"/>
        <v>196350.06941230912</v>
      </c>
      <c r="I273" s="760">
        <f t="shared" si="94"/>
        <v>34050.275913928737</v>
      </c>
      <c r="J273" s="360"/>
      <c r="K273" s="25">
        <f t="shared" si="92"/>
        <v>2328645.2471078201</v>
      </c>
      <c r="L273" s="760">
        <v>279</v>
      </c>
      <c r="M273" s="760">
        <f t="shared" si="85"/>
        <v>8346.3987351534779</v>
      </c>
      <c r="N273" s="671">
        <v>9594</v>
      </c>
      <c r="O273" s="671"/>
      <c r="P273" s="189" t="s">
        <v>379</v>
      </c>
      <c r="Q273" s="777">
        <v>40774</v>
      </c>
      <c r="R273" s="776"/>
      <c r="S273" s="301">
        <f>L273</f>
        <v>279</v>
      </c>
      <c r="T273" s="809">
        <v>6124</v>
      </c>
      <c r="U273" s="25">
        <f t="shared" si="77"/>
        <v>1708596</v>
      </c>
      <c r="V273" s="451"/>
      <c r="W273" s="777"/>
      <c r="X273" s="809"/>
      <c r="Y273" s="809"/>
      <c r="Z273" s="25"/>
    </row>
    <row r="274" spans="1:26" ht="13.5" customHeight="1">
      <c r="A274" s="759">
        <f t="shared" si="93"/>
        <v>79</v>
      </c>
      <c r="B274" s="293" t="s">
        <v>755</v>
      </c>
      <c r="C274" s="25">
        <f t="shared" si="88"/>
        <v>339460</v>
      </c>
      <c r="D274" s="760">
        <f t="shared" si="94"/>
        <v>29739.70384081444</v>
      </c>
      <c r="E274" s="760">
        <f t="shared" si="94"/>
        <v>7845.1631189264235</v>
      </c>
      <c r="F274" s="760">
        <f t="shared" si="94"/>
        <v>16649.979523368809</v>
      </c>
      <c r="G274" s="760">
        <f t="shared" si="94"/>
        <v>3025.3863951874132</v>
      </c>
      <c r="H274" s="760">
        <f t="shared" si="94"/>
        <v>28854.311275643995</v>
      </c>
      <c r="I274" s="760">
        <f t="shared" si="94"/>
        <v>5003.8039873515345</v>
      </c>
      <c r="J274" s="360"/>
      <c r="K274" s="25">
        <f t="shared" si="92"/>
        <v>430578.34814129258</v>
      </c>
      <c r="L274" s="760">
        <v>41</v>
      </c>
      <c r="M274" s="760">
        <f t="shared" si="85"/>
        <v>10501.91093027543</v>
      </c>
      <c r="N274" s="671">
        <v>11992</v>
      </c>
      <c r="O274" s="671"/>
      <c r="P274" s="189" t="s">
        <v>432</v>
      </c>
      <c r="Q274" s="777">
        <v>40774</v>
      </c>
      <c r="R274" s="776"/>
      <c r="S274" s="301">
        <v>20</v>
      </c>
      <c r="T274" s="809">
        <v>16973</v>
      </c>
      <c r="U274" s="25">
        <f t="shared" si="77"/>
        <v>339460</v>
      </c>
      <c r="V274" s="451"/>
      <c r="W274" s="777"/>
      <c r="X274" s="809"/>
      <c r="Y274" s="809"/>
      <c r="Z274" s="25"/>
    </row>
    <row r="275" spans="1:26" ht="13.5" customHeight="1">
      <c r="A275" s="759">
        <f t="shared" si="93"/>
        <v>80</v>
      </c>
      <c r="B275" s="293" t="s">
        <v>756</v>
      </c>
      <c r="C275" s="25">
        <f t="shared" si="88"/>
        <v>1307440</v>
      </c>
      <c r="D275" s="760">
        <f t="shared" si="94"/>
        <v>109529.15316982879</v>
      </c>
      <c r="E275" s="760">
        <f t="shared" si="94"/>
        <v>28893.161730680244</v>
      </c>
      <c r="F275" s="760">
        <f t="shared" si="94"/>
        <v>61320.656293382694</v>
      </c>
      <c r="G275" s="760">
        <f t="shared" si="94"/>
        <v>11142.276723739011</v>
      </c>
      <c r="H275" s="760">
        <f t="shared" si="94"/>
        <v>106268.31713712789</v>
      </c>
      <c r="I275" s="760">
        <f t="shared" si="94"/>
        <v>18428.643953416627</v>
      </c>
      <c r="J275" s="360"/>
      <c r="K275" s="25">
        <f t="shared" si="92"/>
        <v>1643022.2090081752</v>
      </c>
      <c r="L275" s="760">
        <v>151</v>
      </c>
      <c r="M275" s="760">
        <f t="shared" si="85"/>
        <v>10880.941781511094</v>
      </c>
      <c r="N275" s="671">
        <v>11067</v>
      </c>
      <c r="O275" s="671"/>
      <c r="P275" s="189" t="s">
        <v>455</v>
      </c>
      <c r="Q275" s="777">
        <v>40774</v>
      </c>
      <c r="R275" s="776"/>
      <c r="S275" s="301">
        <v>40</v>
      </c>
      <c r="T275" s="832">
        <v>32686</v>
      </c>
      <c r="U275" s="25">
        <f t="shared" si="77"/>
        <v>1307440</v>
      </c>
      <c r="V275" s="451"/>
      <c r="W275" s="777"/>
      <c r="X275" s="809"/>
      <c r="Y275" s="809"/>
      <c r="Z275" s="25"/>
    </row>
    <row r="276" spans="1:26" ht="13.5" customHeight="1">
      <c r="A276" s="759">
        <f t="shared" si="93"/>
        <v>81</v>
      </c>
      <c r="B276" s="293" t="s">
        <v>757</v>
      </c>
      <c r="C276" s="25">
        <f t="shared" si="88"/>
        <v>2654496</v>
      </c>
      <c r="D276" s="760">
        <f t="shared" ref="D276:I285" si="96">IF($L$350&lt;&gt;0,D$350/$L$350*$L276,0)</f>
        <v>335841.04581212404</v>
      </c>
      <c r="E276" s="760">
        <f t="shared" si="96"/>
        <v>88592.939611291076</v>
      </c>
      <c r="F276" s="760">
        <f t="shared" si="96"/>
        <v>188022.93949560387</v>
      </c>
      <c r="G276" s="760">
        <f t="shared" si="96"/>
        <v>34164.729291994445</v>
      </c>
      <c r="H276" s="760">
        <f t="shared" si="96"/>
        <v>325842.58830788219</v>
      </c>
      <c r="I276" s="760">
        <f t="shared" si="96"/>
        <v>56506.371857164893</v>
      </c>
      <c r="J276" s="360"/>
      <c r="K276" s="25">
        <f t="shared" si="92"/>
        <v>3683466.6143760607</v>
      </c>
      <c r="L276" s="760">
        <v>463</v>
      </c>
      <c r="M276" s="760">
        <f t="shared" si="85"/>
        <v>7955.6514349374957</v>
      </c>
      <c r="N276" s="671">
        <v>10594</v>
      </c>
      <c r="O276" s="671"/>
      <c r="P276" s="189" t="s">
        <v>444</v>
      </c>
      <c r="Q276" s="777">
        <v>40774</v>
      </c>
      <c r="R276" s="776"/>
      <c r="S276" s="301">
        <v>104</v>
      </c>
      <c r="T276" s="807">
        <v>25524</v>
      </c>
      <c r="U276" s="25">
        <f t="shared" si="77"/>
        <v>2654496</v>
      </c>
      <c r="V276" s="451"/>
      <c r="W276" s="777"/>
      <c r="X276" s="809"/>
      <c r="Y276" s="809"/>
      <c r="Z276" s="25"/>
    </row>
    <row r="277" spans="1:26" ht="13.5" customHeight="1">
      <c r="A277" s="759">
        <f>IF(B277&lt;&gt;"",A276+1,"")</f>
        <v>82</v>
      </c>
      <c r="B277" s="293" t="s">
        <v>758</v>
      </c>
      <c r="C277" s="25">
        <f t="shared" si="88"/>
        <v>1759310</v>
      </c>
      <c r="D277" s="760">
        <f t="shared" si="96"/>
        <v>118233.45673299399</v>
      </c>
      <c r="E277" s="760">
        <f t="shared" si="96"/>
        <v>31189.30703378066</v>
      </c>
      <c r="F277" s="760">
        <f t="shared" si="96"/>
        <v>66193.821031929663</v>
      </c>
      <c r="G277" s="760">
        <f t="shared" si="96"/>
        <v>12027.755668671911</v>
      </c>
      <c r="H277" s="760">
        <f t="shared" si="96"/>
        <v>114713.48141292612</v>
      </c>
      <c r="I277" s="760">
        <f t="shared" si="96"/>
        <v>19893.171949714637</v>
      </c>
      <c r="J277" s="360"/>
      <c r="K277" s="25">
        <f t="shared" si="92"/>
        <v>2121560.9938300168</v>
      </c>
      <c r="L277" s="760">
        <v>163</v>
      </c>
      <c r="M277" s="760">
        <f t="shared" si="85"/>
        <v>13015.711618589061</v>
      </c>
      <c r="N277" s="671">
        <v>14010</v>
      </c>
      <c r="O277" s="671"/>
      <c r="P277" s="189" t="s">
        <v>493</v>
      </c>
      <c r="Q277" s="777">
        <v>40774</v>
      </c>
      <c r="R277" s="776"/>
      <c r="S277" s="301">
        <v>82</v>
      </c>
      <c r="T277" s="832">
        <v>21455</v>
      </c>
      <c r="U277" s="25">
        <f t="shared" si="77"/>
        <v>1759310</v>
      </c>
      <c r="V277" s="451"/>
      <c r="W277" s="777"/>
      <c r="X277" s="809"/>
      <c r="Y277" s="809"/>
      <c r="Z277" s="25"/>
    </row>
    <row r="278" spans="1:26" ht="13.5" customHeight="1">
      <c r="A278" s="759">
        <f t="shared" si="93"/>
        <v>83</v>
      </c>
      <c r="B278" s="293" t="s">
        <v>541</v>
      </c>
      <c r="C278" s="25">
        <f t="shared" si="88"/>
        <v>100103</v>
      </c>
      <c r="D278" s="760">
        <f t="shared" si="96"/>
        <v>32641.138361869507</v>
      </c>
      <c r="E278" s="760">
        <f t="shared" si="96"/>
        <v>8610.5448866265615</v>
      </c>
      <c r="F278" s="760">
        <f t="shared" si="96"/>
        <v>18274.367769551132</v>
      </c>
      <c r="G278" s="760">
        <f t="shared" si="96"/>
        <v>3320.5460434983806</v>
      </c>
      <c r="H278" s="760">
        <f t="shared" si="96"/>
        <v>31669.366034243409</v>
      </c>
      <c r="I278" s="760">
        <f t="shared" si="96"/>
        <v>5491.9799861175379</v>
      </c>
      <c r="J278" s="360"/>
      <c r="K278" s="25">
        <f t="shared" si="92"/>
        <v>200110.94308190653</v>
      </c>
      <c r="L278" s="760">
        <v>45</v>
      </c>
      <c r="M278" s="760">
        <f t="shared" si="85"/>
        <v>4446.9098462645898</v>
      </c>
      <c r="N278" s="671">
        <v>4321</v>
      </c>
      <c r="O278" s="671"/>
      <c r="P278" s="189" t="s">
        <v>380</v>
      </c>
      <c r="Q278" s="777">
        <v>40774</v>
      </c>
      <c r="R278" s="776"/>
      <c r="S278" s="301">
        <f>L278/2</f>
        <v>22.5</v>
      </c>
      <c r="T278" s="809">
        <f>4449</f>
        <v>4449</v>
      </c>
      <c r="U278" s="25">
        <f t="shared" si="77"/>
        <v>100103</v>
      </c>
      <c r="V278" s="451"/>
      <c r="W278" s="777"/>
      <c r="X278" s="809"/>
      <c r="Y278" s="809"/>
      <c r="Z278" s="25"/>
    </row>
    <row r="279" spans="1:26" ht="13.5" customHeight="1">
      <c r="A279" s="759">
        <f t="shared" si="93"/>
        <v>84</v>
      </c>
      <c r="B279" s="293" t="s">
        <v>722</v>
      </c>
      <c r="C279" s="25">
        <f t="shared" si="88"/>
        <v>6056636</v>
      </c>
      <c r="D279" s="760">
        <f t="shared" si="96"/>
        <v>717379.68533086544</v>
      </c>
      <c r="E279" s="760">
        <f t="shared" si="96"/>
        <v>189240.64206385933</v>
      </c>
      <c r="F279" s="760">
        <f t="shared" si="96"/>
        <v>401629.99386857933</v>
      </c>
      <c r="G279" s="760">
        <f t="shared" si="96"/>
        <v>72978.223044886632</v>
      </c>
      <c r="H279" s="760">
        <f t="shared" si="96"/>
        <v>696022.28906370513</v>
      </c>
      <c r="I279" s="760">
        <f t="shared" si="96"/>
        <v>120701.51569489433</v>
      </c>
      <c r="J279" s="360"/>
      <c r="K279" s="25">
        <f t="shared" si="92"/>
        <v>8254588.3490667893</v>
      </c>
      <c r="L279" s="760">
        <v>989</v>
      </c>
      <c r="M279" s="760">
        <f t="shared" si="85"/>
        <v>8346.3987351534779</v>
      </c>
      <c r="N279" s="671">
        <v>9000</v>
      </c>
      <c r="O279" s="671"/>
      <c r="P279" s="189" t="s">
        <v>379</v>
      </c>
      <c r="Q279" s="777">
        <v>40780</v>
      </c>
      <c r="R279" s="776"/>
      <c r="S279" s="301">
        <f t="shared" ref="S279" si="97">L279</f>
        <v>989</v>
      </c>
      <c r="T279" s="809">
        <v>6124</v>
      </c>
      <c r="U279" s="25">
        <f t="shared" si="77"/>
        <v>6056636</v>
      </c>
      <c r="V279" s="451"/>
      <c r="W279" s="777"/>
      <c r="X279" s="809"/>
      <c r="Y279" s="809"/>
      <c r="Z279" s="25"/>
    </row>
    <row r="280" spans="1:26" ht="13.5" customHeight="1">
      <c r="A280" s="759">
        <f t="shared" si="93"/>
        <v>85</v>
      </c>
      <c r="B280" s="293" t="s">
        <v>759</v>
      </c>
      <c r="C280" s="25">
        <f t="shared" si="88"/>
        <v>1028491</v>
      </c>
      <c r="D280" s="760">
        <f t="shared" si="96"/>
        <v>140719.57427117077</v>
      </c>
      <c r="E280" s="760">
        <f t="shared" si="96"/>
        <v>37121.015733456734</v>
      </c>
      <c r="F280" s="760">
        <f t="shared" si="96"/>
        <v>78782.829939842661</v>
      </c>
      <c r="G280" s="760">
        <f t="shared" si="96"/>
        <v>14315.242943081907</v>
      </c>
      <c r="H280" s="760">
        <f t="shared" si="96"/>
        <v>136530.15579207157</v>
      </c>
      <c r="I280" s="760">
        <f t="shared" si="96"/>
        <v>23676.535940151163</v>
      </c>
      <c r="J280" s="360"/>
      <c r="K280" s="25">
        <f t="shared" si="92"/>
        <v>1459636.354619775</v>
      </c>
      <c r="L280" s="760">
        <v>194</v>
      </c>
      <c r="M280" s="760">
        <f t="shared" si="85"/>
        <v>7523.8987351534788</v>
      </c>
      <c r="N280" s="671">
        <v>9793</v>
      </c>
      <c r="O280" s="671"/>
      <c r="P280" s="189" t="s">
        <v>420</v>
      </c>
      <c r="Q280" s="777">
        <v>40781</v>
      </c>
      <c r="R280" s="776"/>
      <c r="S280" s="301">
        <f>L280/2</f>
        <v>97</v>
      </c>
      <c r="T280" s="289">
        <v>10603</v>
      </c>
      <c r="U280" s="25">
        <f t="shared" si="77"/>
        <v>1028491</v>
      </c>
      <c r="V280" s="451"/>
      <c r="W280" s="777"/>
      <c r="X280" s="809"/>
      <c r="Y280" s="809"/>
      <c r="Z280" s="25"/>
    </row>
    <row r="281" spans="1:26" ht="13.5" customHeight="1">
      <c r="A281" s="759">
        <f t="shared" si="93"/>
        <v>86</v>
      </c>
      <c r="B281" s="293" t="s">
        <v>760</v>
      </c>
      <c r="C281" s="25">
        <f t="shared" si="88"/>
        <v>548232</v>
      </c>
      <c r="D281" s="760">
        <f t="shared" si="96"/>
        <v>76888.014807959291</v>
      </c>
      <c r="E281" s="760">
        <f t="shared" si="96"/>
        <v>20282.616844053679</v>
      </c>
      <c r="F281" s="760">
        <f t="shared" si="96"/>
        <v>43046.288523831558</v>
      </c>
      <c r="G281" s="760">
        <f t="shared" si="96"/>
        <v>7821.7306802406292</v>
      </c>
      <c r="H281" s="760">
        <f t="shared" si="96"/>
        <v>74598.951102884472</v>
      </c>
      <c r="I281" s="760">
        <f t="shared" si="96"/>
        <v>12936.66396729909</v>
      </c>
      <c r="J281" s="360"/>
      <c r="K281" s="25">
        <f t="shared" si="92"/>
        <v>783806.26592626877</v>
      </c>
      <c r="L281" s="760">
        <v>106</v>
      </c>
      <c r="M281" s="760">
        <f t="shared" si="85"/>
        <v>7394.3987351534788</v>
      </c>
      <c r="N281" s="671">
        <v>8874</v>
      </c>
      <c r="O281" s="671"/>
      <c r="P281" s="189" t="s">
        <v>449</v>
      </c>
      <c r="Q281" s="777">
        <v>40781</v>
      </c>
      <c r="R281" s="776"/>
      <c r="S281" s="301">
        <f>L281/2</f>
        <v>53</v>
      </c>
      <c r="T281" s="809">
        <v>10344</v>
      </c>
      <c r="U281" s="25">
        <f t="shared" si="77"/>
        <v>548232</v>
      </c>
      <c r="V281" s="451"/>
      <c r="W281" s="777"/>
      <c r="X281" s="809"/>
      <c r="Y281" s="809"/>
      <c r="Z281" s="25"/>
    </row>
    <row r="282" spans="1:26" ht="13.5" customHeight="1">
      <c r="A282" s="759">
        <f t="shared" si="93"/>
        <v>87</v>
      </c>
      <c r="B282" s="293" t="s">
        <v>761</v>
      </c>
      <c r="C282" s="25">
        <f t="shared" si="88"/>
        <v>333675</v>
      </c>
      <c r="D282" s="760">
        <f t="shared" si="96"/>
        <v>108803.79453956502</v>
      </c>
      <c r="E282" s="760">
        <f t="shared" si="96"/>
        <v>28701.81628875521</v>
      </c>
      <c r="F282" s="760">
        <f t="shared" si="96"/>
        <v>60914.559231837113</v>
      </c>
      <c r="G282" s="760">
        <f t="shared" si="96"/>
        <v>11068.486811661269</v>
      </c>
      <c r="H282" s="760">
        <f t="shared" si="96"/>
        <v>105564.55344747803</v>
      </c>
      <c r="I282" s="760">
        <f t="shared" si="96"/>
        <v>18306.599953725126</v>
      </c>
      <c r="J282" s="360"/>
      <c r="K282" s="25">
        <f t="shared" si="92"/>
        <v>667034.81027302169</v>
      </c>
      <c r="L282" s="760">
        <v>150</v>
      </c>
      <c r="M282" s="760">
        <f t="shared" si="85"/>
        <v>4446.8987351534779</v>
      </c>
      <c r="N282" s="671">
        <v>4422</v>
      </c>
      <c r="O282" s="671"/>
      <c r="P282" s="189" t="s">
        <v>380</v>
      </c>
      <c r="Q282" s="777">
        <v>40781</v>
      </c>
      <c r="R282" s="776"/>
      <c r="S282" s="301">
        <f>L282/2</f>
        <v>75</v>
      </c>
      <c r="T282" s="809">
        <f>4449</f>
        <v>4449</v>
      </c>
      <c r="U282" s="25">
        <f t="shared" si="77"/>
        <v>333675</v>
      </c>
      <c r="V282" s="451"/>
      <c r="W282" s="777"/>
      <c r="X282" s="809"/>
      <c r="Y282" s="809"/>
      <c r="Z282" s="25"/>
    </row>
    <row r="283" spans="1:26" ht="13.5" customHeight="1">
      <c r="A283" s="759">
        <f t="shared" si="93"/>
        <v>88</v>
      </c>
      <c r="B283" s="293" t="s">
        <v>762</v>
      </c>
      <c r="C283" s="25">
        <f t="shared" si="88"/>
        <v>2225</v>
      </c>
      <c r="D283" s="760">
        <f t="shared" si="96"/>
        <v>725.35863026376683</v>
      </c>
      <c r="E283" s="760">
        <f t="shared" si="96"/>
        <v>191.34544192503472</v>
      </c>
      <c r="F283" s="760">
        <f t="shared" si="96"/>
        <v>406.09706154558074</v>
      </c>
      <c r="G283" s="760">
        <f t="shared" si="96"/>
        <v>73.789912077741789</v>
      </c>
      <c r="H283" s="760">
        <f t="shared" si="96"/>
        <v>703.76368964985352</v>
      </c>
      <c r="I283" s="760">
        <f t="shared" si="96"/>
        <v>122.04399969150084</v>
      </c>
      <c r="J283" s="360"/>
      <c r="K283" s="25">
        <f t="shared" si="92"/>
        <v>4447.3987351534788</v>
      </c>
      <c r="L283" s="760">
        <v>1</v>
      </c>
      <c r="M283" s="760">
        <f t="shared" si="85"/>
        <v>4447.3987351534788</v>
      </c>
      <c r="N283" s="671">
        <v>5734</v>
      </c>
      <c r="O283" s="671"/>
      <c r="P283" s="189" t="s">
        <v>380</v>
      </c>
      <c r="Q283" s="777">
        <v>40781</v>
      </c>
      <c r="R283" s="776"/>
      <c r="S283" s="301">
        <f>L283/2</f>
        <v>0.5</v>
      </c>
      <c r="T283" s="809">
        <f>4449</f>
        <v>4449</v>
      </c>
      <c r="U283" s="25">
        <f t="shared" si="77"/>
        <v>2225</v>
      </c>
      <c r="V283" s="451"/>
      <c r="W283" s="777"/>
      <c r="X283" s="809"/>
      <c r="Y283" s="809"/>
      <c r="Z283" s="25"/>
    </row>
    <row r="284" spans="1:26" ht="13.5" customHeight="1">
      <c r="A284" s="759">
        <f t="shared" si="93"/>
        <v>89</v>
      </c>
      <c r="B284" s="293" t="s">
        <v>763</v>
      </c>
      <c r="C284" s="25">
        <f t="shared" si="88"/>
        <v>687876</v>
      </c>
      <c r="D284" s="760">
        <f t="shared" si="96"/>
        <v>96472.697825080992</v>
      </c>
      <c r="E284" s="760">
        <f t="shared" si="96"/>
        <v>25448.943776029617</v>
      </c>
      <c r="F284" s="760">
        <f t="shared" si="96"/>
        <v>54010.909185562239</v>
      </c>
      <c r="G284" s="760">
        <f t="shared" si="96"/>
        <v>9814.0583063396571</v>
      </c>
      <c r="H284" s="760">
        <f t="shared" si="96"/>
        <v>93600.570723430515</v>
      </c>
      <c r="I284" s="760">
        <f t="shared" si="96"/>
        <v>16231.851958969612</v>
      </c>
      <c r="J284" s="360"/>
      <c r="K284" s="25">
        <f t="shared" si="92"/>
        <v>983455.03177541262</v>
      </c>
      <c r="L284" s="760">
        <v>133</v>
      </c>
      <c r="M284" s="760">
        <f t="shared" si="85"/>
        <v>7394.3987351534779</v>
      </c>
      <c r="N284" s="671">
        <v>8398</v>
      </c>
      <c r="O284" s="671"/>
      <c r="P284" s="189" t="s">
        <v>449</v>
      </c>
      <c r="Q284" s="777">
        <v>40781</v>
      </c>
      <c r="R284" s="776"/>
      <c r="S284" s="301">
        <f>L284/2</f>
        <v>66.5</v>
      </c>
      <c r="T284" s="809">
        <v>10344</v>
      </c>
      <c r="U284" s="25">
        <f t="shared" si="77"/>
        <v>687876</v>
      </c>
      <c r="V284" s="451"/>
      <c r="W284" s="777"/>
      <c r="X284" s="809"/>
      <c r="Y284" s="809"/>
      <c r="Z284" s="25"/>
    </row>
    <row r="285" spans="1:26" ht="13.5" customHeight="1">
      <c r="A285" s="759">
        <f t="shared" si="93"/>
        <v>90</v>
      </c>
      <c r="B285" s="293" t="s">
        <v>764</v>
      </c>
      <c r="C285" s="25">
        <f t="shared" si="88"/>
        <v>863484</v>
      </c>
      <c r="D285" s="760">
        <f t="shared" si="96"/>
        <v>102275.56686719113</v>
      </c>
      <c r="E285" s="760">
        <f t="shared" si="96"/>
        <v>26979.707311429895</v>
      </c>
      <c r="F285" s="760">
        <f t="shared" si="96"/>
        <v>57259.685677926886</v>
      </c>
      <c r="G285" s="760">
        <f t="shared" si="96"/>
        <v>10404.377602961593</v>
      </c>
      <c r="H285" s="760">
        <f t="shared" si="96"/>
        <v>99230.680240629343</v>
      </c>
      <c r="I285" s="760">
        <f t="shared" si="96"/>
        <v>17208.20395650162</v>
      </c>
      <c r="J285" s="360"/>
      <c r="K285" s="25">
        <f t="shared" si="92"/>
        <v>1176842.2216566403</v>
      </c>
      <c r="L285" s="760">
        <v>141</v>
      </c>
      <c r="M285" s="760">
        <f t="shared" si="85"/>
        <v>8346.3987351534779</v>
      </c>
      <c r="N285" s="671">
        <v>9538</v>
      </c>
      <c r="O285" s="671"/>
      <c r="P285" s="189" t="s">
        <v>379</v>
      </c>
      <c r="Q285" s="777">
        <v>40781</v>
      </c>
      <c r="R285" s="776"/>
      <c r="S285" s="301">
        <f>L285</f>
        <v>141</v>
      </c>
      <c r="T285" s="809">
        <v>6124</v>
      </c>
      <c r="U285" s="25">
        <f t="shared" si="77"/>
        <v>863484</v>
      </c>
      <c r="V285" s="451"/>
      <c r="W285" s="777"/>
      <c r="X285" s="809"/>
      <c r="Y285" s="809"/>
      <c r="Z285" s="25"/>
    </row>
    <row r="286" spans="1:26" ht="13.5" customHeight="1">
      <c r="A286" s="759">
        <f t="shared" si="93"/>
        <v>91</v>
      </c>
      <c r="B286" s="293" t="s">
        <v>765</v>
      </c>
      <c r="C286" s="25">
        <f t="shared" si="88"/>
        <v>1753566</v>
      </c>
      <c r="D286" s="760">
        <f t="shared" ref="D286:I295" si="98">IF($L$350&lt;&gt;0,D$350/$L$350*$L286,0)</f>
        <v>211804.72003701993</v>
      </c>
      <c r="E286" s="760">
        <f t="shared" si="98"/>
        <v>55872.869042110135</v>
      </c>
      <c r="F286" s="760">
        <f t="shared" si="98"/>
        <v>118580.34197130958</v>
      </c>
      <c r="G286" s="760">
        <f t="shared" si="98"/>
        <v>21546.654326700602</v>
      </c>
      <c r="H286" s="760">
        <f t="shared" si="98"/>
        <v>205498.99737775722</v>
      </c>
      <c r="I286" s="760">
        <f t="shared" si="98"/>
        <v>35636.847909918244</v>
      </c>
      <c r="J286" s="360"/>
      <c r="K286" s="25">
        <f t="shared" si="92"/>
        <v>2402506.430664815</v>
      </c>
      <c r="L286" s="760">
        <v>292</v>
      </c>
      <c r="M286" s="760">
        <f t="shared" si="85"/>
        <v>8227.7617488521064</v>
      </c>
      <c r="N286" s="671">
        <v>10534</v>
      </c>
      <c r="O286" s="671"/>
      <c r="P286" s="293" t="s">
        <v>392</v>
      </c>
      <c r="Q286" s="777">
        <v>40781</v>
      </c>
      <c r="R286" s="776"/>
      <c r="S286" s="301">
        <v>291</v>
      </c>
      <c r="T286" s="809">
        <v>6026</v>
      </c>
      <c r="U286" s="25">
        <f t="shared" si="77"/>
        <v>1753566</v>
      </c>
      <c r="V286" s="451"/>
      <c r="W286" s="777"/>
      <c r="X286" s="809"/>
      <c r="Y286" s="809"/>
      <c r="Z286" s="25"/>
    </row>
    <row r="287" spans="1:26" ht="13.5" customHeight="1">
      <c r="A287" s="759">
        <f t="shared" si="93"/>
        <v>92</v>
      </c>
      <c r="B287" s="293" t="s">
        <v>766</v>
      </c>
      <c r="C287" s="25">
        <f t="shared" si="88"/>
        <v>8152</v>
      </c>
      <c r="D287" s="760">
        <f t="shared" si="98"/>
        <v>725.35863026376683</v>
      </c>
      <c r="E287" s="760">
        <f t="shared" si="98"/>
        <v>191.34544192503472</v>
      </c>
      <c r="F287" s="760">
        <f t="shared" si="98"/>
        <v>406.09706154558074</v>
      </c>
      <c r="G287" s="760">
        <f t="shared" si="98"/>
        <v>73.789912077741789</v>
      </c>
      <c r="H287" s="760">
        <f t="shared" si="98"/>
        <v>703.76368964985352</v>
      </c>
      <c r="I287" s="760">
        <f t="shared" si="98"/>
        <v>122.04399969150084</v>
      </c>
      <c r="J287" s="360"/>
      <c r="K287" s="25">
        <f t="shared" si="92"/>
        <v>10374.398735153478</v>
      </c>
      <c r="L287" s="760">
        <v>1</v>
      </c>
      <c r="M287" s="760">
        <f t="shared" si="85"/>
        <v>10374.398735153478</v>
      </c>
      <c r="N287" s="671">
        <v>11261</v>
      </c>
      <c r="O287" s="671"/>
      <c r="P287" s="40" t="s">
        <v>467</v>
      </c>
      <c r="Q287" s="777">
        <v>40781</v>
      </c>
      <c r="R287" s="776"/>
      <c r="S287" s="301">
        <f>L287/2</f>
        <v>0.5</v>
      </c>
      <c r="T287" s="809">
        <v>16303</v>
      </c>
      <c r="U287" s="25">
        <f t="shared" si="77"/>
        <v>8152</v>
      </c>
      <c r="V287" s="451"/>
      <c r="W287" s="777"/>
      <c r="X287" s="809"/>
      <c r="Y287" s="809"/>
      <c r="Z287" s="25"/>
    </row>
    <row r="288" spans="1:26" ht="13.5" customHeight="1">
      <c r="A288" s="759">
        <f t="shared" si="93"/>
        <v>93</v>
      </c>
      <c r="B288" s="293" t="s">
        <v>767</v>
      </c>
      <c r="C288" s="25">
        <f t="shared" si="88"/>
        <v>7268</v>
      </c>
      <c r="D288" s="760">
        <f t="shared" si="98"/>
        <v>725.35863026376683</v>
      </c>
      <c r="E288" s="760">
        <f t="shared" si="98"/>
        <v>191.34544192503472</v>
      </c>
      <c r="F288" s="760">
        <f t="shared" si="98"/>
        <v>406.09706154558074</v>
      </c>
      <c r="G288" s="760">
        <f t="shared" si="98"/>
        <v>73.789912077741789</v>
      </c>
      <c r="H288" s="760">
        <f t="shared" si="98"/>
        <v>703.76368964985352</v>
      </c>
      <c r="I288" s="760">
        <f t="shared" si="98"/>
        <v>122.04399969150084</v>
      </c>
      <c r="J288" s="360"/>
      <c r="K288" s="25">
        <f t="shared" si="92"/>
        <v>9490.3987351534779</v>
      </c>
      <c r="L288" s="760">
        <v>1</v>
      </c>
      <c r="M288" s="760">
        <f t="shared" si="85"/>
        <v>9490.3987351534779</v>
      </c>
      <c r="N288" s="671">
        <v>10033</v>
      </c>
      <c r="O288" s="671"/>
      <c r="P288" s="189" t="s">
        <v>424</v>
      </c>
      <c r="Q288" s="777">
        <v>40781</v>
      </c>
      <c r="R288" s="776"/>
      <c r="S288" s="301">
        <f>L288</f>
        <v>1</v>
      </c>
      <c r="T288" s="253">
        <v>7268</v>
      </c>
      <c r="U288" s="25">
        <f t="shared" si="77"/>
        <v>7268</v>
      </c>
      <c r="V288" s="451"/>
      <c r="W288" s="777"/>
      <c r="X288" s="809"/>
      <c r="Y288" s="809"/>
      <c r="Z288" s="25"/>
    </row>
    <row r="289" spans="1:26" ht="13.5" customHeight="1">
      <c r="A289" s="759">
        <f t="shared" si="93"/>
        <v>94</v>
      </c>
      <c r="B289" s="293" t="s">
        <v>768</v>
      </c>
      <c r="C289" s="25">
        <f t="shared" si="88"/>
        <v>8087</v>
      </c>
      <c r="D289" s="760">
        <f t="shared" si="98"/>
        <v>725.35863026376683</v>
      </c>
      <c r="E289" s="760">
        <f t="shared" si="98"/>
        <v>191.34544192503472</v>
      </c>
      <c r="F289" s="760">
        <f t="shared" si="98"/>
        <v>406.09706154558074</v>
      </c>
      <c r="G289" s="760">
        <f t="shared" si="98"/>
        <v>73.789912077741789</v>
      </c>
      <c r="H289" s="760">
        <f t="shared" si="98"/>
        <v>703.76368964985352</v>
      </c>
      <c r="I289" s="760">
        <f t="shared" si="98"/>
        <v>122.04399969150084</v>
      </c>
      <c r="J289" s="360"/>
      <c r="K289" s="25">
        <f t="shared" si="92"/>
        <v>10309.398735153478</v>
      </c>
      <c r="L289" s="760">
        <v>1</v>
      </c>
      <c r="M289" s="760">
        <f t="shared" si="85"/>
        <v>10309.398735153478</v>
      </c>
      <c r="N289" s="671">
        <v>12495</v>
      </c>
      <c r="O289" s="671"/>
      <c r="P289" s="189" t="s">
        <v>399</v>
      </c>
      <c r="Q289" s="777">
        <v>40781</v>
      </c>
      <c r="R289" s="776"/>
      <c r="S289" s="301">
        <f>L289/2</f>
        <v>0.5</v>
      </c>
      <c r="T289" s="809">
        <v>16173</v>
      </c>
      <c r="U289" s="25">
        <f t="shared" si="77"/>
        <v>8087</v>
      </c>
      <c r="V289" s="451"/>
      <c r="W289" s="777"/>
      <c r="X289" s="809"/>
      <c r="Y289" s="809"/>
      <c r="Z289" s="25"/>
    </row>
    <row r="290" spans="1:26" ht="13.5" customHeight="1">
      <c r="A290" s="759">
        <f t="shared" si="93"/>
        <v>95</v>
      </c>
      <c r="B290" s="293" t="s">
        <v>769</v>
      </c>
      <c r="C290" s="25">
        <f t="shared" si="88"/>
        <v>8839460</v>
      </c>
      <c r="D290" s="760">
        <f t="shared" si="98"/>
        <v>597695.51133734384</v>
      </c>
      <c r="E290" s="760">
        <f t="shared" si="98"/>
        <v>157668.64414622862</v>
      </c>
      <c r="F290" s="760">
        <f t="shared" si="98"/>
        <v>334623.97871355852</v>
      </c>
      <c r="G290" s="760">
        <f t="shared" si="98"/>
        <v>60802.887552059234</v>
      </c>
      <c r="H290" s="760">
        <f t="shared" si="98"/>
        <v>579901.28027147928</v>
      </c>
      <c r="I290" s="760">
        <f t="shared" si="98"/>
        <v>100564.25574579669</v>
      </c>
      <c r="J290" s="360"/>
      <c r="K290" s="25">
        <f t="shared" si="92"/>
        <v>10670716.557766465</v>
      </c>
      <c r="L290" s="760">
        <v>824</v>
      </c>
      <c r="M290" s="760">
        <f t="shared" si="85"/>
        <v>12949.898735153478</v>
      </c>
      <c r="N290" s="671">
        <v>14369</v>
      </c>
      <c r="O290" s="671"/>
      <c r="P290" s="189" t="s">
        <v>493</v>
      </c>
      <c r="Q290" s="777">
        <v>40781</v>
      </c>
      <c r="R290" s="776"/>
      <c r="S290" s="301">
        <f>L290/2</f>
        <v>412</v>
      </c>
      <c r="T290" s="832">
        <v>21455</v>
      </c>
      <c r="U290" s="25">
        <f t="shared" si="77"/>
        <v>8839460</v>
      </c>
      <c r="V290" s="451"/>
      <c r="W290" s="777"/>
      <c r="X290" s="809"/>
      <c r="Y290" s="809"/>
      <c r="Z290" s="25"/>
    </row>
    <row r="291" spans="1:26" ht="13.5" customHeight="1">
      <c r="A291" s="759">
        <f t="shared" si="93"/>
        <v>96</v>
      </c>
      <c r="B291" s="293" t="s">
        <v>770</v>
      </c>
      <c r="C291" s="25">
        <f t="shared" si="88"/>
        <v>12248</v>
      </c>
      <c r="D291" s="760">
        <f t="shared" si="98"/>
        <v>1450.7172605275337</v>
      </c>
      <c r="E291" s="760">
        <f t="shared" si="98"/>
        <v>382.69088385006944</v>
      </c>
      <c r="F291" s="760">
        <f t="shared" si="98"/>
        <v>812.19412309116149</v>
      </c>
      <c r="G291" s="760">
        <f t="shared" si="98"/>
        <v>147.57982415548358</v>
      </c>
      <c r="H291" s="760">
        <f t="shared" si="98"/>
        <v>1407.527379299707</v>
      </c>
      <c r="I291" s="760">
        <f t="shared" si="98"/>
        <v>244.08799938300169</v>
      </c>
      <c r="J291" s="360"/>
      <c r="K291" s="25">
        <f t="shared" si="92"/>
        <v>16692.797470306959</v>
      </c>
      <c r="L291" s="760">
        <v>2</v>
      </c>
      <c r="M291" s="760">
        <f t="shared" si="85"/>
        <v>8346.3987351534797</v>
      </c>
      <c r="N291" s="671">
        <v>9960</v>
      </c>
      <c r="O291" s="671"/>
      <c r="P291" s="189" t="s">
        <v>379</v>
      </c>
      <c r="Q291" s="777">
        <v>40781</v>
      </c>
      <c r="R291" s="776"/>
      <c r="S291" s="301">
        <f>L291</f>
        <v>2</v>
      </c>
      <c r="T291" s="809">
        <v>6124</v>
      </c>
      <c r="U291" s="25">
        <f t="shared" si="77"/>
        <v>12248</v>
      </c>
      <c r="V291" s="451"/>
      <c r="W291" s="777"/>
      <c r="X291" s="809"/>
      <c r="Y291" s="809"/>
      <c r="Z291" s="25"/>
    </row>
    <row r="292" spans="1:26" ht="13.5" customHeight="1">
      <c r="A292" s="759">
        <f t="shared" si="93"/>
        <v>97</v>
      </c>
      <c r="B292" s="293" t="s">
        <v>771</v>
      </c>
      <c r="C292" s="25">
        <f t="shared" ref="C292:C348" si="99">U292</f>
        <v>8152</v>
      </c>
      <c r="D292" s="760">
        <f t="shared" si="98"/>
        <v>725.35863026376683</v>
      </c>
      <c r="E292" s="760">
        <f t="shared" si="98"/>
        <v>191.34544192503472</v>
      </c>
      <c r="F292" s="760">
        <f t="shared" si="98"/>
        <v>406.09706154558074</v>
      </c>
      <c r="G292" s="760">
        <f t="shared" si="98"/>
        <v>73.789912077741789</v>
      </c>
      <c r="H292" s="760">
        <f t="shared" si="98"/>
        <v>703.76368964985352</v>
      </c>
      <c r="I292" s="760">
        <f t="shared" si="98"/>
        <v>122.04399969150084</v>
      </c>
      <c r="J292" s="360"/>
      <c r="K292" s="25">
        <f t="shared" si="92"/>
        <v>10374.398735153478</v>
      </c>
      <c r="L292" s="760">
        <v>1</v>
      </c>
      <c r="M292" s="760">
        <f t="shared" ref="M292:M348" si="100">IF(L292&lt;&gt;"",K292/L292,"")</f>
        <v>10374.398735153478</v>
      </c>
      <c r="N292" s="671">
        <v>10656</v>
      </c>
      <c r="O292" s="671"/>
      <c r="P292" s="40" t="s">
        <v>467</v>
      </c>
      <c r="Q292" s="777">
        <v>40781</v>
      </c>
      <c r="R292" s="776"/>
      <c r="S292" s="301">
        <f>L292/2</f>
        <v>0.5</v>
      </c>
      <c r="T292" s="809">
        <v>16303</v>
      </c>
      <c r="U292" s="25">
        <f t="shared" si="77"/>
        <v>8152</v>
      </c>
      <c r="V292" s="451"/>
      <c r="W292" s="777"/>
      <c r="X292" s="809"/>
      <c r="Y292" s="809"/>
      <c r="Z292" s="25"/>
    </row>
    <row r="293" spans="1:26" ht="13.5" customHeight="1">
      <c r="A293" s="759">
        <f t="shared" si="93"/>
        <v>98</v>
      </c>
      <c r="B293" s="293" t="s">
        <v>772</v>
      </c>
      <c r="C293" s="25">
        <f t="shared" si="99"/>
        <v>7192500</v>
      </c>
      <c r="D293" s="760">
        <f t="shared" si="98"/>
        <v>541842.8968070338</v>
      </c>
      <c r="E293" s="760">
        <f t="shared" si="98"/>
        <v>142935.04511800094</v>
      </c>
      <c r="F293" s="760">
        <f t="shared" si="98"/>
        <v>303354.50497454882</v>
      </c>
      <c r="G293" s="760">
        <f t="shared" si="98"/>
        <v>55121.064322073114</v>
      </c>
      <c r="H293" s="760">
        <f t="shared" si="98"/>
        <v>525711.47616844054</v>
      </c>
      <c r="I293" s="760">
        <f t="shared" si="98"/>
        <v>91166.867769551129</v>
      </c>
      <c r="J293" s="360"/>
      <c r="K293" s="25">
        <f t="shared" si="92"/>
        <v>8852631.8551596478</v>
      </c>
      <c r="L293" s="760">
        <v>747</v>
      </c>
      <c r="M293" s="760">
        <f t="shared" si="100"/>
        <v>11850.912791378378</v>
      </c>
      <c r="N293" s="671">
        <v>13939</v>
      </c>
      <c r="O293" s="671"/>
      <c r="P293" s="40" t="s">
        <v>477</v>
      </c>
      <c r="Q293" s="777">
        <v>40781</v>
      </c>
      <c r="R293" s="776"/>
      <c r="S293" s="301">
        <v>375</v>
      </c>
      <c r="T293" s="809">
        <v>19180</v>
      </c>
      <c r="U293" s="25">
        <f t="shared" si="77"/>
        <v>7192500</v>
      </c>
      <c r="V293" s="451"/>
      <c r="W293" s="777"/>
      <c r="X293" s="809"/>
      <c r="Y293" s="809"/>
      <c r="Z293" s="25"/>
    </row>
    <row r="294" spans="1:26" ht="13.5" customHeight="1">
      <c r="A294" s="759">
        <f t="shared" si="93"/>
        <v>99</v>
      </c>
      <c r="B294" s="293" t="s">
        <v>773</v>
      </c>
      <c r="C294" s="25">
        <f t="shared" si="99"/>
        <v>798210</v>
      </c>
      <c r="D294" s="760">
        <f t="shared" si="98"/>
        <v>50775.104118463678</v>
      </c>
      <c r="E294" s="760">
        <f t="shared" si="98"/>
        <v>13394.18093475243</v>
      </c>
      <c r="F294" s="760">
        <f t="shared" si="98"/>
        <v>28426.794308190652</v>
      </c>
      <c r="G294" s="760">
        <f t="shared" si="98"/>
        <v>5165.2938454419254</v>
      </c>
      <c r="H294" s="760">
        <f t="shared" si="98"/>
        <v>49263.458275489749</v>
      </c>
      <c r="I294" s="760">
        <f t="shared" si="98"/>
        <v>8543.0799784050596</v>
      </c>
      <c r="J294" s="360"/>
      <c r="K294" s="25">
        <f t="shared" si="92"/>
        <v>953777.91146074352</v>
      </c>
      <c r="L294" s="760">
        <v>70</v>
      </c>
      <c r="M294" s="760">
        <f t="shared" si="100"/>
        <v>13625.39873515348</v>
      </c>
      <c r="N294" s="671">
        <v>15066</v>
      </c>
      <c r="O294" s="671"/>
      <c r="P294" s="189" t="s">
        <v>404</v>
      </c>
      <c r="Q294" s="777">
        <v>40781</v>
      </c>
      <c r="R294" s="776"/>
      <c r="S294" s="301">
        <f t="shared" ref="S294:S296" si="101">L294/2</f>
        <v>35</v>
      </c>
      <c r="T294" s="253">
        <v>22806</v>
      </c>
      <c r="U294" s="25">
        <f t="shared" si="77"/>
        <v>798210</v>
      </c>
      <c r="V294" s="451"/>
      <c r="W294" s="777"/>
      <c r="X294" s="809"/>
      <c r="Y294" s="809"/>
      <c r="Z294" s="25"/>
    </row>
    <row r="295" spans="1:26" ht="13.5" customHeight="1">
      <c r="A295" s="759">
        <f t="shared" si="93"/>
        <v>100</v>
      </c>
      <c r="B295" s="293" t="s">
        <v>774</v>
      </c>
      <c r="C295" s="25">
        <f t="shared" si="99"/>
        <v>1660288</v>
      </c>
      <c r="D295" s="760">
        <f t="shared" si="98"/>
        <v>91395.187413234613</v>
      </c>
      <c r="E295" s="760">
        <f t="shared" si="98"/>
        <v>24109.525682554377</v>
      </c>
      <c r="F295" s="760">
        <f t="shared" si="98"/>
        <v>51168.229754743174</v>
      </c>
      <c r="G295" s="760">
        <f t="shared" si="98"/>
        <v>9297.5289217954651</v>
      </c>
      <c r="H295" s="760">
        <f t="shared" si="98"/>
        <v>88674.224895881547</v>
      </c>
      <c r="I295" s="760">
        <f t="shared" si="98"/>
        <v>15377.543961129106</v>
      </c>
      <c r="J295" s="360"/>
      <c r="K295" s="25">
        <f t="shared" si="92"/>
        <v>1940310.2406293384</v>
      </c>
      <c r="L295" s="760">
        <v>126</v>
      </c>
      <c r="M295" s="760">
        <f t="shared" si="100"/>
        <v>15399.287624042368</v>
      </c>
      <c r="N295" s="671">
        <v>16910</v>
      </c>
      <c r="O295" s="671"/>
      <c r="P295" s="40" t="s">
        <v>463</v>
      </c>
      <c r="Q295" s="777">
        <v>40782</v>
      </c>
      <c r="R295" s="776"/>
      <c r="S295" s="301">
        <v>64</v>
      </c>
      <c r="T295" s="809">
        <v>25942</v>
      </c>
      <c r="U295" s="25">
        <f t="shared" si="77"/>
        <v>1660288</v>
      </c>
      <c r="V295" s="451"/>
      <c r="W295" s="777"/>
      <c r="X295" s="809"/>
      <c r="Y295" s="809"/>
      <c r="Z295" s="25"/>
    </row>
    <row r="296" spans="1:26" ht="13.5" customHeight="1">
      <c r="A296" s="759">
        <f t="shared" si="93"/>
        <v>101</v>
      </c>
      <c r="B296" s="293" t="s">
        <v>775</v>
      </c>
      <c r="C296" s="25">
        <f t="shared" si="99"/>
        <v>1994490</v>
      </c>
      <c r="D296" s="760">
        <f t="shared" ref="D296:I305" si="102">IF($L$350&lt;&gt;0,D$350/$L$350*$L296,0)</f>
        <v>120409.53262378529</v>
      </c>
      <c r="E296" s="760">
        <f t="shared" si="102"/>
        <v>31763.343359555765</v>
      </c>
      <c r="F296" s="760">
        <f t="shared" si="102"/>
        <v>67412.112216566398</v>
      </c>
      <c r="G296" s="760">
        <f t="shared" si="102"/>
        <v>12249.125404905137</v>
      </c>
      <c r="H296" s="760">
        <f t="shared" si="102"/>
        <v>116824.77248187568</v>
      </c>
      <c r="I296" s="760">
        <f t="shared" si="102"/>
        <v>20259.30394878914</v>
      </c>
      <c r="J296" s="360"/>
      <c r="K296" s="25">
        <f t="shared" si="92"/>
        <v>2363408.1900354768</v>
      </c>
      <c r="L296" s="760">
        <v>166</v>
      </c>
      <c r="M296" s="760">
        <f t="shared" si="100"/>
        <v>14237.398735153474</v>
      </c>
      <c r="N296" s="671">
        <v>15549</v>
      </c>
      <c r="O296" s="671"/>
      <c r="P296" s="189" t="s">
        <v>443</v>
      </c>
      <c r="Q296" s="777">
        <v>40782</v>
      </c>
      <c r="R296" s="776"/>
      <c r="S296" s="301">
        <f t="shared" si="101"/>
        <v>83</v>
      </c>
      <c r="T296" s="253">
        <v>24030</v>
      </c>
      <c r="U296" s="25">
        <f t="shared" si="77"/>
        <v>1994490</v>
      </c>
      <c r="V296" s="451"/>
      <c r="W296" s="777"/>
      <c r="X296" s="809"/>
      <c r="Y296" s="809"/>
      <c r="Z296" s="25"/>
    </row>
    <row r="297" spans="1:26" ht="13.5" customHeight="1">
      <c r="A297" s="759">
        <f t="shared" si="93"/>
        <v>102</v>
      </c>
      <c r="B297" s="293" t="s">
        <v>776</v>
      </c>
      <c r="C297" s="25">
        <f t="shared" si="99"/>
        <v>95427</v>
      </c>
      <c r="D297" s="760">
        <f t="shared" si="102"/>
        <v>6528.2276723739014</v>
      </c>
      <c r="E297" s="760">
        <f t="shared" si="102"/>
        <v>1722.1089773253125</v>
      </c>
      <c r="F297" s="760">
        <f t="shared" si="102"/>
        <v>3654.8735539102267</v>
      </c>
      <c r="G297" s="760">
        <f t="shared" si="102"/>
        <v>664.10920869967606</v>
      </c>
      <c r="H297" s="760">
        <f t="shared" si="102"/>
        <v>6333.8732068486815</v>
      </c>
      <c r="I297" s="760">
        <f t="shared" si="102"/>
        <v>1098.3959972235075</v>
      </c>
      <c r="J297" s="360"/>
      <c r="K297" s="25">
        <f t="shared" si="92"/>
        <v>115428.58861638131</v>
      </c>
      <c r="L297" s="760">
        <v>9</v>
      </c>
      <c r="M297" s="760">
        <f t="shared" si="100"/>
        <v>12825.39873515348</v>
      </c>
      <c r="N297" s="671">
        <v>14981</v>
      </c>
      <c r="O297" s="671"/>
      <c r="P297" s="189" t="s">
        <v>420</v>
      </c>
      <c r="Q297" s="777">
        <v>40782</v>
      </c>
      <c r="R297" s="776"/>
      <c r="S297" s="301">
        <f>L297</f>
        <v>9</v>
      </c>
      <c r="T297" s="809">
        <v>10603</v>
      </c>
      <c r="U297" s="25">
        <f t="shared" si="77"/>
        <v>95427</v>
      </c>
      <c r="V297" s="451"/>
      <c r="W297" s="777"/>
      <c r="X297" s="809"/>
      <c r="Y297" s="809"/>
      <c r="Z297" s="25"/>
    </row>
    <row r="298" spans="1:26" ht="13.5" customHeight="1">
      <c r="A298" s="759">
        <f t="shared" si="93"/>
        <v>103</v>
      </c>
      <c r="B298" s="293" t="s">
        <v>759</v>
      </c>
      <c r="C298" s="25">
        <f t="shared" si="99"/>
        <v>1272360</v>
      </c>
      <c r="D298" s="760">
        <f t="shared" si="102"/>
        <v>174086.07126330404</v>
      </c>
      <c r="E298" s="760">
        <f t="shared" si="102"/>
        <v>45922.906062008333</v>
      </c>
      <c r="F298" s="760">
        <f t="shared" si="102"/>
        <v>97463.294770939377</v>
      </c>
      <c r="G298" s="760">
        <f t="shared" si="102"/>
        <v>17709.57889865803</v>
      </c>
      <c r="H298" s="760">
        <f t="shared" si="102"/>
        <v>168903.28551596485</v>
      </c>
      <c r="I298" s="760">
        <f t="shared" si="102"/>
        <v>29290.559925960202</v>
      </c>
      <c r="J298" s="360"/>
      <c r="K298" s="25">
        <f t="shared" si="92"/>
        <v>1805735.6964368348</v>
      </c>
      <c r="L298" s="760">
        <v>240</v>
      </c>
      <c r="M298" s="760">
        <f t="shared" si="100"/>
        <v>7523.8987351534779</v>
      </c>
      <c r="N298" s="671">
        <v>9263</v>
      </c>
      <c r="O298" s="671"/>
      <c r="P298" s="189" t="s">
        <v>420</v>
      </c>
      <c r="Q298" s="777">
        <v>40782</v>
      </c>
      <c r="R298" s="776"/>
      <c r="S298" s="301">
        <f>L298/2</f>
        <v>120</v>
      </c>
      <c r="T298" s="289">
        <v>10603</v>
      </c>
      <c r="U298" s="25">
        <f t="shared" si="77"/>
        <v>1272360</v>
      </c>
      <c r="V298" s="451"/>
      <c r="W298" s="777"/>
      <c r="X298" s="809"/>
      <c r="Y298" s="809"/>
      <c r="Z298" s="25"/>
    </row>
    <row r="299" spans="1:26" ht="13.5" customHeight="1">
      <c r="A299" s="759">
        <f t="shared" si="93"/>
        <v>104</v>
      </c>
      <c r="B299" s="293" t="s">
        <v>777</v>
      </c>
      <c r="C299" s="25">
        <f t="shared" si="99"/>
        <v>382614</v>
      </c>
      <c r="D299" s="760">
        <f t="shared" si="102"/>
        <v>62380.842202683947</v>
      </c>
      <c r="E299" s="760">
        <f t="shared" si="102"/>
        <v>16455.708005552988</v>
      </c>
      <c r="F299" s="760">
        <f t="shared" si="102"/>
        <v>34924.347292919942</v>
      </c>
      <c r="G299" s="760">
        <f t="shared" si="102"/>
        <v>6345.9324386857943</v>
      </c>
      <c r="H299" s="760">
        <f t="shared" si="102"/>
        <v>60523.677309887404</v>
      </c>
      <c r="I299" s="760">
        <f t="shared" si="102"/>
        <v>10495.783973469073</v>
      </c>
      <c r="J299" s="360"/>
      <c r="K299" s="25">
        <f t="shared" si="92"/>
        <v>573740.29122319911</v>
      </c>
      <c r="L299" s="760">
        <v>86</v>
      </c>
      <c r="M299" s="760">
        <f t="shared" si="100"/>
        <v>6671.3987351534779</v>
      </c>
      <c r="N299" s="671">
        <v>7806</v>
      </c>
      <c r="O299" s="671"/>
      <c r="P299" s="189" t="s">
        <v>380</v>
      </c>
      <c r="Q299" s="777">
        <v>40782</v>
      </c>
      <c r="R299" s="776"/>
      <c r="S299" s="301">
        <f>L299</f>
        <v>86</v>
      </c>
      <c r="T299" s="809">
        <f>4449</f>
        <v>4449</v>
      </c>
      <c r="U299" s="25">
        <f t="shared" si="77"/>
        <v>382614</v>
      </c>
      <c r="V299" s="451"/>
      <c r="W299" s="777"/>
      <c r="X299" s="809"/>
      <c r="Y299" s="809"/>
      <c r="Z299" s="25"/>
    </row>
    <row r="300" spans="1:26" ht="13.5" customHeight="1">
      <c r="A300" s="759">
        <f t="shared" si="93"/>
        <v>105</v>
      </c>
      <c r="B300" s="293" t="s">
        <v>778</v>
      </c>
      <c r="C300" s="25">
        <f t="shared" si="99"/>
        <v>110208</v>
      </c>
      <c r="D300" s="760">
        <f t="shared" si="102"/>
        <v>174086.07126330404</v>
      </c>
      <c r="E300" s="760">
        <f t="shared" si="102"/>
        <v>45922.906062008333</v>
      </c>
      <c r="F300" s="760">
        <f t="shared" si="102"/>
        <v>97463.294770939377</v>
      </c>
      <c r="G300" s="760">
        <f t="shared" si="102"/>
        <v>17709.57889865803</v>
      </c>
      <c r="H300" s="760">
        <f t="shared" si="102"/>
        <v>168903.28551596485</v>
      </c>
      <c r="I300" s="760">
        <f t="shared" si="102"/>
        <v>29290.559925960202</v>
      </c>
      <c r="J300" s="360"/>
      <c r="K300" s="25">
        <f t="shared" si="92"/>
        <v>643583.69643683475</v>
      </c>
      <c r="L300" s="760">
        <v>240</v>
      </c>
      <c r="M300" s="760">
        <f t="shared" si="100"/>
        <v>2681.5987351534782</v>
      </c>
      <c r="N300" s="671">
        <v>2588</v>
      </c>
      <c r="O300" s="671"/>
      <c r="P300" s="293" t="s">
        <v>391</v>
      </c>
      <c r="Q300" s="777">
        <v>40782</v>
      </c>
      <c r="R300" s="776"/>
      <c r="S300" s="301">
        <f t="shared" ref="S300" si="103">L300/10</f>
        <v>24</v>
      </c>
      <c r="T300" s="809">
        <v>4592</v>
      </c>
      <c r="U300" s="25">
        <f t="shared" si="77"/>
        <v>110208</v>
      </c>
      <c r="V300" s="451"/>
      <c r="W300" s="777"/>
      <c r="X300" s="809"/>
      <c r="Y300" s="809"/>
      <c r="Z300" s="25"/>
    </row>
    <row r="301" spans="1:26" ht="13.5" customHeight="1">
      <c r="A301" s="759">
        <f t="shared" si="93"/>
        <v>106</v>
      </c>
      <c r="B301" s="293" t="s">
        <v>779</v>
      </c>
      <c r="C301" s="25">
        <f t="shared" si="99"/>
        <v>41328</v>
      </c>
      <c r="D301" s="760">
        <f t="shared" si="102"/>
        <v>62380.842202683947</v>
      </c>
      <c r="E301" s="760">
        <f t="shared" si="102"/>
        <v>16455.708005552988</v>
      </c>
      <c r="F301" s="760">
        <f t="shared" si="102"/>
        <v>34924.347292919942</v>
      </c>
      <c r="G301" s="760">
        <f t="shared" si="102"/>
        <v>6345.9324386857943</v>
      </c>
      <c r="H301" s="760">
        <f t="shared" si="102"/>
        <v>60523.677309887404</v>
      </c>
      <c r="I301" s="760">
        <f t="shared" si="102"/>
        <v>10495.783973469073</v>
      </c>
      <c r="J301" s="360"/>
      <c r="K301" s="25">
        <f t="shared" si="92"/>
        <v>232454.29122319914</v>
      </c>
      <c r="L301" s="760">
        <v>86</v>
      </c>
      <c r="M301" s="760">
        <f t="shared" si="100"/>
        <v>2702.9568746883619</v>
      </c>
      <c r="N301" s="671">
        <v>2334</v>
      </c>
      <c r="O301" s="671"/>
      <c r="P301" s="293" t="s">
        <v>391</v>
      </c>
      <c r="Q301" s="777">
        <v>40782</v>
      </c>
      <c r="R301" s="776"/>
      <c r="S301" s="301">
        <v>9</v>
      </c>
      <c r="T301" s="809">
        <v>4592</v>
      </c>
      <c r="U301" s="25">
        <f t="shared" si="77"/>
        <v>41328</v>
      </c>
      <c r="V301" s="451"/>
      <c r="W301" s="777"/>
      <c r="X301" s="809"/>
      <c r="Y301" s="809"/>
      <c r="Z301" s="25"/>
    </row>
    <row r="302" spans="1:26" ht="13.5" customHeight="1">
      <c r="A302" s="759">
        <f t="shared" si="93"/>
        <v>107</v>
      </c>
      <c r="B302" s="293" t="s">
        <v>723</v>
      </c>
      <c r="C302" s="25">
        <f t="shared" si="99"/>
        <v>3994146</v>
      </c>
      <c r="D302" s="760">
        <f t="shared" si="102"/>
        <v>427961.59185562242</v>
      </c>
      <c r="E302" s="760">
        <f t="shared" si="102"/>
        <v>112893.81073577049</v>
      </c>
      <c r="F302" s="760">
        <f t="shared" si="102"/>
        <v>239597.26631189263</v>
      </c>
      <c r="G302" s="760">
        <f t="shared" si="102"/>
        <v>43536.048125867659</v>
      </c>
      <c r="H302" s="760">
        <f t="shared" si="102"/>
        <v>415220.57689341356</v>
      </c>
      <c r="I302" s="760">
        <f t="shared" si="102"/>
        <v>72005.959817985495</v>
      </c>
      <c r="J302" s="360"/>
      <c r="K302" s="25">
        <f t="shared" si="92"/>
        <v>5305361.2537405519</v>
      </c>
      <c r="L302" s="760">
        <v>590</v>
      </c>
      <c r="M302" s="760">
        <f t="shared" si="100"/>
        <v>8992.1377182043252</v>
      </c>
      <c r="N302" s="671">
        <v>11000</v>
      </c>
      <c r="O302" s="671"/>
      <c r="P302" s="189" t="s">
        <v>405</v>
      </c>
      <c r="Q302" s="777">
        <v>40801</v>
      </c>
      <c r="R302" s="776"/>
      <c r="S302" s="301">
        <v>202</v>
      </c>
      <c r="T302" s="809">
        <v>19773</v>
      </c>
      <c r="U302" s="25">
        <f t="shared" si="77"/>
        <v>3994146</v>
      </c>
      <c r="V302" s="451"/>
      <c r="W302" s="777"/>
      <c r="X302" s="809"/>
      <c r="Y302" s="809"/>
      <c r="Z302" s="25"/>
    </row>
    <row r="303" spans="1:26" ht="13.5" customHeight="1">
      <c r="A303" s="759">
        <f t="shared" si="93"/>
        <v>108</v>
      </c>
      <c r="B303" s="293" t="s">
        <v>724</v>
      </c>
      <c r="C303" s="25">
        <f t="shared" si="99"/>
        <v>2028578</v>
      </c>
      <c r="D303" s="760">
        <f t="shared" si="102"/>
        <v>89219.111522443316</v>
      </c>
      <c r="E303" s="760">
        <f t="shared" si="102"/>
        <v>23535.489356779271</v>
      </c>
      <c r="F303" s="760">
        <f t="shared" si="102"/>
        <v>49949.938570106431</v>
      </c>
      <c r="G303" s="760">
        <f t="shared" si="102"/>
        <v>9076.159185562241</v>
      </c>
      <c r="H303" s="760">
        <f t="shared" si="102"/>
        <v>86562.933826931985</v>
      </c>
      <c r="I303" s="760">
        <f t="shared" si="102"/>
        <v>15011.411962054604</v>
      </c>
      <c r="J303" s="360"/>
      <c r="K303" s="25">
        <f t="shared" si="92"/>
        <v>2301933.0444238782</v>
      </c>
      <c r="L303" s="760">
        <v>123</v>
      </c>
      <c r="M303" s="760">
        <f t="shared" si="100"/>
        <v>18714.902800194133</v>
      </c>
      <c r="N303" s="671">
        <v>19061</v>
      </c>
      <c r="O303" s="671"/>
      <c r="P303" s="40" t="s">
        <v>490</v>
      </c>
      <c r="Q303" s="777">
        <v>40804</v>
      </c>
      <c r="R303" s="776"/>
      <c r="S303" s="301">
        <f>L303/2</f>
        <v>61.5</v>
      </c>
      <c r="T303" s="809">
        <v>32985</v>
      </c>
      <c r="U303" s="25">
        <f t="shared" si="77"/>
        <v>2028578</v>
      </c>
      <c r="V303" s="451"/>
      <c r="W303" s="777"/>
      <c r="X303" s="809"/>
      <c r="Y303" s="809"/>
      <c r="Z303" s="25"/>
    </row>
    <row r="304" spans="1:26" ht="13.5" customHeight="1">
      <c r="A304" s="759">
        <f t="shared" si="93"/>
        <v>109</v>
      </c>
      <c r="B304" s="293" t="s">
        <v>725</v>
      </c>
      <c r="C304" s="25">
        <f t="shared" si="99"/>
        <v>1197918</v>
      </c>
      <c r="D304" s="760">
        <f t="shared" si="102"/>
        <v>88493.75289217956</v>
      </c>
      <c r="E304" s="760">
        <f t="shared" si="102"/>
        <v>23344.143914854234</v>
      </c>
      <c r="F304" s="760">
        <f t="shared" si="102"/>
        <v>49543.84150856085</v>
      </c>
      <c r="G304" s="760">
        <f t="shared" si="102"/>
        <v>9002.369273484499</v>
      </c>
      <c r="H304" s="760">
        <f t="shared" si="102"/>
        <v>85859.170137282126</v>
      </c>
      <c r="I304" s="760">
        <f t="shared" si="102"/>
        <v>14889.367962363103</v>
      </c>
      <c r="J304" s="360"/>
      <c r="K304" s="25">
        <f t="shared" si="92"/>
        <v>1469050.6456887245</v>
      </c>
      <c r="L304" s="760">
        <v>122</v>
      </c>
      <c r="M304" s="760">
        <f t="shared" si="100"/>
        <v>12041.39873515348</v>
      </c>
      <c r="N304" s="671">
        <v>13090</v>
      </c>
      <c r="O304" s="671"/>
      <c r="P304" s="189" t="s">
        <v>426</v>
      </c>
      <c r="Q304" s="777">
        <v>40804</v>
      </c>
      <c r="R304" s="776"/>
      <c r="S304" s="301">
        <f t="shared" ref="S304" si="104">L304/2</f>
        <v>61</v>
      </c>
      <c r="T304" s="809">
        <v>19638</v>
      </c>
      <c r="U304" s="25">
        <f t="shared" si="77"/>
        <v>1197918</v>
      </c>
      <c r="V304" s="451"/>
      <c r="W304" s="777"/>
      <c r="X304" s="809"/>
      <c r="Y304" s="809"/>
      <c r="Z304" s="25"/>
    </row>
    <row r="305" spans="1:26" ht="13.5" customHeight="1">
      <c r="A305" s="759">
        <f t="shared" si="93"/>
        <v>110</v>
      </c>
      <c r="B305" s="293" t="s">
        <v>541</v>
      </c>
      <c r="C305" s="25">
        <f t="shared" si="99"/>
        <v>55104</v>
      </c>
      <c r="D305" s="760">
        <f t="shared" si="102"/>
        <v>87043.035631652019</v>
      </c>
      <c r="E305" s="760">
        <f t="shared" si="102"/>
        <v>22961.453031004166</v>
      </c>
      <c r="F305" s="760">
        <f t="shared" si="102"/>
        <v>48731.647385469689</v>
      </c>
      <c r="G305" s="760">
        <f t="shared" si="102"/>
        <v>8854.789449329015</v>
      </c>
      <c r="H305" s="760">
        <f t="shared" si="102"/>
        <v>84451.642757982423</v>
      </c>
      <c r="I305" s="760">
        <f t="shared" si="102"/>
        <v>14645.279962980101</v>
      </c>
      <c r="J305" s="360"/>
      <c r="K305" s="25">
        <f t="shared" si="92"/>
        <v>321791.84821841738</v>
      </c>
      <c r="L305" s="760">
        <v>120</v>
      </c>
      <c r="M305" s="760">
        <f t="shared" si="100"/>
        <v>2681.5987351534782</v>
      </c>
      <c r="N305" s="671">
        <v>2528</v>
      </c>
      <c r="O305" s="671"/>
      <c r="P305" s="293" t="s">
        <v>391</v>
      </c>
      <c r="Q305" s="777">
        <v>40804</v>
      </c>
      <c r="R305" s="776"/>
      <c r="S305" s="301">
        <f>L305/10</f>
        <v>12</v>
      </c>
      <c r="T305" s="809">
        <v>4592</v>
      </c>
      <c r="U305" s="25">
        <f t="shared" si="77"/>
        <v>55104</v>
      </c>
      <c r="V305" s="451"/>
      <c r="W305" s="777"/>
      <c r="X305" s="809"/>
      <c r="Y305" s="809"/>
      <c r="Z305" s="25"/>
    </row>
    <row r="306" spans="1:26" ht="13.5" customHeight="1">
      <c r="A306" s="759">
        <f t="shared" si="93"/>
        <v>111</v>
      </c>
      <c r="B306" s="293" t="s">
        <v>726</v>
      </c>
      <c r="C306" s="25">
        <f t="shared" si="99"/>
        <v>371280</v>
      </c>
      <c r="D306" s="760">
        <f t="shared" ref="D306:I316" si="105">IF($L$350&lt;&gt;0,D$350/$L$350*$L306,0)</f>
        <v>37718.648773715875</v>
      </c>
      <c r="E306" s="760">
        <f t="shared" si="105"/>
        <v>9949.9629801018054</v>
      </c>
      <c r="F306" s="760">
        <f t="shared" si="105"/>
        <v>21117.047200370198</v>
      </c>
      <c r="G306" s="760">
        <f t="shared" si="105"/>
        <v>3837.0754280425731</v>
      </c>
      <c r="H306" s="760">
        <f t="shared" si="105"/>
        <v>36595.711861792384</v>
      </c>
      <c r="I306" s="760">
        <f t="shared" si="105"/>
        <v>6346.2879839580437</v>
      </c>
      <c r="J306" s="360"/>
      <c r="K306" s="25">
        <f t="shared" si="92"/>
        <v>486844.73422798084</v>
      </c>
      <c r="L306" s="760">
        <v>52</v>
      </c>
      <c r="M306" s="760">
        <f t="shared" si="100"/>
        <v>9362.3987351534779</v>
      </c>
      <c r="N306" s="671">
        <v>10535</v>
      </c>
      <c r="O306" s="671"/>
      <c r="P306" s="40" t="s">
        <v>469</v>
      </c>
      <c r="Q306" s="777">
        <v>40804</v>
      </c>
      <c r="R306" s="776"/>
      <c r="S306" s="301">
        <f>L306/2</f>
        <v>26</v>
      </c>
      <c r="T306" s="253">
        <v>14280</v>
      </c>
      <c r="U306" s="25">
        <f t="shared" si="77"/>
        <v>371280</v>
      </c>
      <c r="V306" s="451"/>
      <c r="W306" s="777"/>
      <c r="X306" s="809"/>
      <c r="Y306" s="809"/>
      <c r="Z306" s="25"/>
    </row>
    <row r="307" spans="1:26" ht="13.5" customHeight="1">
      <c r="A307" s="759">
        <f t="shared" si="93"/>
        <v>112</v>
      </c>
      <c r="B307" s="293" t="s">
        <v>541</v>
      </c>
      <c r="C307" s="25">
        <f t="shared" si="99"/>
        <v>22245</v>
      </c>
      <c r="D307" s="760">
        <f t="shared" si="105"/>
        <v>34817.214252660808</v>
      </c>
      <c r="E307" s="760">
        <f t="shared" si="105"/>
        <v>9184.5812124016666</v>
      </c>
      <c r="F307" s="760">
        <f t="shared" si="105"/>
        <v>19492.658954187875</v>
      </c>
      <c r="G307" s="760">
        <f t="shared" si="105"/>
        <v>3541.9157797316057</v>
      </c>
      <c r="H307" s="760">
        <f t="shared" si="105"/>
        <v>33780.657103192971</v>
      </c>
      <c r="I307" s="760">
        <f t="shared" si="105"/>
        <v>5858.1119851920403</v>
      </c>
      <c r="J307" s="360"/>
      <c r="K307" s="25">
        <f t="shared" si="92"/>
        <v>128920.13928736695</v>
      </c>
      <c r="L307" s="760">
        <v>48</v>
      </c>
      <c r="M307" s="760">
        <f t="shared" si="100"/>
        <v>2685.8362351534784</v>
      </c>
      <c r="N307" s="671">
        <v>1981</v>
      </c>
      <c r="O307" s="671"/>
      <c r="P307" s="189" t="s">
        <v>380</v>
      </c>
      <c r="Q307" s="777">
        <v>40804</v>
      </c>
      <c r="R307" s="776"/>
      <c r="S307" s="301">
        <v>5</v>
      </c>
      <c r="T307" s="809">
        <f>4449</f>
        <v>4449</v>
      </c>
      <c r="U307" s="25">
        <f t="shared" si="77"/>
        <v>22245</v>
      </c>
      <c r="V307" s="451"/>
      <c r="W307" s="777"/>
      <c r="X307" s="809"/>
      <c r="Y307" s="809"/>
      <c r="Z307" s="25"/>
    </row>
    <row r="308" spans="1:26" ht="13.5" customHeight="1">
      <c r="A308" s="759">
        <f t="shared" si="93"/>
        <v>113</v>
      </c>
      <c r="B308" s="293" t="s">
        <v>727</v>
      </c>
      <c r="C308" s="25">
        <f t="shared" si="99"/>
        <v>2341934</v>
      </c>
      <c r="D308" s="760">
        <f t="shared" si="105"/>
        <v>103000.92549745488</v>
      </c>
      <c r="E308" s="760">
        <f t="shared" si="105"/>
        <v>27171.052753354932</v>
      </c>
      <c r="F308" s="760">
        <f t="shared" si="105"/>
        <v>57665.782739472466</v>
      </c>
      <c r="G308" s="760">
        <f t="shared" si="105"/>
        <v>10478.167515039335</v>
      </c>
      <c r="H308" s="760">
        <f t="shared" si="105"/>
        <v>99934.443930279202</v>
      </c>
      <c r="I308" s="760">
        <f t="shared" si="105"/>
        <v>17330.247956193121</v>
      </c>
      <c r="J308" s="360"/>
      <c r="K308" s="25">
        <f t="shared" si="92"/>
        <v>2657514.620391794</v>
      </c>
      <c r="L308" s="760">
        <v>142</v>
      </c>
      <c r="M308" s="760">
        <f t="shared" si="100"/>
        <v>18714.891692899957</v>
      </c>
      <c r="N308" s="671">
        <v>19465</v>
      </c>
      <c r="O308" s="671"/>
      <c r="P308" s="40" t="s">
        <v>490</v>
      </c>
      <c r="Q308" s="777">
        <v>40804</v>
      </c>
      <c r="R308" s="776"/>
      <c r="S308" s="301">
        <f>L308/2</f>
        <v>71</v>
      </c>
      <c r="T308" s="809">
        <v>32984.985915492958</v>
      </c>
      <c r="U308" s="25">
        <f t="shared" si="77"/>
        <v>2341934</v>
      </c>
      <c r="V308" s="451"/>
      <c r="W308" s="777"/>
      <c r="X308" s="809"/>
      <c r="Y308" s="809"/>
      <c r="Z308" s="25"/>
    </row>
    <row r="309" spans="1:26" ht="13.5" customHeight="1">
      <c r="A309" s="759">
        <f t="shared" si="93"/>
        <v>114</v>
      </c>
      <c r="B309" s="293" t="s">
        <v>728</v>
      </c>
      <c r="C309" s="25">
        <f t="shared" si="99"/>
        <v>1106808</v>
      </c>
      <c r="D309" s="760">
        <f t="shared" si="105"/>
        <v>155226.74687644609</v>
      </c>
      <c r="E309" s="760">
        <f t="shared" si="105"/>
        <v>40947.924571957432</v>
      </c>
      <c r="F309" s="760">
        <f t="shared" si="105"/>
        <v>86904.771170754277</v>
      </c>
      <c r="G309" s="760">
        <f t="shared" si="105"/>
        <v>15791.041184636742</v>
      </c>
      <c r="H309" s="760">
        <f t="shared" si="105"/>
        <v>150605.42958506866</v>
      </c>
      <c r="I309" s="760">
        <f t="shared" si="105"/>
        <v>26117.415933981181</v>
      </c>
      <c r="J309" s="360"/>
      <c r="K309" s="25">
        <f t="shared" si="92"/>
        <v>1582401.3293228443</v>
      </c>
      <c r="L309" s="760">
        <v>214</v>
      </c>
      <c r="M309" s="760">
        <f t="shared" si="100"/>
        <v>7394.3987351534779</v>
      </c>
      <c r="N309" s="671">
        <v>8398</v>
      </c>
      <c r="O309" s="671"/>
      <c r="P309" s="189" t="s">
        <v>449</v>
      </c>
      <c r="Q309" s="777">
        <v>40804</v>
      </c>
      <c r="R309" s="776"/>
      <c r="S309" s="301">
        <f>L309/2</f>
        <v>107</v>
      </c>
      <c r="T309" s="809">
        <v>10344</v>
      </c>
      <c r="U309" s="25">
        <f t="shared" si="77"/>
        <v>1106808</v>
      </c>
      <c r="V309" s="451"/>
      <c r="W309" s="777"/>
      <c r="X309" s="809"/>
      <c r="Y309" s="809"/>
      <c r="Z309" s="25"/>
    </row>
    <row r="310" spans="1:26" ht="13.5" customHeight="1">
      <c r="A310" s="759">
        <f t="shared" si="93"/>
        <v>115</v>
      </c>
      <c r="B310" s="293" t="s">
        <v>729</v>
      </c>
      <c r="C310" s="25">
        <f t="shared" si="99"/>
        <v>1833860</v>
      </c>
      <c r="D310" s="760">
        <f t="shared" si="105"/>
        <v>203825.77510411848</v>
      </c>
      <c r="E310" s="760">
        <f t="shared" si="105"/>
        <v>53768.069180934755</v>
      </c>
      <c r="F310" s="760">
        <f t="shared" si="105"/>
        <v>114113.27429430818</v>
      </c>
      <c r="G310" s="760">
        <f t="shared" si="105"/>
        <v>20734.965293845442</v>
      </c>
      <c r="H310" s="760">
        <f t="shared" si="105"/>
        <v>197757.59679160884</v>
      </c>
      <c r="I310" s="760">
        <f t="shared" si="105"/>
        <v>34294.363913311739</v>
      </c>
      <c r="J310" s="360"/>
      <c r="K310" s="25">
        <f t="shared" si="92"/>
        <v>2458354.0445781276</v>
      </c>
      <c r="L310" s="760">
        <v>281</v>
      </c>
      <c r="M310" s="760">
        <f t="shared" si="100"/>
        <v>8748.5909059719834</v>
      </c>
      <c r="N310" s="671">
        <v>10534</v>
      </c>
      <c r="O310" s="671"/>
      <c r="P310" s="189" t="s">
        <v>451</v>
      </c>
      <c r="Q310" s="777">
        <v>40804</v>
      </c>
      <c r="R310" s="776"/>
      <c r="S310" s="301">
        <v>70</v>
      </c>
      <c r="T310" s="807">
        <v>26198</v>
      </c>
      <c r="U310" s="25">
        <f t="shared" si="77"/>
        <v>1833860</v>
      </c>
      <c r="V310" s="451"/>
      <c r="W310" s="777"/>
      <c r="X310" s="809"/>
      <c r="Y310" s="809"/>
      <c r="Z310" s="25"/>
    </row>
    <row r="311" spans="1:26" ht="13.5" customHeight="1">
      <c r="A311" s="759">
        <f t="shared" si="93"/>
        <v>116</v>
      </c>
      <c r="B311" s="293" t="s">
        <v>730</v>
      </c>
      <c r="C311" s="25">
        <f t="shared" si="99"/>
        <v>875840</v>
      </c>
      <c r="D311" s="760">
        <f t="shared" si="105"/>
        <v>75437.29754743175</v>
      </c>
      <c r="E311" s="760">
        <f t="shared" si="105"/>
        <v>19899.925960203611</v>
      </c>
      <c r="F311" s="760">
        <f t="shared" si="105"/>
        <v>42234.094400740396</v>
      </c>
      <c r="G311" s="760">
        <f t="shared" si="105"/>
        <v>7674.1508560851462</v>
      </c>
      <c r="H311" s="760">
        <f t="shared" si="105"/>
        <v>73191.423723584769</v>
      </c>
      <c r="I311" s="760">
        <f t="shared" si="105"/>
        <v>12692.575967916087</v>
      </c>
      <c r="J311" s="360"/>
      <c r="K311" s="25">
        <f t="shared" si="92"/>
        <v>1106969.4684559617</v>
      </c>
      <c r="L311" s="760">
        <v>104</v>
      </c>
      <c r="M311" s="760">
        <f t="shared" si="100"/>
        <v>10643.937196691939</v>
      </c>
      <c r="N311" s="671">
        <v>14076</v>
      </c>
      <c r="O311" s="671"/>
      <c r="P311" s="40" t="s">
        <v>470</v>
      </c>
      <c r="Q311" s="777">
        <v>40809</v>
      </c>
      <c r="R311" s="776"/>
      <c r="S311" s="301">
        <v>32</v>
      </c>
      <c r="T311" s="809">
        <v>27370</v>
      </c>
      <c r="U311" s="25">
        <f t="shared" si="77"/>
        <v>875840</v>
      </c>
      <c r="V311" s="451"/>
      <c r="W311" s="777"/>
      <c r="X311" s="809"/>
      <c r="Y311" s="809"/>
      <c r="Z311" s="25"/>
    </row>
    <row r="312" spans="1:26" ht="13.5" customHeight="1">
      <c r="A312" s="759">
        <f t="shared" si="93"/>
        <v>117</v>
      </c>
      <c r="B312" s="293" t="s">
        <v>731</v>
      </c>
      <c r="C312" s="25">
        <f t="shared" si="99"/>
        <v>1034400</v>
      </c>
      <c r="D312" s="760">
        <f t="shared" si="105"/>
        <v>145071.72605275337</v>
      </c>
      <c r="E312" s="760">
        <f t="shared" si="105"/>
        <v>38269.088385006944</v>
      </c>
      <c r="F312" s="760">
        <f t="shared" si="105"/>
        <v>81219.412309116145</v>
      </c>
      <c r="G312" s="760">
        <f t="shared" si="105"/>
        <v>14757.982415548358</v>
      </c>
      <c r="H312" s="760">
        <f t="shared" si="105"/>
        <v>140752.7379299707</v>
      </c>
      <c r="I312" s="760">
        <f t="shared" si="105"/>
        <v>24408.79993830017</v>
      </c>
      <c r="J312" s="360"/>
      <c r="K312" s="25">
        <f t="shared" si="92"/>
        <v>1478879.7470306957</v>
      </c>
      <c r="L312" s="760">
        <v>200</v>
      </c>
      <c r="M312" s="760">
        <f t="shared" si="100"/>
        <v>7394.3987351534779</v>
      </c>
      <c r="N312" s="671">
        <v>7340</v>
      </c>
      <c r="O312" s="671"/>
      <c r="P312" s="189" t="s">
        <v>449</v>
      </c>
      <c r="Q312" s="777">
        <v>40810</v>
      </c>
      <c r="R312" s="776"/>
      <c r="S312" s="301">
        <f t="shared" ref="S312" si="106">L312/2</f>
        <v>100</v>
      </c>
      <c r="T312" s="809">
        <v>10344</v>
      </c>
      <c r="U312" s="25">
        <f t="shared" si="77"/>
        <v>1034400</v>
      </c>
      <c r="V312" s="451"/>
      <c r="W312" s="777"/>
      <c r="X312" s="809"/>
      <c r="Y312" s="809"/>
      <c r="Z312" s="25"/>
    </row>
    <row r="313" spans="1:26" ht="13.5" customHeight="1">
      <c r="A313" s="759">
        <f t="shared" si="93"/>
        <v>118</v>
      </c>
      <c r="B313" s="293" t="s">
        <v>732</v>
      </c>
      <c r="C313" s="25">
        <f t="shared" si="99"/>
        <v>2046379</v>
      </c>
      <c r="D313" s="760">
        <f t="shared" si="105"/>
        <v>279263.07265155023</v>
      </c>
      <c r="E313" s="760">
        <f t="shared" si="105"/>
        <v>73667.995141138366</v>
      </c>
      <c r="F313" s="760">
        <f t="shared" si="105"/>
        <v>156347.36869504859</v>
      </c>
      <c r="G313" s="760">
        <f t="shared" si="105"/>
        <v>28409.116149930589</v>
      </c>
      <c r="H313" s="760">
        <f t="shared" si="105"/>
        <v>270949.02051519358</v>
      </c>
      <c r="I313" s="760">
        <f t="shared" si="105"/>
        <v>46986.939881227823</v>
      </c>
      <c r="J313" s="360"/>
      <c r="K313" s="25">
        <f t="shared" si="92"/>
        <v>2902002.5130340895</v>
      </c>
      <c r="L313" s="760">
        <v>385</v>
      </c>
      <c r="M313" s="760">
        <f t="shared" si="100"/>
        <v>7537.6688650236092</v>
      </c>
      <c r="N313" s="671">
        <v>7340</v>
      </c>
      <c r="O313" s="671"/>
      <c r="P313" s="189" t="s">
        <v>420</v>
      </c>
      <c r="Q313" s="777">
        <v>40810</v>
      </c>
      <c r="R313" s="776"/>
      <c r="S313" s="301">
        <v>193</v>
      </c>
      <c r="T313" s="809">
        <v>10603</v>
      </c>
      <c r="U313" s="25">
        <f t="shared" si="77"/>
        <v>2046379</v>
      </c>
      <c r="V313" s="451"/>
      <c r="W313" s="777"/>
      <c r="X313" s="809"/>
      <c r="Y313" s="809"/>
      <c r="Z313" s="25"/>
    </row>
    <row r="314" spans="1:26" ht="13.5" customHeight="1">
      <c r="A314" s="759">
        <f t="shared" si="93"/>
        <v>119</v>
      </c>
      <c r="B314" s="293" t="s">
        <v>733</v>
      </c>
      <c r="C314" s="25">
        <f t="shared" si="99"/>
        <v>195756</v>
      </c>
      <c r="D314" s="760">
        <f t="shared" si="105"/>
        <v>31915.77973160574</v>
      </c>
      <c r="E314" s="760">
        <f t="shared" si="105"/>
        <v>8419.1994447015277</v>
      </c>
      <c r="F314" s="760">
        <f t="shared" si="105"/>
        <v>17868.270708005552</v>
      </c>
      <c r="G314" s="760">
        <f t="shared" si="105"/>
        <v>3246.7561314206387</v>
      </c>
      <c r="H314" s="760">
        <f t="shared" si="105"/>
        <v>30965.602344593553</v>
      </c>
      <c r="I314" s="760">
        <f t="shared" si="105"/>
        <v>5369.9359864260368</v>
      </c>
      <c r="J314" s="360"/>
      <c r="K314" s="25">
        <f t="shared" si="92"/>
        <v>293541.54434675298</v>
      </c>
      <c r="L314" s="760">
        <v>44</v>
      </c>
      <c r="M314" s="760">
        <f t="shared" si="100"/>
        <v>6671.398735153477</v>
      </c>
      <c r="N314" s="671">
        <v>7340</v>
      </c>
      <c r="O314" s="671"/>
      <c r="P314" s="189" t="s">
        <v>380</v>
      </c>
      <c r="Q314" s="777">
        <v>40810</v>
      </c>
      <c r="R314" s="776"/>
      <c r="S314" s="301">
        <f t="shared" ref="S314" si="107">L314</f>
        <v>44</v>
      </c>
      <c r="T314" s="809">
        <f>4449</f>
        <v>4449</v>
      </c>
      <c r="U314" s="25">
        <f t="shared" si="77"/>
        <v>195756</v>
      </c>
      <c r="V314" s="451"/>
      <c r="W314" s="777"/>
      <c r="X314" s="809"/>
      <c r="Y314" s="809"/>
      <c r="Z314" s="25"/>
    </row>
    <row r="315" spans="1:26" ht="13.5" customHeight="1">
      <c r="A315" s="759">
        <f t="shared" si="93"/>
        <v>120</v>
      </c>
      <c r="B315" s="293" t="s">
        <v>706</v>
      </c>
      <c r="C315" s="25">
        <f t="shared" si="99"/>
        <v>7809620</v>
      </c>
      <c r="D315" s="760">
        <f t="shared" si="105"/>
        <v>527335.72420175851</v>
      </c>
      <c r="E315" s="760">
        <f t="shared" si="105"/>
        <v>139108.13627950024</v>
      </c>
      <c r="F315" s="760">
        <f t="shared" si="105"/>
        <v>295232.56374363718</v>
      </c>
      <c r="G315" s="760">
        <f t="shared" si="105"/>
        <v>53645.266080518282</v>
      </c>
      <c r="H315" s="760">
        <f t="shared" si="105"/>
        <v>511636.20237544354</v>
      </c>
      <c r="I315" s="760">
        <f t="shared" si="105"/>
        <v>88725.987775721107</v>
      </c>
      <c r="J315" s="360"/>
      <c r="K315" s="25">
        <f t="shared" si="92"/>
        <v>9425303.8804565798</v>
      </c>
      <c r="L315" s="760">
        <v>727</v>
      </c>
      <c r="M315" s="760">
        <f t="shared" si="100"/>
        <v>12964.654581095709</v>
      </c>
      <c r="N315" s="671">
        <v>14369</v>
      </c>
      <c r="O315" s="671"/>
      <c r="P315" s="189" t="s">
        <v>493</v>
      </c>
      <c r="Q315" s="777">
        <v>40810</v>
      </c>
      <c r="R315" s="776"/>
      <c r="S315" s="301">
        <v>364</v>
      </c>
      <c r="T315" s="832">
        <v>21455</v>
      </c>
      <c r="U315" s="25">
        <f t="shared" si="77"/>
        <v>7809620</v>
      </c>
      <c r="V315" s="451"/>
      <c r="W315" s="777"/>
      <c r="X315" s="809"/>
      <c r="Y315" s="809"/>
      <c r="Z315" s="25"/>
    </row>
    <row r="316" spans="1:26" ht="13.5" customHeight="1">
      <c r="A316" s="759">
        <f t="shared" si="93"/>
        <v>121</v>
      </c>
      <c r="B316" s="293" t="s">
        <v>536</v>
      </c>
      <c r="C316" s="25">
        <f>SUM(U316:U317)</f>
        <v>12141300</v>
      </c>
      <c r="D316" s="760">
        <f t="shared" si="105"/>
        <v>1514548.819990745</v>
      </c>
      <c r="E316" s="760">
        <f t="shared" si="105"/>
        <v>399529.28273947252</v>
      </c>
      <c r="F316" s="760">
        <f t="shared" si="105"/>
        <v>847930.66450717254</v>
      </c>
      <c r="G316" s="760">
        <f t="shared" si="105"/>
        <v>154073.33641832485</v>
      </c>
      <c r="H316" s="760">
        <f t="shared" si="105"/>
        <v>1469458.5839888942</v>
      </c>
      <c r="I316" s="760">
        <f t="shared" si="105"/>
        <v>254827.87135585377</v>
      </c>
      <c r="J316" s="360"/>
      <c r="K316" s="25">
        <f t="shared" si="92"/>
        <v>16781668.559000462</v>
      </c>
      <c r="L316" s="760">
        <v>2088</v>
      </c>
      <c r="M316" s="760">
        <f t="shared" si="100"/>
        <v>8037.1975857281905</v>
      </c>
      <c r="N316" s="671">
        <v>13939</v>
      </c>
      <c r="O316" s="671"/>
      <c r="P316" s="189" t="s">
        <v>419</v>
      </c>
      <c r="Q316" s="777">
        <v>40810</v>
      </c>
      <c r="R316" s="776"/>
      <c r="S316" s="301">
        <v>840</v>
      </c>
      <c r="T316" s="809">
        <v>10930</v>
      </c>
      <c r="U316" s="25">
        <f t="shared" si="77"/>
        <v>9181200</v>
      </c>
      <c r="V316" s="451"/>
      <c r="W316" s="777"/>
      <c r="X316" s="809"/>
      <c r="Y316" s="809"/>
      <c r="Z316" s="25"/>
    </row>
    <row r="317" spans="1:26" ht="13.5" hidden="1" customHeight="1">
      <c r="A317" s="759"/>
      <c r="B317" s="293"/>
      <c r="C317" s="25"/>
      <c r="D317" s="760"/>
      <c r="E317" s="760">
        <f t="shared" ref="E317:E348" si="108">IF($L$350&lt;&gt;0,E$350/$L$350*$L317,0)</f>
        <v>0</v>
      </c>
      <c r="F317" s="760"/>
      <c r="G317" s="760"/>
      <c r="H317" s="760"/>
      <c r="I317" s="760"/>
      <c r="J317" s="360"/>
      <c r="K317" s="25">
        <f t="shared" si="92"/>
        <v>0</v>
      </c>
      <c r="L317" s="760"/>
      <c r="M317" s="760"/>
      <c r="N317" s="671"/>
      <c r="O317" s="671"/>
      <c r="P317" s="189" t="s">
        <v>494</v>
      </c>
      <c r="Q317" s="777">
        <v>40810</v>
      </c>
      <c r="R317" s="776"/>
      <c r="S317" s="301">
        <v>260</v>
      </c>
      <c r="T317" s="832">
        <v>11385</v>
      </c>
      <c r="U317" s="25">
        <f t="shared" si="77"/>
        <v>2960100</v>
      </c>
      <c r="V317" s="451"/>
      <c r="W317" s="777"/>
      <c r="X317" s="809"/>
      <c r="Y317" s="809"/>
      <c r="Z317" s="25"/>
    </row>
    <row r="318" spans="1:26" ht="13.5" customHeight="1">
      <c r="A318" s="759">
        <f>IF(B318&lt;&gt;"",A316+1,"")</f>
        <v>122</v>
      </c>
      <c r="B318" s="293" t="s">
        <v>706</v>
      </c>
      <c r="C318" s="25">
        <f t="shared" si="99"/>
        <v>16241435</v>
      </c>
      <c r="D318" s="760">
        <f t="shared" ref="D318:D326" si="109">IF($L$350&lt;&gt;0,D$350/$L$350*$L318,0)</f>
        <v>1098192.966219343</v>
      </c>
      <c r="E318" s="760">
        <f t="shared" si="108"/>
        <v>289696.99907450256</v>
      </c>
      <c r="F318" s="760">
        <f t="shared" ref="F318:I326" si="110">IF($L$350&lt;&gt;0,F$350/$L$350*$L318,0)</f>
        <v>614830.95118000929</v>
      </c>
      <c r="G318" s="760">
        <f t="shared" si="110"/>
        <v>111717.92688570108</v>
      </c>
      <c r="H318" s="760">
        <f t="shared" si="110"/>
        <v>1065498.2261298783</v>
      </c>
      <c r="I318" s="760">
        <f t="shared" si="110"/>
        <v>184774.61553293228</v>
      </c>
      <c r="J318" s="360"/>
      <c r="K318" s="25">
        <f t="shared" si="92"/>
        <v>19606146.685022369</v>
      </c>
      <c r="L318" s="760">
        <v>1514</v>
      </c>
      <c r="M318" s="760">
        <f t="shared" si="100"/>
        <v>12949.89873515348</v>
      </c>
      <c r="N318" s="671">
        <v>14369</v>
      </c>
      <c r="O318" s="671"/>
      <c r="P318" s="189" t="s">
        <v>493</v>
      </c>
      <c r="Q318" s="777">
        <v>40810</v>
      </c>
      <c r="R318" s="776"/>
      <c r="S318" s="301">
        <f>L318/2</f>
        <v>757</v>
      </c>
      <c r="T318" s="832">
        <v>21455</v>
      </c>
      <c r="U318" s="25">
        <f t="shared" si="77"/>
        <v>16241435</v>
      </c>
      <c r="V318" s="451"/>
      <c r="W318" s="777"/>
      <c r="X318" s="809"/>
      <c r="Y318" s="809"/>
      <c r="Z318" s="25"/>
    </row>
    <row r="319" spans="1:26" ht="13.5" customHeight="1">
      <c r="A319" s="759">
        <f t="shared" si="93"/>
        <v>123</v>
      </c>
      <c r="B319" s="293" t="s">
        <v>531</v>
      </c>
      <c r="C319" s="25">
        <f t="shared" si="99"/>
        <v>3647670</v>
      </c>
      <c r="D319" s="760">
        <f t="shared" si="109"/>
        <v>397496.52938454424</v>
      </c>
      <c r="E319" s="760">
        <f t="shared" si="108"/>
        <v>104857.30217491902</v>
      </c>
      <c r="F319" s="760">
        <f t="shared" si="110"/>
        <v>222541.18972697825</v>
      </c>
      <c r="G319" s="760">
        <f t="shared" si="110"/>
        <v>40436.8718186025</v>
      </c>
      <c r="H319" s="760">
        <f t="shared" si="110"/>
        <v>385662.50192811975</v>
      </c>
      <c r="I319" s="760">
        <f t="shared" si="110"/>
        <v>66880.111830942464</v>
      </c>
      <c r="J319" s="360"/>
      <c r="K319" s="25">
        <f t="shared" si="92"/>
        <v>4865544.5068641054</v>
      </c>
      <c r="L319" s="760">
        <v>548</v>
      </c>
      <c r="M319" s="760">
        <f t="shared" si="100"/>
        <v>8878.7308519417984</v>
      </c>
      <c r="N319" s="671">
        <v>10534</v>
      </c>
      <c r="O319" s="671"/>
      <c r="P319" s="189" t="s">
        <v>427</v>
      </c>
      <c r="Q319" s="777">
        <v>40810</v>
      </c>
      <c r="R319" s="776"/>
      <c r="S319" s="301">
        <v>130</v>
      </c>
      <c r="T319" s="807">
        <v>28059</v>
      </c>
      <c r="U319" s="25">
        <f t="shared" si="77"/>
        <v>3647670</v>
      </c>
      <c r="V319" s="451"/>
      <c r="W319" s="777"/>
      <c r="X319" s="809"/>
      <c r="Y319" s="809"/>
      <c r="Z319" s="25"/>
    </row>
    <row r="320" spans="1:26" ht="13.5" customHeight="1">
      <c r="A320" s="759">
        <f>IF(B320&lt;&gt;"",A319+1,"")</f>
        <v>124</v>
      </c>
      <c r="B320" s="293" t="s">
        <v>535</v>
      </c>
      <c r="C320" s="25">
        <f t="shared" si="99"/>
        <v>504630</v>
      </c>
      <c r="D320" s="760">
        <f t="shared" si="109"/>
        <v>29739.70384081444</v>
      </c>
      <c r="E320" s="760">
        <f t="shared" si="108"/>
        <v>7845.1631189264235</v>
      </c>
      <c r="F320" s="760">
        <f t="shared" si="110"/>
        <v>16649.979523368809</v>
      </c>
      <c r="G320" s="760">
        <f t="shared" si="110"/>
        <v>3025.3863951874132</v>
      </c>
      <c r="H320" s="760">
        <f t="shared" si="110"/>
        <v>28854.311275643995</v>
      </c>
      <c r="I320" s="760">
        <f t="shared" si="110"/>
        <v>5003.8039873515345</v>
      </c>
      <c r="J320" s="360"/>
      <c r="K320" s="25">
        <f t="shared" si="92"/>
        <v>595748.34814129258</v>
      </c>
      <c r="L320" s="760">
        <v>41</v>
      </c>
      <c r="M320" s="760">
        <f t="shared" si="100"/>
        <v>14530.447515641283</v>
      </c>
      <c r="N320" s="671">
        <v>15549</v>
      </c>
      <c r="O320" s="671"/>
      <c r="P320" s="189" t="s">
        <v>443</v>
      </c>
      <c r="Q320" s="777">
        <v>40810</v>
      </c>
      <c r="R320" s="776"/>
      <c r="S320" s="301">
        <v>21</v>
      </c>
      <c r="T320" s="253">
        <v>24030</v>
      </c>
      <c r="U320" s="25">
        <f t="shared" si="77"/>
        <v>504630</v>
      </c>
      <c r="V320" s="451"/>
      <c r="W320" s="777"/>
      <c r="X320" s="809"/>
      <c r="Y320" s="809"/>
      <c r="Z320" s="25"/>
    </row>
    <row r="321" spans="1:26" ht="13.5" customHeight="1">
      <c r="A321" s="759">
        <f t="shared" si="93"/>
        <v>125</v>
      </c>
      <c r="B321" s="293" t="s">
        <v>532</v>
      </c>
      <c r="C321" s="25">
        <f t="shared" si="99"/>
        <v>169730</v>
      </c>
      <c r="D321" s="760">
        <f t="shared" si="109"/>
        <v>14507.172605275337</v>
      </c>
      <c r="E321" s="760">
        <f t="shared" si="108"/>
        <v>3826.9088385006944</v>
      </c>
      <c r="F321" s="760">
        <f t="shared" si="110"/>
        <v>8121.9412309116151</v>
      </c>
      <c r="G321" s="760">
        <f t="shared" si="110"/>
        <v>1475.7982415548358</v>
      </c>
      <c r="H321" s="760">
        <f t="shared" si="110"/>
        <v>14075.27379299707</v>
      </c>
      <c r="I321" s="760">
        <f t="shared" si="110"/>
        <v>2440.8799938300167</v>
      </c>
      <c r="J321" s="360"/>
      <c r="K321" s="25">
        <f t="shared" si="92"/>
        <v>214177.9747030696</v>
      </c>
      <c r="L321" s="760">
        <v>20</v>
      </c>
      <c r="M321" s="760">
        <f t="shared" si="100"/>
        <v>10708.89873515348</v>
      </c>
      <c r="N321" s="671">
        <v>11621</v>
      </c>
      <c r="O321" s="671"/>
      <c r="P321" s="189" t="s">
        <v>432</v>
      </c>
      <c r="Q321" s="777">
        <v>40810</v>
      </c>
      <c r="R321" s="776"/>
      <c r="S321" s="301">
        <f>L321/2</f>
        <v>10</v>
      </c>
      <c r="T321" s="809">
        <v>16973</v>
      </c>
      <c r="U321" s="25">
        <f t="shared" si="77"/>
        <v>169730</v>
      </c>
      <c r="V321" s="451"/>
      <c r="W321" s="777"/>
      <c r="X321" s="809"/>
      <c r="Y321" s="809"/>
      <c r="Z321" s="25"/>
    </row>
    <row r="322" spans="1:26" ht="13.5" customHeight="1">
      <c r="A322" s="759">
        <f t="shared" si="93"/>
        <v>126</v>
      </c>
      <c r="B322" s="293" t="s">
        <v>701</v>
      </c>
      <c r="C322" s="25">
        <f t="shared" si="99"/>
        <v>548232</v>
      </c>
      <c r="D322" s="760">
        <f t="shared" si="109"/>
        <v>76888.014807959291</v>
      </c>
      <c r="E322" s="760">
        <f t="shared" si="108"/>
        <v>20282.616844053679</v>
      </c>
      <c r="F322" s="760">
        <f t="shared" si="110"/>
        <v>43046.288523831558</v>
      </c>
      <c r="G322" s="760">
        <f t="shared" si="110"/>
        <v>7821.7306802406292</v>
      </c>
      <c r="H322" s="760">
        <f t="shared" si="110"/>
        <v>74598.951102884472</v>
      </c>
      <c r="I322" s="760">
        <f t="shared" si="110"/>
        <v>12936.66396729909</v>
      </c>
      <c r="J322" s="360"/>
      <c r="K322" s="25">
        <f t="shared" si="92"/>
        <v>783806.26592626877</v>
      </c>
      <c r="L322" s="760">
        <v>106</v>
      </c>
      <c r="M322" s="760">
        <f t="shared" si="100"/>
        <v>7394.3987351534788</v>
      </c>
      <c r="N322" s="671">
        <v>8398</v>
      </c>
      <c r="O322" s="671"/>
      <c r="P322" s="189" t="s">
        <v>449</v>
      </c>
      <c r="Q322" s="777">
        <v>40811</v>
      </c>
      <c r="R322" s="776"/>
      <c r="S322" s="301">
        <f>L322/2</f>
        <v>53</v>
      </c>
      <c r="T322" s="809">
        <v>10344</v>
      </c>
      <c r="U322" s="25">
        <f t="shared" si="77"/>
        <v>548232</v>
      </c>
      <c r="V322" s="451"/>
      <c r="W322" s="777"/>
      <c r="X322" s="809"/>
      <c r="Y322" s="809"/>
      <c r="Z322" s="25"/>
    </row>
    <row r="323" spans="1:26" ht="13.5" customHeight="1">
      <c r="A323" s="759">
        <f t="shared" si="93"/>
        <v>127</v>
      </c>
      <c r="B323" s="293" t="s">
        <v>704</v>
      </c>
      <c r="C323" s="25">
        <f t="shared" si="99"/>
        <v>3006974</v>
      </c>
      <c r="D323" s="760">
        <f t="shared" si="109"/>
        <v>361953.95650161966</v>
      </c>
      <c r="E323" s="760">
        <f t="shared" si="108"/>
        <v>95481.375520592323</v>
      </c>
      <c r="F323" s="760">
        <f t="shared" si="110"/>
        <v>202642.43371124478</v>
      </c>
      <c r="G323" s="760">
        <f t="shared" si="110"/>
        <v>36821.166126793156</v>
      </c>
      <c r="H323" s="760">
        <f t="shared" si="110"/>
        <v>351178.08113527688</v>
      </c>
      <c r="I323" s="760">
        <f t="shared" si="110"/>
        <v>60899.955846058918</v>
      </c>
      <c r="J323" s="360"/>
      <c r="K323" s="25">
        <f t="shared" si="92"/>
        <v>4115950.9688415863</v>
      </c>
      <c r="L323" s="760">
        <v>499</v>
      </c>
      <c r="M323" s="760">
        <f t="shared" si="100"/>
        <v>8248.3987351534797</v>
      </c>
      <c r="N323" s="671">
        <v>9538</v>
      </c>
      <c r="O323" s="671"/>
      <c r="P323" s="293" t="s">
        <v>392</v>
      </c>
      <c r="Q323" s="777">
        <v>40811</v>
      </c>
      <c r="R323" s="776"/>
      <c r="S323" s="301">
        <f>L323</f>
        <v>499</v>
      </c>
      <c r="T323" s="809">
        <v>6026</v>
      </c>
      <c r="U323" s="25">
        <f t="shared" si="77"/>
        <v>3006974</v>
      </c>
      <c r="V323" s="451"/>
      <c r="W323" s="777"/>
      <c r="X323" s="809"/>
      <c r="Y323" s="809"/>
      <c r="Z323" s="25"/>
    </row>
    <row r="324" spans="1:26" ht="13.5" customHeight="1">
      <c r="A324" s="759">
        <f t="shared" si="93"/>
        <v>128</v>
      </c>
      <c r="B324" s="293" t="s">
        <v>542</v>
      </c>
      <c r="C324" s="25">
        <f t="shared" si="99"/>
        <v>8898</v>
      </c>
      <c r="D324" s="760">
        <f t="shared" si="109"/>
        <v>2176.0758907913005</v>
      </c>
      <c r="E324" s="760">
        <f t="shared" si="108"/>
        <v>574.03632577510416</v>
      </c>
      <c r="F324" s="760">
        <f t="shared" si="110"/>
        <v>1218.2911846367422</v>
      </c>
      <c r="G324" s="760">
        <f t="shared" si="110"/>
        <v>221.36973623322535</v>
      </c>
      <c r="H324" s="760">
        <f t="shared" si="110"/>
        <v>2111.2910689495607</v>
      </c>
      <c r="I324" s="760">
        <f t="shared" si="110"/>
        <v>366.13199907450252</v>
      </c>
      <c r="J324" s="360"/>
      <c r="K324" s="25">
        <f t="shared" si="92"/>
        <v>15565.196205460437</v>
      </c>
      <c r="L324" s="760">
        <v>3</v>
      </c>
      <c r="M324" s="760">
        <f t="shared" si="100"/>
        <v>5188.3987351534788</v>
      </c>
      <c r="N324" s="671">
        <v>5166</v>
      </c>
      <c r="O324" s="671"/>
      <c r="P324" s="189" t="s">
        <v>380</v>
      </c>
      <c r="Q324" s="777">
        <v>40811</v>
      </c>
      <c r="R324" s="776"/>
      <c r="S324" s="301">
        <v>2</v>
      </c>
      <c r="T324" s="809">
        <f>4449</f>
        <v>4449</v>
      </c>
      <c r="U324" s="25">
        <f t="shared" si="77"/>
        <v>8898</v>
      </c>
      <c r="V324" s="451"/>
      <c r="W324" s="777"/>
      <c r="X324" s="809"/>
      <c r="Y324" s="809"/>
      <c r="Z324" s="25"/>
    </row>
    <row r="325" spans="1:26" ht="13.5" customHeight="1">
      <c r="A325" s="759">
        <f t="shared" si="93"/>
        <v>129</v>
      </c>
      <c r="B325" s="293" t="s">
        <v>533</v>
      </c>
      <c r="C325" s="25">
        <f t="shared" si="99"/>
        <v>78540</v>
      </c>
      <c r="D325" s="760">
        <f t="shared" si="109"/>
        <v>9429.6621934289687</v>
      </c>
      <c r="E325" s="760">
        <f t="shared" si="108"/>
        <v>2487.4907450254514</v>
      </c>
      <c r="F325" s="760">
        <f t="shared" si="110"/>
        <v>5279.2618000925495</v>
      </c>
      <c r="G325" s="760">
        <f t="shared" si="110"/>
        <v>959.26885701064327</v>
      </c>
      <c r="H325" s="760">
        <f t="shared" si="110"/>
        <v>9148.9279654480961</v>
      </c>
      <c r="I325" s="760">
        <f t="shared" si="110"/>
        <v>1586.5719959895109</v>
      </c>
      <c r="J325" s="360"/>
      <c r="K325" s="25">
        <f t="shared" ref="K325:K348" si="111">SUM(C325:I325)</f>
        <v>107431.18355699521</v>
      </c>
      <c r="L325" s="760">
        <v>13</v>
      </c>
      <c r="M325" s="760">
        <f t="shared" si="100"/>
        <v>8263.9371966919389</v>
      </c>
      <c r="N325" s="671">
        <v>10189</v>
      </c>
      <c r="O325" s="671"/>
      <c r="P325" s="40" t="s">
        <v>468</v>
      </c>
      <c r="Q325" s="777">
        <v>40811</v>
      </c>
      <c r="R325" s="776"/>
      <c r="S325" s="301">
        <v>6</v>
      </c>
      <c r="T325" s="253">
        <v>13090</v>
      </c>
      <c r="U325" s="25">
        <f t="shared" si="77"/>
        <v>78540</v>
      </c>
      <c r="V325" s="451"/>
      <c r="W325" s="777"/>
      <c r="X325" s="809"/>
      <c r="Y325" s="809"/>
      <c r="Z325" s="25"/>
    </row>
    <row r="326" spans="1:26" ht="13.5" customHeight="1">
      <c r="A326" s="759">
        <f t="shared" si="93"/>
        <v>130</v>
      </c>
      <c r="B326" s="293" t="s">
        <v>734</v>
      </c>
      <c r="C326" s="25">
        <f t="shared" si="99"/>
        <v>7268</v>
      </c>
      <c r="D326" s="760">
        <f t="shared" si="109"/>
        <v>725.35863026376683</v>
      </c>
      <c r="E326" s="760">
        <f t="shared" si="108"/>
        <v>191.34544192503472</v>
      </c>
      <c r="F326" s="760">
        <f t="shared" si="110"/>
        <v>406.09706154558074</v>
      </c>
      <c r="G326" s="760">
        <f t="shared" si="110"/>
        <v>73.789912077741789</v>
      </c>
      <c r="H326" s="760">
        <f t="shared" si="110"/>
        <v>703.76368964985352</v>
      </c>
      <c r="I326" s="760">
        <f t="shared" si="110"/>
        <v>122.04399969150084</v>
      </c>
      <c r="J326" s="360"/>
      <c r="K326" s="25">
        <f t="shared" si="111"/>
        <v>9490.3987351534779</v>
      </c>
      <c r="L326" s="760">
        <v>1</v>
      </c>
      <c r="M326" s="760">
        <f t="shared" si="100"/>
        <v>9490.3987351534779</v>
      </c>
      <c r="N326" s="671">
        <v>10211</v>
      </c>
      <c r="O326" s="671"/>
      <c r="P326" s="189" t="s">
        <v>424</v>
      </c>
      <c r="Q326" s="777">
        <v>40811</v>
      </c>
      <c r="R326" s="776"/>
      <c r="S326" s="301">
        <f>L326</f>
        <v>1</v>
      </c>
      <c r="T326" s="253">
        <v>7268</v>
      </c>
      <c r="U326" s="25">
        <f t="shared" si="77"/>
        <v>7268</v>
      </c>
      <c r="V326" s="451"/>
      <c r="W326" s="777"/>
      <c r="X326" s="809"/>
      <c r="Y326" s="809"/>
      <c r="Z326" s="25"/>
    </row>
    <row r="327" spans="1:26" ht="13.5" customHeight="1">
      <c r="A327" s="759">
        <f t="shared" ref="A327:A348" si="112">IF(B327&lt;&gt;"",A326+1,"")</f>
        <v>131</v>
      </c>
      <c r="B327" s="293" t="s">
        <v>705</v>
      </c>
      <c r="C327" s="25">
        <f t="shared" si="99"/>
        <v>26694</v>
      </c>
      <c r="D327" s="760">
        <f t="shared" ref="D327:I341" si="113">IF($L$350&lt;&gt;0,D$350/$L$350*$L327,0)</f>
        <v>4352.151781582601</v>
      </c>
      <c r="E327" s="760">
        <f t="shared" si="108"/>
        <v>1148.0726515502083</v>
      </c>
      <c r="F327" s="760">
        <f t="shared" si="113"/>
        <v>2436.5823692734843</v>
      </c>
      <c r="G327" s="760">
        <f t="shared" si="113"/>
        <v>442.73947246645071</v>
      </c>
      <c r="H327" s="760">
        <f t="shared" si="113"/>
        <v>4222.5821378991213</v>
      </c>
      <c r="I327" s="760">
        <f t="shared" si="113"/>
        <v>732.26399814900503</v>
      </c>
      <c r="J327" s="360"/>
      <c r="K327" s="25">
        <f t="shared" si="111"/>
        <v>40028.392410920875</v>
      </c>
      <c r="L327" s="760">
        <v>6</v>
      </c>
      <c r="M327" s="760">
        <f t="shared" si="100"/>
        <v>6671.3987351534788</v>
      </c>
      <c r="N327" s="671">
        <v>7042</v>
      </c>
      <c r="O327" s="671"/>
      <c r="P327" s="189" t="s">
        <v>380</v>
      </c>
      <c r="Q327" s="777">
        <v>40811</v>
      </c>
      <c r="R327" s="776"/>
      <c r="S327" s="301">
        <f>L327</f>
        <v>6</v>
      </c>
      <c r="T327" s="809">
        <f>4449</f>
        <v>4449</v>
      </c>
      <c r="U327" s="25">
        <f t="shared" si="77"/>
        <v>26694</v>
      </c>
      <c r="V327" s="451"/>
      <c r="W327" s="777"/>
      <c r="X327" s="809"/>
      <c r="Y327" s="809"/>
      <c r="Z327" s="25"/>
    </row>
    <row r="328" spans="1:26" ht="13.5" customHeight="1">
      <c r="A328" s="759">
        <f t="shared" si="112"/>
        <v>132</v>
      </c>
      <c r="B328" s="293" t="s">
        <v>703</v>
      </c>
      <c r="C328" s="25">
        <f t="shared" si="99"/>
        <v>8898</v>
      </c>
      <c r="D328" s="760">
        <f t="shared" si="113"/>
        <v>1450.7172605275337</v>
      </c>
      <c r="E328" s="760">
        <f t="shared" si="108"/>
        <v>382.69088385006944</v>
      </c>
      <c r="F328" s="760">
        <f t="shared" si="113"/>
        <v>812.19412309116149</v>
      </c>
      <c r="G328" s="760">
        <f t="shared" si="113"/>
        <v>147.57982415548358</v>
      </c>
      <c r="H328" s="760">
        <f t="shared" si="113"/>
        <v>1407.527379299707</v>
      </c>
      <c r="I328" s="760">
        <f t="shared" si="113"/>
        <v>244.08799938300169</v>
      </c>
      <c r="J328" s="360"/>
      <c r="K328" s="25">
        <f t="shared" si="111"/>
        <v>13342.797470306958</v>
      </c>
      <c r="L328" s="760">
        <v>2</v>
      </c>
      <c r="M328" s="760">
        <f t="shared" si="100"/>
        <v>6671.3987351534788</v>
      </c>
      <c r="N328" s="671">
        <v>6510</v>
      </c>
      <c r="O328" s="671"/>
      <c r="P328" s="189" t="s">
        <v>380</v>
      </c>
      <c r="Q328" s="777">
        <v>40811</v>
      </c>
      <c r="R328" s="776"/>
      <c r="S328" s="301">
        <f>L328</f>
        <v>2</v>
      </c>
      <c r="T328" s="809">
        <f>4449</f>
        <v>4449</v>
      </c>
      <c r="U328" s="25">
        <f t="shared" si="77"/>
        <v>8898</v>
      </c>
      <c r="V328" s="451"/>
      <c r="W328" s="777"/>
      <c r="X328" s="809"/>
      <c r="Y328" s="809"/>
      <c r="Z328" s="25"/>
    </row>
    <row r="329" spans="1:26" ht="13.5" customHeight="1">
      <c r="A329" s="759">
        <f t="shared" si="112"/>
        <v>133</v>
      </c>
      <c r="B329" s="293" t="s">
        <v>735</v>
      </c>
      <c r="C329" s="25">
        <f t="shared" si="99"/>
        <v>8898</v>
      </c>
      <c r="D329" s="760">
        <f t="shared" si="113"/>
        <v>1450.7172605275337</v>
      </c>
      <c r="E329" s="760">
        <f t="shared" si="108"/>
        <v>382.69088385006944</v>
      </c>
      <c r="F329" s="760">
        <f t="shared" si="113"/>
        <v>812.19412309116149</v>
      </c>
      <c r="G329" s="760">
        <f t="shared" si="113"/>
        <v>147.57982415548358</v>
      </c>
      <c r="H329" s="760">
        <f t="shared" si="113"/>
        <v>1407.527379299707</v>
      </c>
      <c r="I329" s="760">
        <f t="shared" si="113"/>
        <v>244.08799938300169</v>
      </c>
      <c r="J329" s="360"/>
      <c r="K329" s="25">
        <f t="shared" si="111"/>
        <v>13342.797470306958</v>
      </c>
      <c r="L329" s="760">
        <v>2</v>
      </c>
      <c r="M329" s="760">
        <f t="shared" si="100"/>
        <v>6671.3987351534788</v>
      </c>
      <c r="N329" s="671">
        <v>7229</v>
      </c>
      <c r="O329" s="671"/>
      <c r="P329" s="189" t="s">
        <v>380</v>
      </c>
      <c r="Q329" s="777">
        <v>40811</v>
      </c>
      <c r="R329" s="776"/>
      <c r="S329" s="301">
        <f>L329</f>
        <v>2</v>
      </c>
      <c r="T329" s="809">
        <f>4449</f>
        <v>4449</v>
      </c>
      <c r="U329" s="25">
        <f t="shared" si="77"/>
        <v>8898</v>
      </c>
      <c r="V329" s="451"/>
      <c r="W329" s="777"/>
      <c r="X329" s="809"/>
      <c r="Y329" s="809"/>
      <c r="Z329" s="25"/>
    </row>
    <row r="330" spans="1:26" ht="13.5" customHeight="1">
      <c r="A330" s="759">
        <f t="shared" si="112"/>
        <v>134</v>
      </c>
      <c r="B330" s="293" t="s">
        <v>540</v>
      </c>
      <c r="C330" s="25">
        <f t="shared" si="99"/>
        <v>40433</v>
      </c>
      <c r="D330" s="760">
        <f t="shared" si="113"/>
        <v>3626.7931513188341</v>
      </c>
      <c r="E330" s="760">
        <f t="shared" si="108"/>
        <v>956.7272096251736</v>
      </c>
      <c r="F330" s="760">
        <f t="shared" si="113"/>
        <v>2030.4853077279038</v>
      </c>
      <c r="G330" s="760">
        <f t="shared" si="113"/>
        <v>368.94956038870896</v>
      </c>
      <c r="H330" s="760">
        <f t="shared" si="113"/>
        <v>3518.8184482492675</v>
      </c>
      <c r="I330" s="760">
        <f t="shared" si="113"/>
        <v>610.21999845750418</v>
      </c>
      <c r="J330" s="360"/>
      <c r="K330" s="25">
        <f t="shared" si="111"/>
        <v>51544.9936757674</v>
      </c>
      <c r="L330" s="760">
        <v>5</v>
      </c>
      <c r="M330" s="760">
        <f t="shared" si="100"/>
        <v>10308.99873515348</v>
      </c>
      <c r="N330" s="671">
        <v>12109</v>
      </c>
      <c r="O330" s="671"/>
      <c r="P330" s="189" t="s">
        <v>399</v>
      </c>
      <c r="Q330" s="777">
        <v>40812</v>
      </c>
      <c r="R330" s="776"/>
      <c r="S330" s="301">
        <f>L330/2</f>
        <v>2.5</v>
      </c>
      <c r="T330" s="809">
        <v>16173</v>
      </c>
      <c r="U330" s="25">
        <f t="shared" si="77"/>
        <v>40433</v>
      </c>
      <c r="V330" s="451"/>
      <c r="W330" s="777"/>
      <c r="X330" s="809"/>
      <c r="Y330" s="809"/>
      <c r="Z330" s="25"/>
    </row>
    <row r="331" spans="1:26" ht="13.5" customHeight="1">
      <c r="A331" s="759">
        <f t="shared" si="112"/>
        <v>135</v>
      </c>
      <c r="B331" s="293" t="s">
        <v>736</v>
      </c>
      <c r="C331" s="25">
        <f t="shared" si="99"/>
        <v>8152</v>
      </c>
      <c r="D331" s="760">
        <f t="shared" si="113"/>
        <v>725.35863026376683</v>
      </c>
      <c r="E331" s="760">
        <f t="shared" si="108"/>
        <v>191.34544192503472</v>
      </c>
      <c r="F331" s="760">
        <f t="shared" si="113"/>
        <v>406.09706154558074</v>
      </c>
      <c r="G331" s="760">
        <f t="shared" si="113"/>
        <v>73.789912077741789</v>
      </c>
      <c r="H331" s="760">
        <f t="shared" si="113"/>
        <v>703.76368964985352</v>
      </c>
      <c r="I331" s="760">
        <f t="shared" si="113"/>
        <v>122.04399969150084</v>
      </c>
      <c r="J331" s="360"/>
      <c r="K331" s="25">
        <f t="shared" si="111"/>
        <v>10374.398735153478</v>
      </c>
      <c r="L331" s="760">
        <v>1</v>
      </c>
      <c r="M331" s="760">
        <f t="shared" si="100"/>
        <v>10374.398735153478</v>
      </c>
      <c r="N331" s="671">
        <v>11245</v>
      </c>
      <c r="O331" s="671"/>
      <c r="P331" s="40" t="s">
        <v>467</v>
      </c>
      <c r="Q331" s="777">
        <v>40812</v>
      </c>
      <c r="R331" s="776"/>
      <c r="S331" s="301">
        <f>L331/2</f>
        <v>0.5</v>
      </c>
      <c r="T331" s="809">
        <v>16303</v>
      </c>
      <c r="U331" s="25">
        <f t="shared" si="77"/>
        <v>8152</v>
      </c>
      <c r="V331" s="451"/>
      <c r="W331" s="777"/>
      <c r="X331" s="809"/>
      <c r="Y331" s="809"/>
      <c r="Z331" s="25"/>
    </row>
    <row r="332" spans="1:26" ht="13.5" customHeight="1">
      <c r="A332" s="759">
        <f t="shared" si="112"/>
        <v>136</v>
      </c>
      <c r="B332" s="293" t="s">
        <v>714</v>
      </c>
      <c r="C332" s="25">
        <f t="shared" si="99"/>
        <v>10603</v>
      </c>
      <c r="D332" s="760">
        <f t="shared" si="113"/>
        <v>725.35863026376683</v>
      </c>
      <c r="E332" s="760">
        <f t="shared" si="108"/>
        <v>191.34544192503472</v>
      </c>
      <c r="F332" s="760">
        <f t="shared" si="113"/>
        <v>406.09706154558074</v>
      </c>
      <c r="G332" s="760">
        <f t="shared" si="113"/>
        <v>73.789912077741789</v>
      </c>
      <c r="H332" s="760">
        <f t="shared" si="113"/>
        <v>703.76368964985352</v>
      </c>
      <c r="I332" s="760">
        <f t="shared" si="113"/>
        <v>122.04399969150084</v>
      </c>
      <c r="J332" s="360"/>
      <c r="K332" s="25">
        <f t="shared" si="111"/>
        <v>12825.398735153478</v>
      </c>
      <c r="L332" s="760">
        <v>1</v>
      </c>
      <c r="M332" s="760">
        <f t="shared" si="100"/>
        <v>12825.398735153478</v>
      </c>
      <c r="N332" s="671">
        <v>13027</v>
      </c>
      <c r="O332" s="671"/>
      <c r="P332" s="189" t="s">
        <v>420</v>
      </c>
      <c r="Q332" s="777">
        <v>40812</v>
      </c>
      <c r="R332" s="776"/>
      <c r="S332" s="301">
        <f>L332</f>
        <v>1</v>
      </c>
      <c r="T332" s="809">
        <v>10603</v>
      </c>
      <c r="U332" s="25">
        <f t="shared" si="77"/>
        <v>10603</v>
      </c>
      <c r="V332" s="451"/>
      <c r="W332" s="777"/>
      <c r="X332" s="809"/>
      <c r="Y332" s="809"/>
      <c r="Z332" s="25"/>
    </row>
    <row r="333" spans="1:26" ht="13.5" customHeight="1">
      <c r="A333" s="759">
        <f t="shared" si="112"/>
        <v>137</v>
      </c>
      <c r="B333" s="293" t="s">
        <v>707</v>
      </c>
      <c r="C333" s="25">
        <f t="shared" si="99"/>
        <v>18078</v>
      </c>
      <c r="D333" s="760">
        <f t="shared" si="113"/>
        <v>2176.0758907913005</v>
      </c>
      <c r="E333" s="760">
        <f t="shared" si="108"/>
        <v>574.03632577510416</v>
      </c>
      <c r="F333" s="760">
        <f t="shared" si="113"/>
        <v>1218.2911846367422</v>
      </c>
      <c r="G333" s="760">
        <f t="shared" si="113"/>
        <v>221.36973623322535</v>
      </c>
      <c r="H333" s="760">
        <f t="shared" si="113"/>
        <v>2111.2910689495607</v>
      </c>
      <c r="I333" s="760">
        <f t="shared" si="113"/>
        <v>366.13199907450252</v>
      </c>
      <c r="J333" s="360"/>
      <c r="K333" s="25">
        <f t="shared" si="111"/>
        <v>24745.196205460437</v>
      </c>
      <c r="L333" s="760">
        <v>3</v>
      </c>
      <c r="M333" s="760">
        <f t="shared" si="100"/>
        <v>8248.3987351534797</v>
      </c>
      <c r="N333" s="671">
        <v>9960</v>
      </c>
      <c r="O333" s="671"/>
      <c r="P333" s="293" t="s">
        <v>392</v>
      </c>
      <c r="Q333" s="777">
        <v>40812</v>
      </c>
      <c r="R333" s="776"/>
      <c r="S333" s="301">
        <f t="shared" ref="S333:S334" si="114">L333</f>
        <v>3</v>
      </c>
      <c r="T333" s="809">
        <v>6026</v>
      </c>
      <c r="U333" s="25">
        <f t="shared" si="77"/>
        <v>18078</v>
      </c>
      <c r="V333" s="451"/>
      <c r="W333" s="777"/>
      <c r="X333" s="809"/>
      <c r="Y333" s="809"/>
      <c r="Z333" s="25"/>
    </row>
    <row r="334" spans="1:26" ht="13.5" customHeight="1">
      <c r="A334" s="759">
        <f t="shared" si="112"/>
        <v>138</v>
      </c>
      <c r="B334" s="293" t="s">
        <v>530</v>
      </c>
      <c r="C334" s="25">
        <f t="shared" si="99"/>
        <v>18078</v>
      </c>
      <c r="D334" s="760">
        <f t="shared" si="113"/>
        <v>2176.0758907913005</v>
      </c>
      <c r="E334" s="760">
        <f t="shared" si="108"/>
        <v>574.03632577510416</v>
      </c>
      <c r="F334" s="760">
        <f t="shared" si="113"/>
        <v>1218.2911846367422</v>
      </c>
      <c r="G334" s="760">
        <f t="shared" si="113"/>
        <v>221.36973623322535</v>
      </c>
      <c r="H334" s="760">
        <f t="shared" si="113"/>
        <v>2111.2910689495607</v>
      </c>
      <c r="I334" s="760">
        <f t="shared" si="113"/>
        <v>366.13199907450252</v>
      </c>
      <c r="J334" s="360"/>
      <c r="K334" s="25">
        <f t="shared" si="111"/>
        <v>24745.196205460437</v>
      </c>
      <c r="L334" s="760">
        <v>3</v>
      </c>
      <c r="M334" s="760">
        <f t="shared" si="100"/>
        <v>8248.3987351534797</v>
      </c>
      <c r="N334" s="671">
        <v>9202</v>
      </c>
      <c r="O334" s="671"/>
      <c r="P334" s="293" t="s">
        <v>392</v>
      </c>
      <c r="Q334" s="777">
        <v>40812</v>
      </c>
      <c r="R334" s="776"/>
      <c r="S334" s="301">
        <f t="shared" si="114"/>
        <v>3</v>
      </c>
      <c r="T334" s="809">
        <v>6026</v>
      </c>
      <c r="U334" s="25">
        <f t="shared" si="77"/>
        <v>18078</v>
      </c>
      <c r="V334" s="451"/>
      <c r="W334" s="777"/>
      <c r="X334" s="809"/>
      <c r="Y334" s="809"/>
      <c r="Z334" s="25"/>
    </row>
    <row r="335" spans="1:26" ht="13.5" customHeight="1">
      <c r="A335" s="759">
        <f t="shared" si="112"/>
        <v>139</v>
      </c>
      <c r="B335" s="293" t="s">
        <v>737</v>
      </c>
      <c r="C335" s="25">
        <f t="shared" si="99"/>
        <v>4449</v>
      </c>
      <c r="D335" s="760">
        <f t="shared" si="113"/>
        <v>725.35863026376683</v>
      </c>
      <c r="E335" s="760">
        <f t="shared" si="108"/>
        <v>191.34544192503472</v>
      </c>
      <c r="F335" s="760">
        <f t="shared" si="113"/>
        <v>406.09706154558074</v>
      </c>
      <c r="G335" s="760">
        <f t="shared" si="113"/>
        <v>73.789912077741789</v>
      </c>
      <c r="H335" s="760">
        <f t="shared" si="113"/>
        <v>703.76368964985352</v>
      </c>
      <c r="I335" s="760">
        <f t="shared" si="113"/>
        <v>122.04399969150084</v>
      </c>
      <c r="J335" s="360"/>
      <c r="K335" s="25">
        <f t="shared" si="111"/>
        <v>6671.3987351534788</v>
      </c>
      <c r="L335" s="760">
        <v>1</v>
      </c>
      <c r="M335" s="760">
        <f t="shared" si="100"/>
        <v>6671.3987351534788</v>
      </c>
      <c r="N335" s="671">
        <v>7302</v>
      </c>
      <c r="O335" s="671"/>
      <c r="P335" s="189" t="s">
        <v>380</v>
      </c>
      <c r="Q335" s="777">
        <v>40812</v>
      </c>
      <c r="R335" s="776"/>
      <c r="S335" s="301">
        <f>L335</f>
        <v>1</v>
      </c>
      <c r="T335" s="809">
        <f>4449</f>
        <v>4449</v>
      </c>
      <c r="U335" s="25">
        <f t="shared" si="77"/>
        <v>4449</v>
      </c>
      <c r="V335" s="451"/>
      <c r="W335" s="777"/>
      <c r="X335" s="809"/>
      <c r="Y335" s="809"/>
      <c r="Z335" s="25"/>
    </row>
    <row r="336" spans="1:26" ht="13.5" customHeight="1">
      <c r="A336" s="759">
        <f t="shared" si="112"/>
        <v>140</v>
      </c>
      <c r="B336" s="293" t="s">
        <v>534</v>
      </c>
      <c r="C336" s="25">
        <f t="shared" si="99"/>
        <v>8087</v>
      </c>
      <c r="D336" s="760">
        <f t="shared" si="113"/>
        <v>725.35863026376683</v>
      </c>
      <c r="E336" s="760">
        <f t="shared" si="108"/>
        <v>191.34544192503472</v>
      </c>
      <c r="F336" s="760">
        <f t="shared" si="113"/>
        <v>406.09706154558074</v>
      </c>
      <c r="G336" s="760">
        <f t="shared" si="113"/>
        <v>73.789912077741789</v>
      </c>
      <c r="H336" s="760">
        <f t="shared" si="113"/>
        <v>703.76368964985352</v>
      </c>
      <c r="I336" s="760">
        <f t="shared" si="113"/>
        <v>122.04399969150084</v>
      </c>
      <c r="J336" s="360"/>
      <c r="K336" s="25">
        <f t="shared" si="111"/>
        <v>10309.398735153478</v>
      </c>
      <c r="L336" s="760">
        <v>1</v>
      </c>
      <c r="M336" s="760">
        <f t="shared" si="100"/>
        <v>10309.398735153478</v>
      </c>
      <c r="N336" s="671">
        <v>12495</v>
      </c>
      <c r="O336" s="671"/>
      <c r="P336" s="189" t="s">
        <v>399</v>
      </c>
      <c r="Q336" s="777">
        <v>40812</v>
      </c>
      <c r="R336" s="776"/>
      <c r="S336" s="301">
        <f>L336/2</f>
        <v>0.5</v>
      </c>
      <c r="T336" s="809">
        <v>16173</v>
      </c>
      <c r="U336" s="25">
        <f t="shared" si="77"/>
        <v>8087</v>
      </c>
      <c r="V336" s="451"/>
      <c r="W336" s="777"/>
      <c r="X336" s="809"/>
      <c r="Y336" s="809"/>
      <c r="Z336" s="25"/>
    </row>
    <row r="337" spans="1:26" ht="13.5" customHeight="1">
      <c r="A337" s="759">
        <f t="shared" si="112"/>
        <v>141</v>
      </c>
      <c r="B337" s="293" t="s">
        <v>543</v>
      </c>
      <c r="C337" s="25">
        <f t="shared" si="99"/>
        <v>22245</v>
      </c>
      <c r="D337" s="760">
        <f t="shared" si="113"/>
        <v>3626.7931513188341</v>
      </c>
      <c r="E337" s="760">
        <f t="shared" si="108"/>
        <v>956.7272096251736</v>
      </c>
      <c r="F337" s="760">
        <f t="shared" si="113"/>
        <v>2030.4853077279038</v>
      </c>
      <c r="G337" s="760">
        <f t="shared" si="113"/>
        <v>368.94956038870896</v>
      </c>
      <c r="H337" s="760">
        <f t="shared" si="113"/>
        <v>3518.8184482492675</v>
      </c>
      <c r="I337" s="760">
        <f t="shared" si="113"/>
        <v>610.21999845750418</v>
      </c>
      <c r="J337" s="360"/>
      <c r="K337" s="25">
        <f t="shared" si="111"/>
        <v>33356.993675767393</v>
      </c>
      <c r="L337" s="760">
        <v>5</v>
      </c>
      <c r="M337" s="760">
        <f t="shared" si="100"/>
        <v>6671.3987351534788</v>
      </c>
      <c r="N337" s="671">
        <v>7295</v>
      </c>
      <c r="O337" s="671"/>
      <c r="P337" s="189" t="s">
        <v>380</v>
      </c>
      <c r="Q337" s="777">
        <v>40812</v>
      </c>
      <c r="R337" s="776"/>
      <c r="S337" s="301">
        <f>L337</f>
        <v>5</v>
      </c>
      <c r="T337" s="809">
        <f>4449</f>
        <v>4449</v>
      </c>
      <c r="U337" s="25">
        <f t="shared" si="77"/>
        <v>22245</v>
      </c>
      <c r="V337" s="451"/>
      <c r="W337" s="777"/>
      <c r="X337" s="809"/>
      <c r="Y337" s="809"/>
      <c r="Z337" s="25"/>
    </row>
    <row r="338" spans="1:26" ht="13.5" customHeight="1">
      <c r="A338" s="759">
        <f t="shared" si="112"/>
        <v>142</v>
      </c>
      <c r="B338" s="293" t="s">
        <v>738</v>
      </c>
      <c r="C338" s="25">
        <f t="shared" si="99"/>
        <v>3924480</v>
      </c>
      <c r="D338" s="760">
        <f t="shared" si="113"/>
        <v>275636.27950023138</v>
      </c>
      <c r="E338" s="760">
        <f t="shared" si="108"/>
        <v>72711.267931513197</v>
      </c>
      <c r="F338" s="760">
        <f t="shared" si="113"/>
        <v>154316.88338732067</v>
      </c>
      <c r="G338" s="760">
        <f t="shared" si="113"/>
        <v>28040.166589541881</v>
      </c>
      <c r="H338" s="760">
        <f t="shared" si="113"/>
        <v>267430.20206694433</v>
      </c>
      <c r="I338" s="760">
        <f t="shared" si="113"/>
        <v>46376.719882770318</v>
      </c>
      <c r="J338" s="360"/>
      <c r="K338" s="25">
        <f t="shared" si="111"/>
        <v>4768991.519358322</v>
      </c>
      <c r="L338" s="760">
        <v>380</v>
      </c>
      <c r="M338" s="760">
        <f t="shared" si="100"/>
        <v>12549.9776825219</v>
      </c>
      <c r="N338" s="671">
        <v>14892</v>
      </c>
      <c r="O338" s="671"/>
      <c r="P338" s="40" t="s">
        <v>483</v>
      </c>
      <c r="Q338" s="777">
        <v>40813</v>
      </c>
      <c r="R338" s="776"/>
      <c r="S338" s="301">
        <v>192</v>
      </c>
      <c r="T338" s="809">
        <v>20440</v>
      </c>
      <c r="U338" s="25">
        <f t="shared" si="77"/>
        <v>3924480</v>
      </c>
      <c r="V338" s="451"/>
      <c r="W338" s="777"/>
      <c r="X338" s="809"/>
      <c r="Y338" s="809"/>
      <c r="Z338" s="25"/>
    </row>
    <row r="339" spans="1:26" ht="13.5" customHeight="1">
      <c r="A339" s="759">
        <f t="shared" si="112"/>
        <v>143</v>
      </c>
      <c r="B339" s="293" t="s">
        <v>739</v>
      </c>
      <c r="C339" s="25">
        <f t="shared" si="99"/>
        <v>1227438</v>
      </c>
      <c r="D339" s="760">
        <f t="shared" si="113"/>
        <v>90669.828782970857</v>
      </c>
      <c r="E339" s="760">
        <f t="shared" si="108"/>
        <v>23918.180240629339</v>
      </c>
      <c r="F339" s="760">
        <f t="shared" si="113"/>
        <v>50762.132693197593</v>
      </c>
      <c r="G339" s="760">
        <f t="shared" si="113"/>
        <v>9223.7390097177231</v>
      </c>
      <c r="H339" s="760">
        <f t="shared" si="113"/>
        <v>87970.461206231688</v>
      </c>
      <c r="I339" s="760">
        <f t="shared" si="113"/>
        <v>15255.499961437605</v>
      </c>
      <c r="J339" s="360"/>
      <c r="K339" s="25">
        <f t="shared" si="111"/>
        <v>1505237.8418941847</v>
      </c>
      <c r="L339" s="760">
        <v>125</v>
      </c>
      <c r="M339" s="760">
        <f t="shared" si="100"/>
        <v>12041.902735153477</v>
      </c>
      <c r="N339" s="671">
        <v>13169</v>
      </c>
      <c r="O339" s="671"/>
      <c r="P339" s="189" t="s">
        <v>453</v>
      </c>
      <c r="Q339" s="777">
        <v>40813</v>
      </c>
      <c r="R339" s="776"/>
      <c r="S339" s="301">
        <f t="shared" ref="S339" si="115">L339/2</f>
        <v>62.5</v>
      </c>
      <c r="T339" s="809">
        <v>19639</v>
      </c>
      <c r="U339" s="25">
        <f t="shared" si="77"/>
        <v>1227438</v>
      </c>
      <c r="V339" s="451"/>
      <c r="W339" s="777"/>
      <c r="X339" s="809"/>
      <c r="Y339" s="809"/>
      <c r="Z339" s="25"/>
    </row>
    <row r="340" spans="1:26" ht="13.5" customHeight="1">
      <c r="A340" s="759">
        <f t="shared" si="112"/>
        <v>144</v>
      </c>
      <c r="B340" s="293" t="s">
        <v>740</v>
      </c>
      <c r="C340" s="25">
        <f t="shared" si="99"/>
        <v>6904800</v>
      </c>
      <c r="D340" s="760">
        <f t="shared" si="113"/>
        <v>417081.21240166592</v>
      </c>
      <c r="E340" s="760">
        <f t="shared" si="108"/>
        <v>110023.62910689496</v>
      </c>
      <c r="F340" s="760">
        <f t="shared" si="113"/>
        <v>233505.81038870892</v>
      </c>
      <c r="G340" s="760">
        <f t="shared" si="113"/>
        <v>42429.199444701531</v>
      </c>
      <c r="H340" s="760">
        <f t="shared" si="113"/>
        <v>404664.12154866575</v>
      </c>
      <c r="I340" s="760">
        <f t="shared" si="113"/>
        <v>70175.299822612986</v>
      </c>
      <c r="J340" s="360"/>
      <c r="K340" s="25">
        <f t="shared" si="111"/>
        <v>8182679.2727132495</v>
      </c>
      <c r="L340" s="760">
        <v>575</v>
      </c>
      <c r="M340" s="760">
        <f t="shared" si="100"/>
        <v>14230.746561240434</v>
      </c>
      <c r="N340" s="671">
        <v>17333</v>
      </c>
      <c r="O340" s="671"/>
      <c r="P340" s="40" t="s">
        <v>488</v>
      </c>
      <c r="Q340" s="777">
        <v>40813</v>
      </c>
      <c r="R340" s="776"/>
      <c r="S340" s="301">
        <v>288</v>
      </c>
      <c r="T340" s="809">
        <v>23975</v>
      </c>
      <c r="U340" s="25">
        <f t="shared" si="77"/>
        <v>6904800</v>
      </c>
      <c r="V340" s="451"/>
      <c r="W340" s="777"/>
      <c r="X340" s="809"/>
      <c r="Y340" s="809"/>
      <c r="Z340" s="25"/>
    </row>
    <row r="341" spans="1:26" ht="13.5" customHeight="1">
      <c r="A341" s="759">
        <f>IF(B341&lt;&gt;"",A340+1,"")</f>
        <v>145</v>
      </c>
      <c r="B341" s="293" t="s">
        <v>740</v>
      </c>
      <c r="C341" s="25">
        <f t="shared" si="99"/>
        <v>7192500</v>
      </c>
      <c r="D341" s="760">
        <f t="shared" si="113"/>
        <v>435215.17815826007</v>
      </c>
      <c r="E341" s="760">
        <f t="shared" si="108"/>
        <v>114807.26515502084</v>
      </c>
      <c r="F341" s="760">
        <f t="shared" si="113"/>
        <v>243658.23692734845</v>
      </c>
      <c r="G341" s="760">
        <f t="shared" si="113"/>
        <v>44273.947246645075</v>
      </c>
      <c r="H341" s="760">
        <f t="shared" si="113"/>
        <v>422258.21378991212</v>
      </c>
      <c r="I341" s="760">
        <f t="shared" si="113"/>
        <v>73226.399814900506</v>
      </c>
      <c r="J341" s="360"/>
      <c r="K341" s="25">
        <f t="shared" si="111"/>
        <v>8525939.2410920858</v>
      </c>
      <c r="L341" s="760">
        <v>600</v>
      </c>
      <c r="M341" s="760">
        <f t="shared" si="100"/>
        <v>14209.898735153476</v>
      </c>
      <c r="N341" s="671">
        <v>17333</v>
      </c>
      <c r="O341" s="671"/>
      <c r="P341" s="40" t="s">
        <v>488</v>
      </c>
      <c r="Q341" s="777">
        <v>40813</v>
      </c>
      <c r="R341" s="776"/>
      <c r="S341" s="301">
        <f>L341/2</f>
        <v>300</v>
      </c>
      <c r="T341" s="809">
        <v>23975</v>
      </c>
      <c r="U341" s="25">
        <f t="shared" si="77"/>
        <v>7192500</v>
      </c>
      <c r="V341" s="451"/>
      <c r="W341" s="777"/>
      <c r="X341" s="809"/>
      <c r="Y341" s="809"/>
      <c r="Z341" s="25"/>
    </row>
    <row r="342" spans="1:26" ht="13.5" customHeight="1">
      <c r="A342" s="759">
        <f>IF(B342&lt;&gt;"",A341+1,"")</f>
        <v>146</v>
      </c>
      <c r="B342" s="293" t="s">
        <v>739</v>
      </c>
      <c r="C342" s="25">
        <f t="shared" si="99"/>
        <v>1227437</v>
      </c>
      <c r="D342" s="760">
        <f t="shared" ref="D342:I348" si="116">IF($L$350&lt;&gt;0,D$350/$L$350*$L342,0)</f>
        <v>90669.828782970857</v>
      </c>
      <c r="E342" s="760">
        <f t="shared" si="108"/>
        <v>23918.180240629339</v>
      </c>
      <c r="F342" s="760">
        <f t="shared" si="116"/>
        <v>50762.132693197593</v>
      </c>
      <c r="G342" s="760">
        <f t="shared" si="116"/>
        <v>9223.7390097177231</v>
      </c>
      <c r="H342" s="760">
        <f t="shared" si="116"/>
        <v>87970.461206231688</v>
      </c>
      <c r="I342" s="760">
        <f t="shared" si="116"/>
        <v>15255.499961437605</v>
      </c>
      <c r="J342" s="360"/>
      <c r="K342" s="25">
        <f t="shared" si="111"/>
        <v>1505236.8418941847</v>
      </c>
      <c r="L342" s="760">
        <v>125</v>
      </c>
      <c r="M342" s="760">
        <f t="shared" si="100"/>
        <v>12041.894735153477</v>
      </c>
      <c r="N342" s="671">
        <v>13169</v>
      </c>
      <c r="O342" s="671"/>
      <c r="P342" s="189" t="s">
        <v>453</v>
      </c>
      <c r="Q342" s="777">
        <v>40813</v>
      </c>
      <c r="R342" s="776"/>
      <c r="S342" s="301">
        <f t="shared" ref="S342" si="117">L342/2</f>
        <v>62.5</v>
      </c>
      <c r="T342" s="809">
        <v>19638.991999999998</v>
      </c>
      <c r="U342" s="25">
        <f t="shared" si="77"/>
        <v>1227437</v>
      </c>
      <c r="V342" s="451"/>
      <c r="W342" s="777"/>
      <c r="X342" s="809"/>
      <c r="Y342" s="809"/>
      <c r="Z342" s="25"/>
    </row>
    <row r="343" spans="1:26" ht="13.5" customHeight="1">
      <c r="A343" s="759">
        <f t="shared" si="112"/>
        <v>147</v>
      </c>
      <c r="B343" s="293" t="s">
        <v>741</v>
      </c>
      <c r="C343" s="25">
        <f t="shared" si="99"/>
        <v>1776600</v>
      </c>
      <c r="D343" s="760">
        <f t="shared" si="116"/>
        <v>108803.79453956502</v>
      </c>
      <c r="E343" s="760">
        <f t="shared" si="108"/>
        <v>28701.81628875521</v>
      </c>
      <c r="F343" s="760">
        <f t="shared" si="116"/>
        <v>60914.559231837113</v>
      </c>
      <c r="G343" s="760">
        <f t="shared" si="116"/>
        <v>11068.486811661269</v>
      </c>
      <c r="H343" s="760">
        <f t="shared" si="116"/>
        <v>105564.55344747803</v>
      </c>
      <c r="I343" s="760">
        <f t="shared" si="116"/>
        <v>18306.599953725126</v>
      </c>
      <c r="J343" s="360"/>
      <c r="K343" s="25">
        <f t="shared" si="111"/>
        <v>2109959.8102730215</v>
      </c>
      <c r="L343" s="760">
        <v>150</v>
      </c>
      <c r="M343" s="760">
        <f t="shared" si="100"/>
        <v>14066.398735153476</v>
      </c>
      <c r="N343" s="671">
        <v>15453</v>
      </c>
      <c r="O343" s="671"/>
      <c r="P343" s="40" t="s">
        <v>486</v>
      </c>
      <c r="Q343" s="777">
        <v>40813</v>
      </c>
      <c r="R343" s="776"/>
      <c r="S343" s="301">
        <f>L343/2</f>
        <v>75</v>
      </c>
      <c r="T343" s="809">
        <v>23688</v>
      </c>
      <c r="U343" s="25">
        <f t="shared" si="77"/>
        <v>1776600</v>
      </c>
      <c r="V343" s="451"/>
      <c r="W343" s="777"/>
      <c r="X343" s="809"/>
      <c r="Y343" s="809"/>
      <c r="Z343" s="25"/>
    </row>
    <row r="344" spans="1:26" ht="13.5" customHeight="1">
      <c r="A344" s="759">
        <f t="shared" si="112"/>
        <v>148</v>
      </c>
      <c r="B344" s="293" t="s">
        <v>742</v>
      </c>
      <c r="C344" s="25">
        <f t="shared" si="99"/>
        <v>690525</v>
      </c>
      <c r="D344" s="760">
        <f t="shared" si="116"/>
        <v>65282.276723739014</v>
      </c>
      <c r="E344" s="760">
        <f t="shared" si="108"/>
        <v>17221.089773253123</v>
      </c>
      <c r="F344" s="760">
        <f t="shared" si="116"/>
        <v>36548.735539102265</v>
      </c>
      <c r="G344" s="760">
        <f t="shared" si="116"/>
        <v>6641.0920869967613</v>
      </c>
      <c r="H344" s="760">
        <f t="shared" si="116"/>
        <v>63338.732068486817</v>
      </c>
      <c r="I344" s="760">
        <f t="shared" si="116"/>
        <v>10983.959972235076</v>
      </c>
      <c r="J344" s="360"/>
      <c r="K344" s="25">
        <f t="shared" si="111"/>
        <v>890540.88616381295</v>
      </c>
      <c r="L344" s="760">
        <v>90</v>
      </c>
      <c r="M344" s="760">
        <f t="shared" si="100"/>
        <v>9894.8987351534779</v>
      </c>
      <c r="N344" s="671">
        <v>11613</v>
      </c>
      <c r="O344" s="671"/>
      <c r="P344" s="189" t="s">
        <v>436</v>
      </c>
      <c r="Q344" s="777">
        <v>40813</v>
      </c>
      <c r="R344" s="776"/>
      <c r="S344" s="301">
        <f t="shared" ref="S344" si="118">L344/2</f>
        <v>45</v>
      </c>
      <c r="T344" s="809">
        <v>15345</v>
      </c>
      <c r="U344" s="25">
        <f t="shared" si="77"/>
        <v>690525</v>
      </c>
      <c r="V344" s="451"/>
      <c r="W344" s="777"/>
      <c r="X344" s="809"/>
      <c r="Y344" s="809"/>
      <c r="Z344" s="25"/>
    </row>
    <row r="345" spans="1:26" ht="13.5" customHeight="1">
      <c r="A345" s="759">
        <f t="shared" si="112"/>
        <v>149</v>
      </c>
      <c r="B345" s="293" t="s">
        <v>742</v>
      </c>
      <c r="C345" s="25">
        <f t="shared" si="99"/>
        <v>1678700</v>
      </c>
      <c r="D345" s="760">
        <f t="shared" si="116"/>
        <v>145071.72605275337</v>
      </c>
      <c r="E345" s="760">
        <f t="shared" si="108"/>
        <v>38269.088385006944</v>
      </c>
      <c r="F345" s="760">
        <f t="shared" si="116"/>
        <v>81219.412309116145</v>
      </c>
      <c r="G345" s="760">
        <f t="shared" si="116"/>
        <v>14757.982415548358</v>
      </c>
      <c r="H345" s="760">
        <f t="shared" si="116"/>
        <v>140752.7379299707</v>
      </c>
      <c r="I345" s="760">
        <f t="shared" si="116"/>
        <v>24408.79993830017</v>
      </c>
      <c r="J345" s="360"/>
      <c r="K345" s="25">
        <f t="shared" si="111"/>
        <v>2123179.7470306954</v>
      </c>
      <c r="L345" s="760">
        <v>200</v>
      </c>
      <c r="M345" s="760">
        <f t="shared" si="100"/>
        <v>10615.898735153478</v>
      </c>
      <c r="N345" s="671">
        <v>11613</v>
      </c>
      <c r="O345" s="671"/>
      <c r="P345" s="189" t="s">
        <v>452</v>
      </c>
      <c r="Q345" s="777">
        <v>40813</v>
      </c>
      <c r="R345" s="776"/>
      <c r="S345" s="301">
        <v>100</v>
      </c>
      <c r="T345" s="809">
        <v>16787</v>
      </c>
      <c r="U345" s="25">
        <f t="shared" si="77"/>
        <v>1678700</v>
      </c>
      <c r="V345" s="451"/>
      <c r="W345" s="777"/>
      <c r="X345" s="809"/>
      <c r="Y345" s="809"/>
      <c r="Z345" s="25"/>
    </row>
    <row r="346" spans="1:26" ht="13.5" customHeight="1">
      <c r="A346" s="759">
        <f t="shared" si="112"/>
        <v>150</v>
      </c>
      <c r="B346" s="293" t="s">
        <v>743</v>
      </c>
      <c r="C346" s="25">
        <f t="shared" si="99"/>
        <v>662860</v>
      </c>
      <c r="D346" s="760">
        <f t="shared" si="116"/>
        <v>79789.449329014344</v>
      </c>
      <c r="E346" s="760">
        <f t="shared" si="108"/>
        <v>21047.998611753821</v>
      </c>
      <c r="F346" s="760">
        <f t="shared" si="116"/>
        <v>44670.676770013881</v>
      </c>
      <c r="G346" s="760">
        <f t="shared" si="116"/>
        <v>8116.8903285515971</v>
      </c>
      <c r="H346" s="760">
        <f t="shared" si="116"/>
        <v>77414.005861483893</v>
      </c>
      <c r="I346" s="760">
        <f t="shared" si="116"/>
        <v>13424.839966065092</v>
      </c>
      <c r="J346" s="360"/>
      <c r="K346" s="25">
        <f t="shared" si="111"/>
        <v>907323.86086688272</v>
      </c>
      <c r="L346" s="760">
        <v>110</v>
      </c>
      <c r="M346" s="760">
        <f t="shared" si="100"/>
        <v>8248.3987351534797</v>
      </c>
      <c r="N346" s="671">
        <v>10580</v>
      </c>
      <c r="O346" s="671"/>
      <c r="P346" s="293" t="s">
        <v>392</v>
      </c>
      <c r="Q346" s="777">
        <v>40813</v>
      </c>
      <c r="R346" s="776"/>
      <c r="S346" s="301">
        <f>L346</f>
        <v>110</v>
      </c>
      <c r="T346" s="809">
        <v>6026</v>
      </c>
      <c r="U346" s="25">
        <f t="shared" si="77"/>
        <v>662860</v>
      </c>
      <c r="V346" s="451"/>
      <c r="W346" s="777"/>
      <c r="X346" s="809"/>
      <c r="Y346" s="809"/>
      <c r="Z346" s="25"/>
    </row>
    <row r="347" spans="1:26" ht="13.5" customHeight="1">
      <c r="A347" s="759">
        <f t="shared" si="112"/>
        <v>151</v>
      </c>
      <c r="B347" s="293" t="s">
        <v>741</v>
      </c>
      <c r="C347" s="25">
        <f t="shared" si="99"/>
        <v>3579996</v>
      </c>
      <c r="D347" s="760">
        <f t="shared" si="116"/>
        <v>199473.62332253589</v>
      </c>
      <c r="E347" s="760">
        <f t="shared" si="108"/>
        <v>52619.996529384545</v>
      </c>
      <c r="F347" s="760">
        <f t="shared" si="116"/>
        <v>111676.6919250347</v>
      </c>
      <c r="G347" s="760">
        <f t="shared" si="116"/>
        <v>20292.225821378994</v>
      </c>
      <c r="H347" s="760">
        <f t="shared" si="116"/>
        <v>193535.01465370972</v>
      </c>
      <c r="I347" s="760">
        <f t="shared" si="116"/>
        <v>33562.099915162733</v>
      </c>
      <c r="J347" s="360"/>
      <c r="K347" s="25">
        <f t="shared" si="111"/>
        <v>4191155.6521672066</v>
      </c>
      <c r="L347" s="760">
        <v>275</v>
      </c>
      <c r="M347" s="760">
        <f t="shared" si="100"/>
        <v>15240.56600788075</v>
      </c>
      <c r="N347" s="671">
        <v>15453</v>
      </c>
      <c r="O347" s="671"/>
      <c r="P347" s="40" t="s">
        <v>463</v>
      </c>
      <c r="Q347" s="777">
        <v>40813</v>
      </c>
      <c r="R347" s="776"/>
      <c r="S347" s="301">
        <v>138</v>
      </c>
      <c r="T347" s="809">
        <v>25942</v>
      </c>
      <c r="U347" s="25">
        <f t="shared" si="77"/>
        <v>3579996</v>
      </c>
      <c r="V347" s="451"/>
      <c r="W347" s="777"/>
      <c r="X347" s="809"/>
      <c r="Y347" s="809"/>
      <c r="Z347" s="25"/>
    </row>
    <row r="348" spans="1:26" ht="13.5" customHeight="1">
      <c r="A348" s="759">
        <f t="shared" si="112"/>
        <v>152</v>
      </c>
      <c r="B348" s="293" t="s">
        <v>741</v>
      </c>
      <c r="C348" s="25">
        <f t="shared" si="99"/>
        <v>2258370</v>
      </c>
      <c r="D348" s="760">
        <f t="shared" si="116"/>
        <v>166832.48496066636</v>
      </c>
      <c r="E348" s="760">
        <f t="shared" si="108"/>
        <v>44009.451642757987</v>
      </c>
      <c r="F348" s="760">
        <f t="shared" si="116"/>
        <v>93402.324155483569</v>
      </c>
      <c r="G348" s="760">
        <f t="shared" si="116"/>
        <v>16971.67977788061</v>
      </c>
      <c r="H348" s="760">
        <f t="shared" si="116"/>
        <v>161865.64861946632</v>
      </c>
      <c r="I348" s="760">
        <f t="shared" si="116"/>
        <v>28070.119929045195</v>
      </c>
      <c r="J348" s="360"/>
      <c r="K348" s="25">
        <f t="shared" si="111"/>
        <v>2769521.7090853001</v>
      </c>
      <c r="L348" s="760">
        <v>230</v>
      </c>
      <c r="M348" s="760">
        <f t="shared" si="100"/>
        <v>12041.398735153478</v>
      </c>
      <c r="N348" s="671">
        <v>13169</v>
      </c>
      <c r="O348" s="671"/>
      <c r="P348" s="189" t="s">
        <v>426</v>
      </c>
      <c r="Q348" s="777">
        <v>40813</v>
      </c>
      <c r="R348" s="776"/>
      <c r="S348" s="301">
        <f t="shared" ref="S348" si="119">L348/2</f>
        <v>115</v>
      </c>
      <c r="T348" s="809">
        <v>19638</v>
      </c>
      <c r="U348" s="25">
        <f t="shared" si="77"/>
        <v>2258370</v>
      </c>
      <c r="V348" s="451"/>
      <c r="W348" s="777"/>
      <c r="X348" s="809"/>
      <c r="Y348" s="809"/>
      <c r="Z348" s="25"/>
    </row>
    <row r="349" spans="1:26" s="781" customFormat="1" ht="13.5" customHeight="1">
      <c r="A349" s="759" t="str">
        <f>IF(B349&lt;&gt;"",#REF!+1,"")</f>
        <v/>
      </c>
      <c r="B349" s="793"/>
      <c r="C349" s="25"/>
      <c r="D349" s="760"/>
      <c r="E349" s="760"/>
      <c r="F349" s="760"/>
      <c r="G349" s="760"/>
      <c r="H349" s="760"/>
      <c r="I349" s="760"/>
      <c r="J349" s="360"/>
      <c r="K349" s="25"/>
      <c r="L349" s="254"/>
      <c r="M349" s="760"/>
      <c r="N349" s="671"/>
      <c r="O349" s="671"/>
      <c r="P349" s="451"/>
      <c r="Q349" s="777"/>
      <c r="R349" s="776"/>
      <c r="S349" s="301"/>
      <c r="T349" s="809"/>
      <c r="U349" s="25">
        <f t="shared" si="77"/>
        <v>0</v>
      </c>
      <c r="V349" s="451"/>
      <c r="W349" s="777"/>
      <c r="X349" s="809"/>
      <c r="Y349" s="809"/>
      <c r="Z349" s="25">
        <f t="shared" si="72"/>
        <v>0</v>
      </c>
    </row>
    <row r="350" spans="1:26" s="756" customFormat="1" ht="13.5" customHeight="1">
      <c r="A350" s="761"/>
      <c r="B350" s="762" t="s">
        <v>258</v>
      </c>
      <c r="C350" s="538">
        <f>SUM(C196:C349)</f>
        <v>206807315</v>
      </c>
      <c r="D350" s="538">
        <v>18810000</v>
      </c>
      <c r="E350" s="538">
        <f>$Z$350</f>
        <v>4961970</v>
      </c>
      <c r="F350" s="538">
        <v>10530909</v>
      </c>
      <c r="G350" s="538">
        <v>1913520</v>
      </c>
      <c r="H350" s="538">
        <v>18250000</v>
      </c>
      <c r="I350" s="538">
        <v>3164845</v>
      </c>
      <c r="J350" s="452">
        <f>ROUND(SUM(J196:J349),0)</f>
        <v>0</v>
      </c>
      <c r="K350" s="538">
        <f>ROUND(SUM(K196:K349),0)</f>
        <v>264438569</v>
      </c>
      <c r="L350" s="538">
        <f>ROUND(SUM(L196:L349),0)</f>
        <v>25932</v>
      </c>
      <c r="M350" s="538"/>
      <c r="N350" s="770"/>
      <c r="O350" s="770"/>
      <c r="P350" s="782"/>
      <c r="Q350" s="783"/>
      <c r="R350" s="784"/>
      <c r="S350" s="831"/>
      <c r="T350" s="27"/>
      <c r="U350" s="47">
        <f>SUM(U196:U349)</f>
        <v>206807315</v>
      </c>
      <c r="V350" s="782"/>
      <c r="W350" s="783"/>
      <c r="X350" s="796"/>
      <c r="Y350" s="27"/>
      <c r="Z350" s="47">
        <f>SUM(Z196:Z349)</f>
        <v>4961970</v>
      </c>
    </row>
    <row r="351" spans="1:26" s="756" customFormat="1">
      <c r="A351" s="763"/>
      <c r="B351" s="764"/>
      <c r="C351" s="757"/>
      <c r="D351" s="757"/>
      <c r="E351" s="757"/>
      <c r="F351" s="757"/>
      <c r="G351" s="757"/>
      <c r="H351" s="757"/>
      <c r="I351" s="757"/>
      <c r="J351" s="453"/>
      <c r="K351" s="757"/>
      <c r="L351" s="757"/>
      <c r="M351" s="757"/>
      <c r="N351" s="770"/>
      <c r="O351" s="770"/>
      <c r="P351" s="289"/>
      <c r="Q351" s="749"/>
      <c r="R351" s="769"/>
      <c r="S351" s="822"/>
      <c r="T351" s="289"/>
      <c r="U351" s="755"/>
      <c r="V351" s="289"/>
      <c r="W351" s="749"/>
      <c r="X351" s="289"/>
      <c r="Y351" s="289"/>
      <c r="Z351" s="755"/>
    </row>
    <row r="352" spans="1:26" ht="18" customHeight="1">
      <c r="A352" s="576" t="str">
        <f>TH!$A$1</f>
        <v>Đơn vị: CÔNG TY TNHH SX TM KIM DUNG PHÁT</v>
      </c>
      <c r="B352" s="756"/>
      <c r="C352" s="289"/>
      <c r="D352" s="289"/>
      <c r="E352" s="289"/>
      <c r="F352" s="289"/>
      <c r="G352" s="289"/>
      <c r="H352" s="289"/>
      <c r="I352" s="289"/>
      <c r="J352" s="439"/>
      <c r="K352" s="289"/>
      <c r="L352" s="604"/>
      <c r="M352" s="289"/>
      <c r="N352" s="770"/>
      <c r="O352" s="770"/>
      <c r="P352" s="289"/>
      <c r="Q352" s="749"/>
      <c r="V352" s="289"/>
      <c r="W352" s="749"/>
    </row>
    <row r="353" spans="1:26" ht="18.75" customHeight="1">
      <c r="A353" s="757" t="s">
        <v>552</v>
      </c>
      <c r="B353" s="757"/>
      <c r="C353" s="757"/>
      <c r="D353" s="757"/>
      <c r="E353" s="757"/>
      <c r="F353" s="757"/>
      <c r="G353" s="757"/>
      <c r="H353" s="757"/>
      <c r="I353" s="757"/>
      <c r="J353" s="440"/>
      <c r="K353" s="757"/>
      <c r="L353" s="757"/>
      <c r="M353" s="757"/>
      <c r="N353" s="770"/>
      <c r="O353" s="770"/>
      <c r="P353" s="289"/>
      <c r="Q353" s="749"/>
      <c r="V353" s="289"/>
      <c r="W353" s="749"/>
    </row>
    <row r="354" spans="1:26" ht="18.75" hidden="1" customHeight="1">
      <c r="A354" s="757"/>
      <c r="B354" s="758"/>
      <c r="C354" s="758"/>
      <c r="D354" s="758"/>
      <c r="E354" s="758"/>
      <c r="F354" s="758"/>
      <c r="G354" s="758"/>
      <c r="H354" s="758"/>
      <c r="I354" s="757"/>
      <c r="J354" s="441"/>
      <c r="K354" s="758"/>
      <c r="L354" s="771"/>
      <c r="M354" s="758"/>
      <c r="N354" s="770"/>
      <c r="O354" s="770"/>
      <c r="P354" s="289"/>
      <c r="Q354" s="749"/>
      <c r="V354" s="289"/>
      <c r="W354" s="749"/>
    </row>
    <row r="355" spans="1:26" ht="12.75" customHeight="1">
      <c r="A355" s="813"/>
      <c r="B355" s="805"/>
      <c r="C355" s="805"/>
      <c r="D355" s="805"/>
      <c r="E355" s="805"/>
      <c r="F355" s="805"/>
      <c r="G355" s="805"/>
      <c r="H355" s="805"/>
      <c r="I355" s="805"/>
      <c r="J355" s="442"/>
      <c r="K355" s="805"/>
      <c r="L355" s="772"/>
      <c r="M355" s="805"/>
      <c r="N355" s="770"/>
      <c r="O355" s="770"/>
      <c r="P355" s="289"/>
      <c r="Q355" s="749"/>
      <c r="V355" s="289"/>
      <c r="W355" s="749"/>
    </row>
    <row r="356" spans="1:26" s="448" customFormat="1" ht="30.75" customHeight="1">
      <c r="A356" s="835" t="s">
        <v>35</v>
      </c>
      <c r="B356" s="443" t="s">
        <v>246</v>
      </c>
      <c r="C356" s="444" t="s">
        <v>250</v>
      </c>
      <c r="D356" s="444" t="s">
        <v>560</v>
      </c>
      <c r="E356" s="444" t="s">
        <v>251</v>
      </c>
      <c r="F356" s="444" t="s">
        <v>548</v>
      </c>
      <c r="G356" s="444" t="s">
        <v>252</v>
      </c>
      <c r="H356" s="445" t="s">
        <v>253</v>
      </c>
      <c r="I356" s="444" t="s">
        <v>547</v>
      </c>
      <c r="J356" s="445" t="s">
        <v>254</v>
      </c>
      <c r="K356" s="444" t="s">
        <v>255</v>
      </c>
      <c r="L356" s="446" t="s">
        <v>248</v>
      </c>
      <c r="M356" s="444" t="s">
        <v>256</v>
      </c>
      <c r="N356" s="447"/>
      <c r="O356" s="447"/>
      <c r="P356" s="443" t="s">
        <v>246</v>
      </c>
      <c r="Q356" s="444" t="s">
        <v>240</v>
      </c>
      <c r="R356" s="750"/>
      <c r="S356" s="824" t="s">
        <v>205</v>
      </c>
      <c r="T356" s="444" t="s">
        <v>249</v>
      </c>
      <c r="U356" s="444" t="s">
        <v>257</v>
      </c>
      <c r="V356" s="443" t="s">
        <v>246</v>
      </c>
      <c r="W356" s="444" t="s">
        <v>240</v>
      </c>
      <c r="X356" s="444" t="s">
        <v>205</v>
      </c>
      <c r="Y356" s="444" t="s">
        <v>249</v>
      </c>
      <c r="Z356" s="443" t="s">
        <v>257</v>
      </c>
    </row>
    <row r="357" spans="1:26" ht="16.5" customHeight="1">
      <c r="A357" s="759">
        <v>1</v>
      </c>
      <c r="B357" s="293" t="s">
        <v>785</v>
      </c>
      <c r="C357" s="25">
        <f>U357</f>
        <v>22794000</v>
      </c>
      <c r="D357" s="760">
        <f t="shared" ref="D357:J372" si="120">IF($L$599&lt;&gt;0,D$599/$L$599*$L357,0)</f>
        <v>951901.33156419208</v>
      </c>
      <c r="E357" s="760">
        <f t="shared" si="120"/>
        <v>301211.71913454746</v>
      </c>
      <c r="F357" s="760">
        <f t="shared" si="120"/>
        <v>649448.92674470867</v>
      </c>
      <c r="G357" s="760">
        <f t="shared" si="120"/>
        <v>51910.338776296361</v>
      </c>
      <c r="H357" s="760">
        <f t="shared" si="120"/>
        <v>945170.88621139817</v>
      </c>
      <c r="I357" s="760">
        <f t="shared" si="120"/>
        <v>242746.6073148287</v>
      </c>
      <c r="J357" s="360">
        <f t="shared" si="120"/>
        <v>0</v>
      </c>
      <c r="K357" s="25">
        <f>SUM(C357:I357)</f>
        <v>25936389.809745971</v>
      </c>
      <c r="L357" s="760">
        <v>2420</v>
      </c>
      <c r="M357" s="760">
        <f>IF(L357&lt;&gt;"",K357/L357,"")</f>
        <v>10717.516450308252</v>
      </c>
      <c r="N357" s="671">
        <v>17447.77438016529</v>
      </c>
      <c r="O357" s="671"/>
      <c r="P357" s="40" t="s">
        <v>509</v>
      </c>
      <c r="Q357" s="775">
        <v>40821</v>
      </c>
      <c r="R357" s="776"/>
      <c r="S357" s="301">
        <v>1200</v>
      </c>
      <c r="T357" s="798">
        <v>18995</v>
      </c>
      <c r="U357" s="25">
        <f t="shared" ref="U357:U598" si="121">ROUND(S357*T357,0)</f>
        <v>22794000</v>
      </c>
      <c r="V357" s="449" t="s">
        <v>381</v>
      </c>
      <c r="W357" s="775">
        <v>40817</v>
      </c>
      <c r="X357" s="809">
        <v>50</v>
      </c>
      <c r="Y357" s="798">
        <v>25000</v>
      </c>
      <c r="Z357" s="25">
        <f t="shared" ref="Z357:Z598" si="122">ROUND(X357*Y357,0)</f>
        <v>1250000</v>
      </c>
    </row>
    <row r="358" spans="1:26" ht="16.5" customHeight="1">
      <c r="A358" s="759">
        <f t="shared" ref="A358:A421" si="123">IF(B358&lt;&gt;"",A357+1,"")</f>
        <v>2</v>
      </c>
      <c r="B358" s="293" t="s">
        <v>786</v>
      </c>
      <c r="C358" s="25">
        <f t="shared" ref="C358:C421" si="124">U358</f>
        <v>28272900</v>
      </c>
      <c r="D358" s="760">
        <f t="shared" si="120"/>
        <v>1162013.5310317159</v>
      </c>
      <c r="E358" s="760">
        <f t="shared" si="120"/>
        <v>367697.87133769307</v>
      </c>
      <c r="F358" s="760">
        <f t="shared" si="120"/>
        <v>792801.118737048</v>
      </c>
      <c r="G358" s="760">
        <f t="shared" si="120"/>
        <v>63368.454332736677</v>
      </c>
      <c r="H358" s="760">
        <f t="shared" si="120"/>
        <v>1153797.4814155602</v>
      </c>
      <c r="I358" s="760">
        <f t="shared" si="120"/>
        <v>296327.81566589454</v>
      </c>
      <c r="J358" s="360">
        <f t="shared" si="120"/>
        <v>0</v>
      </c>
      <c r="K358" s="25">
        <f t="shared" ref="K358:K421" si="125">SUM(C358:I358)-1</f>
        <v>32108905.272520646</v>
      </c>
      <c r="L358" s="760">
        <v>2954.1641048824595</v>
      </c>
      <c r="M358" s="760">
        <f t="shared" ref="M358" si="126">IF(L358&lt;&gt;"",K358/L358,"")</f>
        <v>10869.032366703337</v>
      </c>
      <c r="N358" s="671">
        <v>19908</v>
      </c>
      <c r="O358" s="671"/>
      <c r="P358" s="40" t="s">
        <v>505</v>
      </c>
      <c r="Q358" s="775">
        <v>40831</v>
      </c>
      <c r="R358" s="776"/>
      <c r="S358" s="301">
        <v>1460</v>
      </c>
      <c r="T358" s="807">
        <v>19365</v>
      </c>
      <c r="U358" s="25">
        <f t="shared" si="121"/>
        <v>28272900</v>
      </c>
      <c r="V358" s="449" t="s">
        <v>381</v>
      </c>
      <c r="W358" s="775">
        <v>40847</v>
      </c>
      <c r="X358" s="809">
        <v>50</v>
      </c>
      <c r="Y358" s="807">
        <v>25000</v>
      </c>
      <c r="Z358" s="25">
        <f t="shared" si="122"/>
        <v>1250000</v>
      </c>
    </row>
    <row r="359" spans="1:26" ht="16.5" customHeight="1">
      <c r="A359" s="759">
        <f t="shared" si="123"/>
        <v>3</v>
      </c>
      <c r="B359" s="293" t="s">
        <v>798</v>
      </c>
      <c r="C359" s="25">
        <f t="shared" si="124"/>
        <v>1283249</v>
      </c>
      <c r="D359" s="760">
        <f t="shared" si="120"/>
        <v>47201.718920538449</v>
      </c>
      <c r="E359" s="760">
        <f t="shared" si="120"/>
        <v>14936.118304192438</v>
      </c>
      <c r="F359" s="760">
        <f t="shared" si="120"/>
        <v>32204.079012134313</v>
      </c>
      <c r="G359" s="760">
        <f t="shared" si="120"/>
        <v>2574.0663856014726</v>
      </c>
      <c r="H359" s="760">
        <f t="shared" si="120"/>
        <v>46867.97782866437</v>
      </c>
      <c r="I359" s="760">
        <f t="shared" si="120"/>
        <v>12037.021850322084</v>
      </c>
      <c r="J359" s="360">
        <f t="shared" si="120"/>
        <v>0</v>
      </c>
      <c r="K359" s="25">
        <f t="shared" si="125"/>
        <v>1439068.9823014531</v>
      </c>
      <c r="L359" s="760">
        <v>120</v>
      </c>
      <c r="M359" s="760">
        <f t="shared" ref="M359:M422" si="127">IF(L359&lt;&gt;"",K359/L359,"")</f>
        <v>11992.241519178777</v>
      </c>
      <c r="N359" s="671">
        <v>20820</v>
      </c>
      <c r="O359" s="671"/>
      <c r="P359" s="189" t="s">
        <v>440</v>
      </c>
      <c r="Q359" s="775">
        <v>40833</v>
      </c>
      <c r="R359" s="776"/>
      <c r="S359" s="301">
        <v>43</v>
      </c>
      <c r="T359" s="807">
        <v>29843</v>
      </c>
      <c r="U359" s="25">
        <f t="shared" ref="U359:U422" si="128">ROUND(S359*T359,0)</f>
        <v>1283249</v>
      </c>
      <c r="V359" s="451" t="s">
        <v>390</v>
      </c>
      <c r="W359" s="775">
        <v>40817</v>
      </c>
      <c r="X359" s="807">
        <v>1</v>
      </c>
      <c r="Y359" s="807">
        <v>1300000</v>
      </c>
      <c r="Z359" s="25">
        <f t="shared" ref="Z359:Z422" si="129">ROUND(X359*Y359,0)</f>
        <v>1300000</v>
      </c>
    </row>
    <row r="360" spans="1:26" ht="16.5" customHeight="1">
      <c r="A360" s="759">
        <f t="shared" si="123"/>
        <v>4</v>
      </c>
      <c r="B360" s="293" t="s">
        <v>797</v>
      </c>
      <c r="C360" s="25">
        <f t="shared" si="124"/>
        <v>955600</v>
      </c>
      <c r="D360" s="760">
        <f t="shared" si="120"/>
        <v>39334.765767115372</v>
      </c>
      <c r="E360" s="760">
        <f t="shared" si="120"/>
        <v>12446.765253493697</v>
      </c>
      <c r="F360" s="760">
        <f t="shared" si="120"/>
        <v>26836.732510111928</v>
      </c>
      <c r="G360" s="760">
        <f t="shared" si="120"/>
        <v>2145.0553213345602</v>
      </c>
      <c r="H360" s="760">
        <f t="shared" si="120"/>
        <v>39056.648190553642</v>
      </c>
      <c r="I360" s="760">
        <f t="shared" si="120"/>
        <v>10030.85154193507</v>
      </c>
      <c r="J360" s="360">
        <f t="shared" si="120"/>
        <v>0</v>
      </c>
      <c r="K360" s="25">
        <f t="shared" si="125"/>
        <v>1085449.8185845441</v>
      </c>
      <c r="L360" s="760">
        <v>100</v>
      </c>
      <c r="M360" s="760">
        <f t="shared" si="127"/>
        <v>10854.498185845441</v>
      </c>
      <c r="N360" s="671">
        <v>14880</v>
      </c>
      <c r="O360" s="671"/>
      <c r="P360" s="189" t="s">
        <v>397</v>
      </c>
      <c r="Q360" s="775">
        <v>40833</v>
      </c>
      <c r="R360" s="776"/>
      <c r="S360" s="301">
        <v>50</v>
      </c>
      <c r="T360" s="807">
        <v>19112</v>
      </c>
      <c r="U360" s="25">
        <f t="shared" si="128"/>
        <v>955600</v>
      </c>
      <c r="V360" s="451" t="s">
        <v>357</v>
      </c>
      <c r="W360" s="775">
        <v>40822</v>
      </c>
      <c r="X360" s="754">
        <v>48</v>
      </c>
      <c r="Y360" s="253">
        <v>42000</v>
      </c>
      <c r="Z360" s="25">
        <f t="shared" si="129"/>
        <v>2016000</v>
      </c>
    </row>
    <row r="361" spans="1:26" ht="16.5" customHeight="1">
      <c r="A361" s="759">
        <f t="shared" si="123"/>
        <v>5</v>
      </c>
      <c r="B361" s="293" t="s">
        <v>799</v>
      </c>
      <c r="C361" s="25">
        <f t="shared" si="124"/>
        <v>3164980</v>
      </c>
      <c r="D361" s="760">
        <f t="shared" si="120"/>
        <v>98336.91441778843</v>
      </c>
      <c r="E361" s="760">
        <f t="shared" si="120"/>
        <v>31116.913133734244</v>
      </c>
      <c r="F361" s="760">
        <f t="shared" si="120"/>
        <v>67091.831275279823</v>
      </c>
      <c r="G361" s="760">
        <f t="shared" si="120"/>
        <v>5362.6383033364009</v>
      </c>
      <c r="H361" s="760">
        <f t="shared" si="120"/>
        <v>97641.620476384109</v>
      </c>
      <c r="I361" s="760">
        <f t="shared" si="120"/>
        <v>25077.128854837676</v>
      </c>
      <c r="J361" s="360">
        <f t="shared" si="120"/>
        <v>0</v>
      </c>
      <c r="K361" s="25">
        <f t="shared" si="125"/>
        <v>3489606.0464613605</v>
      </c>
      <c r="L361" s="760">
        <v>250</v>
      </c>
      <c r="M361" s="760">
        <f t="shared" si="127"/>
        <v>13958.424185845442</v>
      </c>
      <c r="N361" s="671">
        <v>26203</v>
      </c>
      <c r="O361" s="671"/>
      <c r="P361" s="291" t="s">
        <v>376</v>
      </c>
      <c r="Q361" s="775">
        <v>40833</v>
      </c>
      <c r="R361" s="776"/>
      <c r="S361" s="301">
        <v>130</v>
      </c>
      <c r="T361" s="807">
        <v>24346</v>
      </c>
      <c r="U361" s="25">
        <f t="shared" si="128"/>
        <v>3164980</v>
      </c>
      <c r="V361" s="451"/>
      <c r="W361" s="775"/>
      <c r="X361" s="809"/>
      <c r="Y361" s="807"/>
      <c r="Z361" s="25">
        <f t="shared" si="129"/>
        <v>0</v>
      </c>
    </row>
    <row r="362" spans="1:26" ht="16.5" customHeight="1">
      <c r="A362" s="759">
        <f t="shared" si="123"/>
        <v>6</v>
      </c>
      <c r="B362" s="293" t="s">
        <v>800</v>
      </c>
      <c r="C362" s="25">
        <f t="shared" si="124"/>
        <v>1056020</v>
      </c>
      <c r="D362" s="760">
        <f t="shared" si="120"/>
        <v>55068.672073961527</v>
      </c>
      <c r="E362" s="760">
        <f t="shared" si="120"/>
        <v>17425.471354891175</v>
      </c>
      <c r="F362" s="760">
        <f t="shared" si="120"/>
        <v>37571.425514156697</v>
      </c>
      <c r="G362" s="760">
        <f t="shared" si="120"/>
        <v>3003.0774498683845</v>
      </c>
      <c r="H362" s="760">
        <f t="shared" si="120"/>
        <v>54679.307466775099</v>
      </c>
      <c r="I362" s="760">
        <f t="shared" si="120"/>
        <v>14043.192158709098</v>
      </c>
      <c r="J362" s="360">
        <f t="shared" si="120"/>
        <v>0</v>
      </c>
      <c r="K362" s="25">
        <f t="shared" si="125"/>
        <v>1237810.1460183619</v>
      </c>
      <c r="L362" s="760">
        <v>140</v>
      </c>
      <c r="M362" s="760">
        <f t="shared" si="127"/>
        <v>8841.5010429882987</v>
      </c>
      <c r="N362" s="671">
        <v>11355</v>
      </c>
      <c r="O362" s="671"/>
      <c r="P362" s="189" t="s">
        <v>450</v>
      </c>
      <c r="Q362" s="775">
        <v>40833</v>
      </c>
      <c r="R362" s="776"/>
      <c r="S362" s="301">
        <v>140</v>
      </c>
      <c r="T362" s="807">
        <v>7543</v>
      </c>
      <c r="U362" s="25">
        <f t="shared" si="128"/>
        <v>1056020</v>
      </c>
      <c r="V362" s="451"/>
      <c r="W362" s="775"/>
      <c r="X362" s="809"/>
      <c r="Y362" s="807"/>
      <c r="Z362" s="25">
        <f t="shared" si="129"/>
        <v>0</v>
      </c>
    </row>
    <row r="363" spans="1:26" ht="16.5" customHeight="1">
      <c r="A363" s="759">
        <f t="shared" si="123"/>
        <v>7</v>
      </c>
      <c r="B363" s="293" t="s">
        <v>801</v>
      </c>
      <c r="C363" s="25">
        <f t="shared" si="124"/>
        <v>328440</v>
      </c>
      <c r="D363" s="760">
        <f t="shared" si="120"/>
        <v>19667.382883557686</v>
      </c>
      <c r="E363" s="760">
        <f t="shared" si="120"/>
        <v>6223.3826267468485</v>
      </c>
      <c r="F363" s="760">
        <f t="shared" si="120"/>
        <v>13418.366255055964</v>
      </c>
      <c r="G363" s="760">
        <f t="shared" si="120"/>
        <v>1072.5276606672801</v>
      </c>
      <c r="H363" s="760">
        <f t="shared" si="120"/>
        <v>19528.324095276821</v>
      </c>
      <c r="I363" s="760">
        <f t="shared" si="120"/>
        <v>5015.4257709675348</v>
      </c>
      <c r="J363" s="360">
        <f t="shared" si="120"/>
        <v>0</v>
      </c>
      <c r="K363" s="25">
        <f t="shared" si="125"/>
        <v>393364.40929227212</v>
      </c>
      <c r="L363" s="760">
        <v>50</v>
      </c>
      <c r="M363" s="760">
        <f t="shared" si="127"/>
        <v>7867.2881858454421</v>
      </c>
      <c r="N363" s="671">
        <v>11420</v>
      </c>
      <c r="O363" s="671"/>
      <c r="P363" s="40" t="s">
        <v>482</v>
      </c>
      <c r="Q363" s="775">
        <v>40833</v>
      </c>
      <c r="R363" s="776"/>
      <c r="S363" s="301">
        <v>10</v>
      </c>
      <c r="T363" s="807">
        <v>32844</v>
      </c>
      <c r="U363" s="25">
        <f t="shared" si="128"/>
        <v>328440</v>
      </c>
      <c r="V363" s="451"/>
      <c r="W363" s="775"/>
      <c r="X363" s="809"/>
      <c r="Y363" s="807"/>
      <c r="Z363" s="25">
        <f t="shared" si="129"/>
        <v>0</v>
      </c>
    </row>
    <row r="364" spans="1:26" ht="16.5" customHeight="1">
      <c r="A364" s="759">
        <f t="shared" si="123"/>
        <v>8</v>
      </c>
      <c r="B364" s="293" t="s">
        <v>802</v>
      </c>
      <c r="C364" s="25">
        <f t="shared" si="124"/>
        <v>594436</v>
      </c>
      <c r="D364" s="760">
        <f t="shared" si="120"/>
        <v>27534.336036980763</v>
      </c>
      <c r="E364" s="760">
        <f t="shared" si="120"/>
        <v>8712.7356774455875</v>
      </c>
      <c r="F364" s="760">
        <f t="shared" si="120"/>
        <v>18785.712757078349</v>
      </c>
      <c r="G364" s="760">
        <f t="shared" si="120"/>
        <v>1501.5387249341923</v>
      </c>
      <c r="H364" s="760">
        <f t="shared" si="120"/>
        <v>27339.653733387549</v>
      </c>
      <c r="I364" s="760">
        <f t="shared" si="120"/>
        <v>7021.5960793545491</v>
      </c>
      <c r="J364" s="360">
        <f t="shared" si="120"/>
        <v>0</v>
      </c>
      <c r="K364" s="25">
        <f t="shared" si="125"/>
        <v>685330.57300918095</v>
      </c>
      <c r="L364" s="760">
        <v>70</v>
      </c>
      <c r="M364" s="760">
        <f t="shared" si="127"/>
        <v>9790.4367572740139</v>
      </c>
      <c r="N364" s="671">
        <v>14450</v>
      </c>
      <c r="O364" s="671"/>
      <c r="P364" s="40" t="s">
        <v>458</v>
      </c>
      <c r="Q364" s="775">
        <v>40833</v>
      </c>
      <c r="R364" s="776"/>
      <c r="S364" s="301">
        <v>20</v>
      </c>
      <c r="T364" s="807">
        <v>29721.8</v>
      </c>
      <c r="U364" s="25">
        <f t="shared" si="128"/>
        <v>594436</v>
      </c>
      <c r="V364" s="451"/>
      <c r="W364" s="775"/>
      <c r="X364" s="809"/>
      <c r="Y364" s="807"/>
      <c r="Z364" s="25">
        <f t="shared" si="129"/>
        <v>0</v>
      </c>
    </row>
    <row r="365" spans="1:26" ht="16.5" customHeight="1">
      <c r="A365" s="759">
        <f t="shared" si="123"/>
        <v>9</v>
      </c>
      <c r="B365" s="293" t="s">
        <v>803</v>
      </c>
      <c r="C365" s="25">
        <f t="shared" si="124"/>
        <v>306880</v>
      </c>
      <c r="D365" s="760">
        <f t="shared" si="120"/>
        <v>21240.773514242301</v>
      </c>
      <c r="E365" s="760">
        <f t="shared" si="120"/>
        <v>6721.2532368865968</v>
      </c>
      <c r="F365" s="760">
        <f t="shared" si="120"/>
        <v>14491.83555546044</v>
      </c>
      <c r="G365" s="760">
        <f t="shared" si="120"/>
        <v>1158.3298735206627</v>
      </c>
      <c r="H365" s="760">
        <f t="shared" si="120"/>
        <v>21090.590022898967</v>
      </c>
      <c r="I365" s="760">
        <f t="shared" si="120"/>
        <v>5416.6598326449375</v>
      </c>
      <c r="J365" s="360">
        <f t="shared" si="120"/>
        <v>0</v>
      </c>
      <c r="K365" s="25">
        <f t="shared" si="125"/>
        <v>376998.44203565386</v>
      </c>
      <c r="L365" s="760">
        <v>54</v>
      </c>
      <c r="M365" s="760">
        <f t="shared" si="127"/>
        <v>6981.4526302898867</v>
      </c>
      <c r="N365" s="671">
        <v>13881</v>
      </c>
      <c r="O365" s="671"/>
      <c r="P365" s="40" t="s">
        <v>477</v>
      </c>
      <c r="Q365" s="775">
        <v>40833</v>
      </c>
      <c r="R365" s="776"/>
      <c r="S365" s="301">
        <v>16</v>
      </c>
      <c r="T365" s="807">
        <v>19180</v>
      </c>
      <c r="U365" s="25">
        <f t="shared" si="128"/>
        <v>306880</v>
      </c>
      <c r="V365" s="451"/>
      <c r="W365" s="775"/>
      <c r="X365" s="809"/>
      <c r="Y365" s="807"/>
      <c r="Z365" s="25">
        <f t="shared" si="129"/>
        <v>0</v>
      </c>
    </row>
    <row r="366" spans="1:26" ht="16.5" customHeight="1">
      <c r="A366" s="759">
        <f t="shared" si="123"/>
        <v>10</v>
      </c>
      <c r="B366" s="293" t="s">
        <v>804</v>
      </c>
      <c r="C366" s="25">
        <f t="shared" si="124"/>
        <v>1340640</v>
      </c>
      <c r="D366" s="760">
        <f t="shared" si="120"/>
        <v>35401.289190403833</v>
      </c>
      <c r="E366" s="760">
        <f t="shared" si="120"/>
        <v>11202.088728144328</v>
      </c>
      <c r="F366" s="760">
        <f t="shared" si="120"/>
        <v>24153.059259100733</v>
      </c>
      <c r="G366" s="760">
        <f t="shared" si="120"/>
        <v>1930.5497892011044</v>
      </c>
      <c r="H366" s="760">
        <f t="shared" si="120"/>
        <v>35150.983371498281</v>
      </c>
      <c r="I366" s="760">
        <f t="shared" si="120"/>
        <v>9027.7663877415634</v>
      </c>
      <c r="J366" s="360">
        <f t="shared" si="120"/>
        <v>0</v>
      </c>
      <c r="K366" s="25">
        <f t="shared" si="125"/>
        <v>1457504.7367260898</v>
      </c>
      <c r="L366" s="760">
        <v>90</v>
      </c>
      <c r="M366" s="760">
        <f t="shared" si="127"/>
        <v>16194.497074734332</v>
      </c>
      <c r="N366" s="671">
        <v>20891</v>
      </c>
      <c r="O366" s="671"/>
      <c r="P366" s="40" t="s">
        <v>476</v>
      </c>
      <c r="Q366" s="775">
        <v>40833</v>
      </c>
      <c r="R366" s="776"/>
      <c r="S366" s="301">
        <v>45</v>
      </c>
      <c r="T366" s="807">
        <v>29792</v>
      </c>
      <c r="U366" s="25">
        <f t="shared" si="128"/>
        <v>1340640</v>
      </c>
      <c r="V366" s="451"/>
      <c r="W366" s="775"/>
      <c r="X366" s="809"/>
      <c r="Y366" s="807"/>
      <c r="Z366" s="25">
        <f t="shared" si="129"/>
        <v>0</v>
      </c>
    </row>
    <row r="367" spans="1:26" ht="16.5" customHeight="1">
      <c r="A367" s="759">
        <f t="shared" si="123"/>
        <v>11</v>
      </c>
      <c r="B367" s="293" t="s">
        <v>805</v>
      </c>
      <c r="C367" s="25">
        <f t="shared" si="124"/>
        <v>1112146</v>
      </c>
      <c r="D367" s="760">
        <f t="shared" si="120"/>
        <v>39334.765767115372</v>
      </c>
      <c r="E367" s="760">
        <f t="shared" si="120"/>
        <v>12446.765253493697</v>
      </c>
      <c r="F367" s="760">
        <f t="shared" si="120"/>
        <v>26836.732510111928</v>
      </c>
      <c r="G367" s="760">
        <f t="shared" si="120"/>
        <v>2145.0553213345602</v>
      </c>
      <c r="H367" s="760">
        <f t="shared" si="120"/>
        <v>39056.648190553642</v>
      </c>
      <c r="I367" s="760">
        <f t="shared" si="120"/>
        <v>10030.85154193507</v>
      </c>
      <c r="J367" s="360">
        <f t="shared" si="120"/>
        <v>0</v>
      </c>
      <c r="K367" s="25">
        <f t="shared" si="125"/>
        <v>1241995.8185845444</v>
      </c>
      <c r="L367" s="760">
        <v>100</v>
      </c>
      <c r="M367" s="760">
        <f t="shared" si="127"/>
        <v>12419.958185845444</v>
      </c>
      <c r="N367" s="671">
        <v>16534</v>
      </c>
      <c r="O367" s="671"/>
      <c r="P367" s="40" t="s">
        <v>480</v>
      </c>
      <c r="Q367" s="775">
        <v>40833</v>
      </c>
      <c r="R367" s="776"/>
      <c r="S367" s="301">
        <v>37</v>
      </c>
      <c r="T367" s="807">
        <v>30058</v>
      </c>
      <c r="U367" s="25">
        <f t="shared" si="128"/>
        <v>1112146</v>
      </c>
      <c r="V367" s="451"/>
      <c r="W367" s="775"/>
      <c r="X367" s="809"/>
      <c r="Y367" s="807"/>
      <c r="Z367" s="25">
        <f t="shared" si="129"/>
        <v>0</v>
      </c>
    </row>
    <row r="368" spans="1:26" ht="16.5" customHeight="1">
      <c r="A368" s="759">
        <f t="shared" si="123"/>
        <v>12</v>
      </c>
      <c r="B368" s="293" t="s">
        <v>804</v>
      </c>
      <c r="C368" s="25">
        <f t="shared" si="124"/>
        <v>2724120</v>
      </c>
      <c r="D368" s="760">
        <f t="shared" si="120"/>
        <v>78669.531534230744</v>
      </c>
      <c r="E368" s="760">
        <f t="shared" si="120"/>
        <v>24893.530506987394</v>
      </c>
      <c r="F368" s="760">
        <f t="shared" si="120"/>
        <v>53673.465020223855</v>
      </c>
      <c r="G368" s="760">
        <f t="shared" si="120"/>
        <v>4290.1106426691204</v>
      </c>
      <c r="H368" s="760">
        <f t="shared" si="120"/>
        <v>78113.296381107284</v>
      </c>
      <c r="I368" s="760">
        <f t="shared" si="120"/>
        <v>20061.703083870139</v>
      </c>
      <c r="J368" s="360">
        <f t="shared" si="120"/>
        <v>0</v>
      </c>
      <c r="K368" s="25">
        <f t="shared" si="125"/>
        <v>2983820.6371690887</v>
      </c>
      <c r="L368" s="760">
        <v>200</v>
      </c>
      <c r="M368" s="760">
        <f t="shared" si="127"/>
        <v>14919.103185845444</v>
      </c>
      <c r="N368" s="671">
        <v>20981</v>
      </c>
      <c r="O368" s="671"/>
      <c r="P368" s="40" t="s">
        <v>487</v>
      </c>
      <c r="Q368" s="775">
        <v>40833</v>
      </c>
      <c r="R368" s="776"/>
      <c r="S368" s="301">
        <v>94</v>
      </c>
      <c r="T368" s="807">
        <v>28980</v>
      </c>
      <c r="U368" s="25">
        <f t="shared" si="128"/>
        <v>2724120</v>
      </c>
      <c r="V368" s="451"/>
      <c r="W368" s="775"/>
      <c r="X368" s="809"/>
      <c r="Y368" s="807"/>
      <c r="Z368" s="25">
        <f t="shared" si="129"/>
        <v>0</v>
      </c>
    </row>
    <row r="369" spans="1:26" ht="16.5" customHeight="1">
      <c r="A369" s="759">
        <f t="shared" si="123"/>
        <v>13</v>
      </c>
      <c r="B369" s="293" t="s">
        <v>806</v>
      </c>
      <c r="C369" s="25">
        <f t="shared" si="124"/>
        <v>571200</v>
      </c>
      <c r="D369" s="760">
        <f t="shared" si="120"/>
        <v>19667.382883557686</v>
      </c>
      <c r="E369" s="760">
        <f t="shared" si="120"/>
        <v>6223.3826267468485</v>
      </c>
      <c r="F369" s="760">
        <f t="shared" si="120"/>
        <v>13418.366255055964</v>
      </c>
      <c r="G369" s="760">
        <f t="shared" si="120"/>
        <v>1072.5276606672801</v>
      </c>
      <c r="H369" s="760">
        <f t="shared" si="120"/>
        <v>19528.324095276821</v>
      </c>
      <c r="I369" s="760">
        <f t="shared" si="120"/>
        <v>5015.4257709675348</v>
      </c>
      <c r="J369" s="360">
        <f t="shared" si="120"/>
        <v>0</v>
      </c>
      <c r="K369" s="25">
        <f t="shared" si="125"/>
        <v>636124.40929227218</v>
      </c>
      <c r="L369" s="760">
        <v>50</v>
      </c>
      <c r="M369" s="760">
        <f t="shared" si="127"/>
        <v>12722.488185845443</v>
      </c>
      <c r="N369" s="671">
        <v>15669</v>
      </c>
      <c r="O369" s="671"/>
      <c r="P369" s="40" t="s">
        <v>481</v>
      </c>
      <c r="Q369" s="775">
        <v>40833</v>
      </c>
      <c r="R369" s="776"/>
      <c r="S369" s="301">
        <v>20</v>
      </c>
      <c r="T369" s="807">
        <v>28560</v>
      </c>
      <c r="U369" s="25">
        <f t="shared" si="128"/>
        <v>571200</v>
      </c>
      <c r="V369" s="451"/>
      <c r="W369" s="775"/>
      <c r="X369" s="809"/>
      <c r="Y369" s="807"/>
      <c r="Z369" s="25">
        <f t="shared" si="129"/>
        <v>0</v>
      </c>
    </row>
    <row r="370" spans="1:26" ht="16.5" customHeight="1">
      <c r="A370" s="759">
        <f t="shared" si="123"/>
        <v>14</v>
      </c>
      <c r="B370" s="293" t="s">
        <v>807</v>
      </c>
      <c r="C370" s="25">
        <f t="shared" si="124"/>
        <v>502843</v>
      </c>
      <c r="D370" s="760">
        <f t="shared" si="120"/>
        <v>11800.429730134612</v>
      </c>
      <c r="E370" s="760">
        <f t="shared" si="120"/>
        <v>3734.0295760481094</v>
      </c>
      <c r="F370" s="760">
        <f t="shared" si="120"/>
        <v>8051.0197530335781</v>
      </c>
      <c r="G370" s="760">
        <f t="shared" si="120"/>
        <v>643.51659640036814</v>
      </c>
      <c r="H370" s="760">
        <f t="shared" si="120"/>
        <v>11716.994457166093</v>
      </c>
      <c r="I370" s="760">
        <f t="shared" si="120"/>
        <v>3009.255462580521</v>
      </c>
      <c r="J370" s="360">
        <f t="shared" si="120"/>
        <v>0</v>
      </c>
      <c r="K370" s="25">
        <f t="shared" si="125"/>
        <v>541797.24557536317</v>
      </c>
      <c r="L370" s="760">
        <v>30</v>
      </c>
      <c r="M370" s="760">
        <f t="shared" si="127"/>
        <v>18059.908185845437</v>
      </c>
      <c r="N370" s="671">
        <v>20326</v>
      </c>
      <c r="O370" s="671"/>
      <c r="P370" s="189" t="s">
        <v>442</v>
      </c>
      <c r="Q370" s="775">
        <v>40833</v>
      </c>
      <c r="R370" s="776"/>
      <c r="S370" s="301">
        <v>17</v>
      </c>
      <c r="T370" s="807">
        <v>29579</v>
      </c>
      <c r="U370" s="25">
        <f t="shared" si="128"/>
        <v>502843</v>
      </c>
      <c r="V370" s="451"/>
      <c r="W370" s="775"/>
      <c r="X370" s="809"/>
      <c r="Y370" s="807"/>
      <c r="Z370" s="25">
        <f t="shared" si="129"/>
        <v>0</v>
      </c>
    </row>
    <row r="371" spans="1:26" ht="16.5" customHeight="1">
      <c r="A371" s="759">
        <f t="shared" si="123"/>
        <v>15</v>
      </c>
      <c r="B371" s="293" t="s">
        <v>808</v>
      </c>
      <c r="C371" s="25">
        <f t="shared" si="124"/>
        <v>871350</v>
      </c>
      <c r="D371" s="760">
        <f t="shared" si="120"/>
        <v>59002.148650673058</v>
      </c>
      <c r="E371" s="760">
        <f t="shared" si="120"/>
        <v>18670.147880240547</v>
      </c>
      <c r="F371" s="760">
        <f t="shared" si="120"/>
        <v>40255.098765167888</v>
      </c>
      <c r="G371" s="760">
        <f t="shared" si="120"/>
        <v>3217.5829820018407</v>
      </c>
      <c r="H371" s="760">
        <f t="shared" si="120"/>
        <v>58584.972285830459</v>
      </c>
      <c r="I371" s="760">
        <f t="shared" si="120"/>
        <v>15046.277312902605</v>
      </c>
      <c r="J371" s="360">
        <f t="shared" si="120"/>
        <v>0</v>
      </c>
      <c r="K371" s="25">
        <f t="shared" si="125"/>
        <v>1066125.2278768164</v>
      </c>
      <c r="L371" s="760">
        <v>150</v>
      </c>
      <c r="M371" s="760">
        <f t="shared" si="127"/>
        <v>7107.5015191787761</v>
      </c>
      <c r="N371" s="671">
        <v>10397</v>
      </c>
      <c r="O371" s="671"/>
      <c r="P371" s="189" t="s">
        <v>401</v>
      </c>
      <c r="Q371" s="775">
        <v>40836</v>
      </c>
      <c r="R371" s="776"/>
      <c r="S371" s="301">
        <f>L371/3</f>
        <v>50</v>
      </c>
      <c r="T371" s="807">
        <v>17427</v>
      </c>
      <c r="U371" s="25">
        <f t="shared" si="128"/>
        <v>871350</v>
      </c>
      <c r="V371" s="451"/>
      <c r="W371" s="775"/>
      <c r="X371" s="809"/>
      <c r="Y371" s="807"/>
      <c r="Z371" s="25">
        <f t="shared" si="129"/>
        <v>0</v>
      </c>
    </row>
    <row r="372" spans="1:26" ht="16.5" customHeight="1">
      <c r="A372" s="759">
        <f t="shared" si="123"/>
        <v>16</v>
      </c>
      <c r="B372" s="293" t="s">
        <v>809</v>
      </c>
      <c r="C372" s="25">
        <f t="shared" si="124"/>
        <v>1911200</v>
      </c>
      <c r="D372" s="760">
        <f t="shared" si="120"/>
        <v>78669.531534230744</v>
      </c>
      <c r="E372" s="760">
        <f t="shared" si="120"/>
        <v>24893.530506987394</v>
      </c>
      <c r="F372" s="760">
        <f t="shared" si="120"/>
        <v>53673.465020223855</v>
      </c>
      <c r="G372" s="760">
        <f t="shared" si="120"/>
        <v>4290.1106426691204</v>
      </c>
      <c r="H372" s="760">
        <f t="shared" si="120"/>
        <v>78113.296381107284</v>
      </c>
      <c r="I372" s="760">
        <f t="shared" si="120"/>
        <v>20061.703083870139</v>
      </c>
      <c r="J372" s="360">
        <f t="shared" si="120"/>
        <v>0</v>
      </c>
      <c r="K372" s="25">
        <f t="shared" si="125"/>
        <v>2170900.6371690882</v>
      </c>
      <c r="L372" s="760">
        <v>200</v>
      </c>
      <c r="M372" s="760">
        <f t="shared" si="127"/>
        <v>10854.50318584544</v>
      </c>
      <c r="N372" s="671">
        <v>12869</v>
      </c>
      <c r="O372" s="671"/>
      <c r="P372" s="189" t="s">
        <v>397</v>
      </c>
      <c r="Q372" s="775">
        <v>40836</v>
      </c>
      <c r="R372" s="776"/>
      <c r="S372" s="8">
        <v>100</v>
      </c>
      <c r="T372" s="289">
        <v>19112</v>
      </c>
      <c r="U372" s="25">
        <f t="shared" si="128"/>
        <v>1911200</v>
      </c>
      <c r="V372" s="451"/>
      <c r="W372" s="775"/>
      <c r="X372" s="809"/>
      <c r="Y372" s="807"/>
      <c r="Z372" s="25">
        <f t="shared" si="129"/>
        <v>0</v>
      </c>
    </row>
    <row r="373" spans="1:26" ht="16.5" customHeight="1">
      <c r="A373" s="759">
        <f t="shared" si="123"/>
        <v>17</v>
      </c>
      <c r="B373" s="293" t="s">
        <v>802</v>
      </c>
      <c r="C373" s="25">
        <f t="shared" si="124"/>
        <v>1839000</v>
      </c>
      <c r="D373" s="760">
        <f t="shared" ref="D373:J409" si="130">IF($L$599&lt;&gt;0,D$599/$L$599*$L373,0)</f>
        <v>86536.484687653821</v>
      </c>
      <c r="E373" s="760">
        <f t="shared" si="130"/>
        <v>27382.883557686135</v>
      </c>
      <c r="F373" s="760">
        <f t="shared" si="130"/>
        <v>59040.811522246237</v>
      </c>
      <c r="G373" s="760">
        <f t="shared" si="130"/>
        <v>4719.1217069360328</v>
      </c>
      <c r="H373" s="760">
        <f t="shared" si="130"/>
        <v>85924.626019218005</v>
      </c>
      <c r="I373" s="760">
        <f t="shared" si="130"/>
        <v>22067.873392257152</v>
      </c>
      <c r="J373" s="360">
        <f t="shared" si="130"/>
        <v>0</v>
      </c>
      <c r="K373" s="25">
        <f t="shared" si="125"/>
        <v>2124670.8008859977</v>
      </c>
      <c r="L373" s="760">
        <v>220</v>
      </c>
      <c r="M373" s="760">
        <f t="shared" si="127"/>
        <v>9657.5945494818079</v>
      </c>
      <c r="N373" s="671">
        <v>14450</v>
      </c>
      <c r="O373" s="671"/>
      <c r="P373" s="189" t="s">
        <v>439</v>
      </c>
      <c r="Q373" s="775">
        <v>40836</v>
      </c>
      <c r="R373" s="776"/>
      <c r="S373" s="301">
        <v>100</v>
      </c>
      <c r="T373" s="807">
        <v>18390</v>
      </c>
      <c r="U373" s="25">
        <f t="shared" si="128"/>
        <v>1839000</v>
      </c>
      <c r="V373" s="451"/>
      <c r="W373" s="775"/>
      <c r="X373" s="809"/>
      <c r="Y373" s="807"/>
      <c r="Z373" s="25">
        <f t="shared" si="129"/>
        <v>0</v>
      </c>
    </row>
    <row r="374" spans="1:26" ht="16.5" customHeight="1">
      <c r="A374" s="759">
        <f t="shared" si="123"/>
        <v>18</v>
      </c>
      <c r="B374" s="293" t="s">
        <v>801</v>
      </c>
      <c r="C374" s="25">
        <f t="shared" si="124"/>
        <v>1103760</v>
      </c>
      <c r="D374" s="760">
        <f t="shared" si="130"/>
        <v>70802.578380807667</v>
      </c>
      <c r="E374" s="760">
        <f t="shared" si="130"/>
        <v>22404.177456288657</v>
      </c>
      <c r="F374" s="760">
        <f t="shared" si="130"/>
        <v>48306.118518201467</v>
      </c>
      <c r="G374" s="760">
        <f t="shared" si="130"/>
        <v>3861.0995784022089</v>
      </c>
      <c r="H374" s="760">
        <f t="shared" si="130"/>
        <v>70301.966742996563</v>
      </c>
      <c r="I374" s="760">
        <f t="shared" si="130"/>
        <v>18055.532775483127</v>
      </c>
      <c r="J374" s="360">
        <f t="shared" si="130"/>
        <v>0</v>
      </c>
      <c r="K374" s="25">
        <f t="shared" si="125"/>
        <v>1337490.4734521797</v>
      </c>
      <c r="L374" s="760">
        <v>180</v>
      </c>
      <c r="M374" s="760">
        <f t="shared" si="127"/>
        <v>7430.5026302898868</v>
      </c>
      <c r="N374" s="671">
        <v>11420</v>
      </c>
      <c r="O374" s="671"/>
      <c r="P374" s="40" t="s">
        <v>475</v>
      </c>
      <c r="Q374" s="775">
        <v>40836</v>
      </c>
      <c r="R374" s="776"/>
      <c r="S374" s="301">
        <f>L374/3</f>
        <v>60</v>
      </c>
      <c r="T374" s="807">
        <v>18396</v>
      </c>
      <c r="U374" s="25">
        <f t="shared" si="128"/>
        <v>1103760</v>
      </c>
      <c r="V374" s="451"/>
      <c r="W374" s="775"/>
      <c r="X374" s="809"/>
      <c r="Y374" s="807"/>
      <c r="Z374" s="25">
        <f t="shared" si="129"/>
        <v>0</v>
      </c>
    </row>
    <row r="375" spans="1:26" ht="16.5" customHeight="1">
      <c r="A375" s="759">
        <f t="shared" si="123"/>
        <v>19</v>
      </c>
      <c r="B375" s="293" t="s">
        <v>803</v>
      </c>
      <c r="C375" s="25">
        <f t="shared" si="124"/>
        <v>2921880</v>
      </c>
      <c r="D375" s="760">
        <f t="shared" si="130"/>
        <v>116824.25432833267</v>
      </c>
      <c r="E375" s="760">
        <f t="shared" si="130"/>
        <v>36966.892802876282</v>
      </c>
      <c r="F375" s="760">
        <f t="shared" si="130"/>
        <v>79705.095555032414</v>
      </c>
      <c r="G375" s="760">
        <f t="shared" si="130"/>
        <v>6370.8143043636446</v>
      </c>
      <c r="H375" s="760">
        <f t="shared" si="130"/>
        <v>115998.24512594432</v>
      </c>
      <c r="I375" s="760">
        <f t="shared" si="130"/>
        <v>29791.629079547158</v>
      </c>
      <c r="J375" s="360">
        <f t="shared" si="130"/>
        <v>0</v>
      </c>
      <c r="K375" s="25">
        <f t="shared" si="125"/>
        <v>3307535.9311960968</v>
      </c>
      <c r="L375" s="760">
        <v>297</v>
      </c>
      <c r="M375" s="760">
        <f t="shared" si="127"/>
        <v>11136.484616821876</v>
      </c>
      <c r="N375" s="671">
        <v>13881</v>
      </c>
      <c r="O375" s="671"/>
      <c r="P375" s="189" t="s">
        <v>431</v>
      </c>
      <c r="Q375" s="775">
        <v>40836</v>
      </c>
      <c r="R375" s="776"/>
      <c r="S375" s="8">
        <v>130</v>
      </c>
      <c r="T375" s="289">
        <v>22476</v>
      </c>
      <c r="U375" s="25">
        <f t="shared" si="128"/>
        <v>2921880</v>
      </c>
      <c r="V375" s="451"/>
      <c r="W375" s="775"/>
      <c r="X375" s="809"/>
      <c r="Y375" s="807"/>
      <c r="Z375" s="25">
        <f t="shared" si="129"/>
        <v>0</v>
      </c>
    </row>
    <row r="376" spans="1:26" ht="16.5" customHeight="1">
      <c r="A376" s="759">
        <f t="shared" si="123"/>
        <v>20</v>
      </c>
      <c r="B376" s="293" t="s">
        <v>807</v>
      </c>
      <c r="C376" s="25">
        <f t="shared" si="124"/>
        <v>3173700</v>
      </c>
      <c r="D376" s="760">
        <f t="shared" si="130"/>
        <v>125871.25045476919</v>
      </c>
      <c r="E376" s="760">
        <f t="shared" si="130"/>
        <v>39829.648811179832</v>
      </c>
      <c r="F376" s="760">
        <f t="shared" si="130"/>
        <v>85877.544032358157</v>
      </c>
      <c r="G376" s="760">
        <f t="shared" si="130"/>
        <v>6864.1770282705929</v>
      </c>
      <c r="H376" s="760">
        <f t="shared" si="130"/>
        <v>124981.27420977165</v>
      </c>
      <c r="I376" s="760">
        <f t="shared" si="130"/>
        <v>32098.724934192222</v>
      </c>
      <c r="J376" s="360">
        <f t="shared" si="130"/>
        <v>0</v>
      </c>
      <c r="K376" s="25">
        <f t="shared" si="125"/>
        <v>3589221.6194705414</v>
      </c>
      <c r="L376" s="760">
        <v>320</v>
      </c>
      <c r="M376" s="760">
        <f t="shared" si="127"/>
        <v>11216.317560845442</v>
      </c>
      <c r="N376" s="671">
        <v>17372</v>
      </c>
      <c r="O376" s="671"/>
      <c r="P376" s="189" t="s">
        <v>435</v>
      </c>
      <c r="Q376" s="775">
        <v>40836</v>
      </c>
      <c r="R376" s="776"/>
      <c r="S376" s="301">
        <v>150</v>
      </c>
      <c r="T376" s="807">
        <v>21158</v>
      </c>
      <c r="U376" s="25">
        <f t="shared" si="128"/>
        <v>3173700</v>
      </c>
      <c r="V376" s="451"/>
      <c r="W376" s="775"/>
      <c r="X376" s="809"/>
      <c r="Y376" s="807"/>
      <c r="Z376" s="25">
        <f t="shared" si="129"/>
        <v>0</v>
      </c>
    </row>
    <row r="377" spans="1:26" ht="16.5" customHeight="1">
      <c r="A377" s="759">
        <f t="shared" si="123"/>
        <v>21</v>
      </c>
      <c r="B377" s="293" t="s">
        <v>804</v>
      </c>
      <c r="C377" s="25">
        <f t="shared" si="124"/>
        <v>2160449</v>
      </c>
      <c r="D377" s="760">
        <f t="shared" si="130"/>
        <v>59002.148650673058</v>
      </c>
      <c r="E377" s="760">
        <f t="shared" si="130"/>
        <v>18670.147880240547</v>
      </c>
      <c r="F377" s="760">
        <f t="shared" si="130"/>
        <v>40255.098765167888</v>
      </c>
      <c r="G377" s="760">
        <f t="shared" si="130"/>
        <v>3217.5829820018407</v>
      </c>
      <c r="H377" s="760">
        <f t="shared" si="130"/>
        <v>58584.972285830459</v>
      </c>
      <c r="I377" s="760">
        <f t="shared" si="130"/>
        <v>15046.277312902605</v>
      </c>
      <c r="J377" s="360">
        <f t="shared" si="130"/>
        <v>0</v>
      </c>
      <c r="K377" s="25">
        <f t="shared" si="125"/>
        <v>2355224.2278768164</v>
      </c>
      <c r="L377" s="760">
        <v>150</v>
      </c>
      <c r="M377" s="760">
        <f t="shared" si="127"/>
        <v>15701.494852512109</v>
      </c>
      <c r="N377" s="671">
        <v>20981</v>
      </c>
      <c r="O377" s="671"/>
      <c r="P377" s="40" t="s">
        <v>438</v>
      </c>
      <c r="Q377" s="775">
        <v>40836</v>
      </c>
      <c r="R377" s="776"/>
      <c r="S377" s="301">
        <v>90</v>
      </c>
      <c r="T377" s="807">
        <v>24004.988888888889</v>
      </c>
      <c r="U377" s="25">
        <f t="shared" si="128"/>
        <v>2160449</v>
      </c>
      <c r="V377" s="451"/>
      <c r="W377" s="775"/>
      <c r="X377" s="809"/>
      <c r="Y377" s="807"/>
      <c r="Z377" s="25">
        <f t="shared" si="129"/>
        <v>0</v>
      </c>
    </row>
    <row r="378" spans="1:26" ht="16.5" customHeight="1">
      <c r="A378" s="759">
        <f t="shared" si="123"/>
        <v>22</v>
      </c>
      <c r="B378" s="293" t="s">
        <v>810</v>
      </c>
      <c r="C378" s="25">
        <f t="shared" si="124"/>
        <v>2554450</v>
      </c>
      <c r="D378" s="760">
        <f t="shared" si="130"/>
        <v>106203.86757121151</v>
      </c>
      <c r="E378" s="760">
        <f t="shared" si="130"/>
        <v>33606.266184432985</v>
      </c>
      <c r="F378" s="760">
        <f t="shared" si="130"/>
        <v>72459.177777302204</v>
      </c>
      <c r="G378" s="760">
        <f t="shared" si="130"/>
        <v>5791.6493676033133</v>
      </c>
      <c r="H378" s="760">
        <f t="shared" si="130"/>
        <v>105452.95011449483</v>
      </c>
      <c r="I378" s="760">
        <f t="shared" si="130"/>
        <v>27083.299163224689</v>
      </c>
      <c r="J378" s="360">
        <f t="shared" si="130"/>
        <v>0</v>
      </c>
      <c r="K378" s="25">
        <f t="shared" si="125"/>
        <v>2905046.2101782691</v>
      </c>
      <c r="L378" s="760">
        <v>270</v>
      </c>
      <c r="M378" s="760">
        <f t="shared" si="127"/>
        <v>10759.430408067663</v>
      </c>
      <c r="N378" s="671">
        <v>16832</v>
      </c>
      <c r="O378" s="671"/>
      <c r="P378" s="189" t="s">
        <v>491</v>
      </c>
      <c r="Q378" s="775">
        <v>40836</v>
      </c>
      <c r="R378" s="776"/>
      <c r="S378" s="301">
        <v>94</v>
      </c>
      <c r="T378" s="807">
        <v>27175</v>
      </c>
      <c r="U378" s="25">
        <f t="shared" si="128"/>
        <v>2554450</v>
      </c>
      <c r="V378" s="451"/>
      <c r="W378" s="775"/>
      <c r="X378" s="809"/>
      <c r="Y378" s="807"/>
      <c r="Z378" s="25">
        <f t="shared" si="129"/>
        <v>0</v>
      </c>
    </row>
    <row r="379" spans="1:26" ht="16.5" customHeight="1">
      <c r="A379" s="759">
        <f t="shared" si="123"/>
        <v>23</v>
      </c>
      <c r="B379" s="293" t="s">
        <v>533</v>
      </c>
      <c r="C379" s="25">
        <f t="shared" si="124"/>
        <v>1115328</v>
      </c>
      <c r="D379" s="760">
        <f t="shared" si="130"/>
        <v>74736.054957519213</v>
      </c>
      <c r="E379" s="760">
        <f t="shared" si="130"/>
        <v>23648.853981638025</v>
      </c>
      <c r="F379" s="760">
        <f t="shared" si="130"/>
        <v>50989.791769212658</v>
      </c>
      <c r="G379" s="760">
        <f t="shared" si="130"/>
        <v>4075.6051105356646</v>
      </c>
      <c r="H379" s="760">
        <f t="shared" si="130"/>
        <v>74207.631562051916</v>
      </c>
      <c r="I379" s="760">
        <f t="shared" si="130"/>
        <v>19058.617929676631</v>
      </c>
      <c r="J379" s="360">
        <f t="shared" si="130"/>
        <v>0</v>
      </c>
      <c r="K379" s="25">
        <f t="shared" si="125"/>
        <v>1362043.555310634</v>
      </c>
      <c r="L379" s="760">
        <v>190</v>
      </c>
      <c r="M379" s="760">
        <f t="shared" si="127"/>
        <v>7168.6502911086</v>
      </c>
      <c r="N379" s="671">
        <v>10253</v>
      </c>
      <c r="O379" s="671"/>
      <c r="P379" s="189" t="s">
        <v>401</v>
      </c>
      <c r="Q379" s="775">
        <v>40836</v>
      </c>
      <c r="R379" s="776"/>
      <c r="S379" s="301">
        <v>64</v>
      </c>
      <c r="T379" s="807">
        <v>17427</v>
      </c>
      <c r="U379" s="25">
        <f t="shared" si="128"/>
        <v>1115328</v>
      </c>
      <c r="V379" s="451"/>
      <c r="W379" s="775"/>
      <c r="X379" s="809"/>
      <c r="Y379" s="807"/>
      <c r="Z379" s="25">
        <f t="shared" si="129"/>
        <v>0</v>
      </c>
    </row>
    <row r="380" spans="1:26" ht="16.5" customHeight="1">
      <c r="A380" s="759">
        <f t="shared" si="123"/>
        <v>24</v>
      </c>
      <c r="B380" s="293" t="s">
        <v>531</v>
      </c>
      <c r="C380" s="25">
        <f t="shared" si="124"/>
        <v>1864689</v>
      </c>
      <c r="D380" s="760">
        <f t="shared" si="130"/>
        <v>125871.25045476919</v>
      </c>
      <c r="E380" s="760">
        <f t="shared" si="130"/>
        <v>39829.648811179832</v>
      </c>
      <c r="F380" s="760">
        <f t="shared" si="130"/>
        <v>85877.544032358157</v>
      </c>
      <c r="G380" s="760">
        <f t="shared" si="130"/>
        <v>6864.1770282705929</v>
      </c>
      <c r="H380" s="760">
        <f t="shared" si="130"/>
        <v>124981.27420977165</v>
      </c>
      <c r="I380" s="760">
        <f t="shared" si="130"/>
        <v>32098.724934192222</v>
      </c>
      <c r="J380" s="360">
        <f t="shared" si="130"/>
        <v>0</v>
      </c>
      <c r="K380" s="25">
        <f t="shared" si="125"/>
        <v>2280210.6194705418</v>
      </c>
      <c r="L380" s="760">
        <v>320</v>
      </c>
      <c r="M380" s="760">
        <f t="shared" si="127"/>
        <v>7125.6581858454429</v>
      </c>
      <c r="N380" s="671">
        <v>10595</v>
      </c>
      <c r="O380" s="671"/>
      <c r="P380" s="189" t="s">
        <v>401</v>
      </c>
      <c r="Q380" s="775">
        <v>40836</v>
      </c>
      <c r="R380" s="776"/>
      <c r="S380" s="301">
        <v>107</v>
      </c>
      <c r="T380" s="807">
        <v>17427</v>
      </c>
      <c r="U380" s="25">
        <f t="shared" si="128"/>
        <v>1864689</v>
      </c>
      <c r="V380" s="451"/>
      <c r="W380" s="775"/>
      <c r="X380" s="809"/>
      <c r="Y380" s="807"/>
      <c r="Z380" s="25">
        <f t="shared" si="129"/>
        <v>0</v>
      </c>
    </row>
    <row r="381" spans="1:26" ht="16.5" customHeight="1">
      <c r="A381" s="759">
        <f t="shared" si="123"/>
        <v>25</v>
      </c>
      <c r="B381" s="293" t="s">
        <v>540</v>
      </c>
      <c r="C381" s="25">
        <f t="shared" si="124"/>
        <v>2427360</v>
      </c>
      <c r="D381" s="760">
        <f t="shared" si="130"/>
        <v>118004.29730134612</v>
      </c>
      <c r="E381" s="760">
        <f t="shared" si="130"/>
        <v>37340.295760481094</v>
      </c>
      <c r="F381" s="760">
        <f t="shared" si="130"/>
        <v>80510.197530335776</v>
      </c>
      <c r="G381" s="760">
        <f t="shared" si="130"/>
        <v>6435.1659640036814</v>
      </c>
      <c r="H381" s="760">
        <f t="shared" si="130"/>
        <v>117169.94457166092</v>
      </c>
      <c r="I381" s="760">
        <f t="shared" si="130"/>
        <v>30092.554625805209</v>
      </c>
      <c r="J381" s="360">
        <f t="shared" si="130"/>
        <v>0</v>
      </c>
      <c r="K381" s="25">
        <f t="shared" si="125"/>
        <v>2816911.4557536324</v>
      </c>
      <c r="L381" s="760">
        <v>300</v>
      </c>
      <c r="M381" s="760">
        <f t="shared" si="127"/>
        <v>9389.7048525121081</v>
      </c>
      <c r="N381" s="671">
        <v>12179</v>
      </c>
      <c r="O381" s="671"/>
      <c r="P381" s="189" t="s">
        <v>446</v>
      </c>
      <c r="Q381" s="775">
        <v>40836</v>
      </c>
      <c r="R381" s="776"/>
      <c r="S381" s="301">
        <v>104</v>
      </c>
      <c r="T381" s="807">
        <v>23340</v>
      </c>
      <c r="U381" s="25">
        <f t="shared" si="128"/>
        <v>2427360</v>
      </c>
      <c r="V381" s="451"/>
      <c r="W381" s="775"/>
      <c r="X381" s="809"/>
      <c r="Y381" s="807"/>
      <c r="Z381" s="25">
        <f t="shared" si="129"/>
        <v>0</v>
      </c>
    </row>
    <row r="382" spans="1:26" ht="16.5" customHeight="1">
      <c r="A382" s="759">
        <f t="shared" si="123"/>
        <v>26</v>
      </c>
      <c r="B382" s="293" t="s">
        <v>535</v>
      </c>
      <c r="C382" s="25">
        <f t="shared" si="124"/>
        <v>3534076</v>
      </c>
      <c r="D382" s="760">
        <f t="shared" si="130"/>
        <v>137671.68018490382</v>
      </c>
      <c r="E382" s="760">
        <f t="shared" si="130"/>
        <v>43563.678387227941</v>
      </c>
      <c r="F382" s="760">
        <f t="shared" si="130"/>
        <v>93928.563785391743</v>
      </c>
      <c r="G382" s="760">
        <f t="shared" si="130"/>
        <v>7507.6936246709611</v>
      </c>
      <c r="H382" s="760">
        <f t="shared" si="130"/>
        <v>136698.26866693774</v>
      </c>
      <c r="I382" s="760">
        <f t="shared" si="130"/>
        <v>35107.980396772742</v>
      </c>
      <c r="J382" s="360">
        <f t="shared" si="130"/>
        <v>0</v>
      </c>
      <c r="K382" s="25">
        <f t="shared" si="125"/>
        <v>3988552.8650459056</v>
      </c>
      <c r="L382" s="760">
        <v>350</v>
      </c>
      <c r="M382" s="760">
        <f t="shared" si="127"/>
        <v>11395.865328702588</v>
      </c>
      <c r="N382" s="671">
        <v>15618</v>
      </c>
      <c r="O382" s="671"/>
      <c r="P382" s="40" t="s">
        <v>473</v>
      </c>
      <c r="Q382" s="775">
        <v>40836</v>
      </c>
      <c r="R382" s="776"/>
      <c r="S382" s="301">
        <v>182</v>
      </c>
      <c r="T382" s="807">
        <v>19418</v>
      </c>
      <c r="U382" s="25">
        <f t="shared" si="128"/>
        <v>3534076</v>
      </c>
      <c r="V382" s="451"/>
      <c r="W382" s="775"/>
      <c r="X382" s="809"/>
      <c r="Y382" s="807"/>
      <c r="Z382" s="25">
        <f t="shared" si="129"/>
        <v>0</v>
      </c>
    </row>
    <row r="383" spans="1:26" ht="16.5" customHeight="1">
      <c r="A383" s="759">
        <f t="shared" si="123"/>
        <v>27</v>
      </c>
      <c r="B383" s="293" t="s">
        <v>805</v>
      </c>
      <c r="C383" s="25">
        <f t="shared" si="124"/>
        <v>2857816</v>
      </c>
      <c r="D383" s="760">
        <f t="shared" si="130"/>
        <v>114070.82072463458</v>
      </c>
      <c r="E383" s="760">
        <f t="shared" si="130"/>
        <v>36095.619235131722</v>
      </c>
      <c r="F383" s="760">
        <f t="shared" si="130"/>
        <v>77826.524279324585</v>
      </c>
      <c r="G383" s="760">
        <f t="shared" si="130"/>
        <v>6220.6604318702248</v>
      </c>
      <c r="H383" s="760">
        <f t="shared" si="130"/>
        <v>113264.27975260557</v>
      </c>
      <c r="I383" s="760">
        <f t="shared" si="130"/>
        <v>29089.469471611701</v>
      </c>
      <c r="J383" s="360">
        <f t="shared" si="130"/>
        <v>0</v>
      </c>
      <c r="K383" s="25">
        <f t="shared" si="125"/>
        <v>3234382.3738951785</v>
      </c>
      <c r="L383" s="760">
        <v>290</v>
      </c>
      <c r="M383" s="760">
        <f t="shared" si="127"/>
        <v>11153.042668604065</v>
      </c>
      <c r="N383" s="671">
        <v>16534</v>
      </c>
      <c r="O383" s="671"/>
      <c r="P383" s="189" t="s">
        <v>445</v>
      </c>
      <c r="Q383" s="775">
        <v>40836</v>
      </c>
      <c r="R383" s="776"/>
      <c r="S383" s="301">
        <v>104</v>
      </c>
      <c r="T383" s="807">
        <v>27479</v>
      </c>
      <c r="U383" s="25">
        <f t="shared" si="128"/>
        <v>2857816</v>
      </c>
      <c r="V383" s="451"/>
      <c r="W383" s="775"/>
      <c r="X383" s="809"/>
      <c r="Y383" s="807"/>
      <c r="Z383" s="25">
        <f t="shared" si="129"/>
        <v>0</v>
      </c>
    </row>
    <row r="384" spans="1:26" ht="16.5" customHeight="1">
      <c r="A384" s="759">
        <f t="shared" si="123"/>
        <v>28</v>
      </c>
      <c r="B384" s="293" t="s">
        <v>811</v>
      </c>
      <c r="C384" s="25">
        <f t="shared" si="124"/>
        <v>1840280</v>
      </c>
      <c r="D384" s="760">
        <f t="shared" si="130"/>
        <v>51135.195497249988</v>
      </c>
      <c r="E384" s="760">
        <f t="shared" si="130"/>
        <v>16180.794829541806</v>
      </c>
      <c r="F384" s="760">
        <f t="shared" si="130"/>
        <v>34887.752263145507</v>
      </c>
      <c r="G384" s="760">
        <f t="shared" si="130"/>
        <v>2788.5719177349283</v>
      </c>
      <c r="H384" s="760">
        <f t="shared" si="130"/>
        <v>50773.642647719738</v>
      </c>
      <c r="I384" s="760">
        <f t="shared" si="130"/>
        <v>13040.10700451559</v>
      </c>
      <c r="J384" s="360">
        <f t="shared" si="130"/>
        <v>0</v>
      </c>
      <c r="K384" s="25">
        <f t="shared" si="125"/>
        <v>2009085.0641599076</v>
      </c>
      <c r="L384" s="760">
        <v>130</v>
      </c>
      <c r="M384" s="760">
        <f t="shared" si="127"/>
        <v>15454.500493537751</v>
      </c>
      <c r="N384" s="671">
        <v>20633</v>
      </c>
      <c r="O384" s="671"/>
      <c r="P384" s="293" t="s">
        <v>396</v>
      </c>
      <c r="Q384" s="775">
        <v>40836</v>
      </c>
      <c r="R384" s="776"/>
      <c r="S384" s="301">
        <v>52</v>
      </c>
      <c r="T384" s="807">
        <v>35390</v>
      </c>
      <c r="U384" s="25">
        <f t="shared" si="128"/>
        <v>1840280</v>
      </c>
      <c r="V384" s="451"/>
      <c r="W384" s="775"/>
      <c r="X384" s="809"/>
      <c r="Y384" s="807"/>
      <c r="Z384" s="25">
        <f t="shared" si="129"/>
        <v>0</v>
      </c>
    </row>
    <row r="385" spans="1:26" ht="16.5" customHeight="1">
      <c r="A385" s="759">
        <f t="shared" si="123"/>
        <v>29</v>
      </c>
      <c r="B385" s="293" t="s">
        <v>531</v>
      </c>
      <c r="C385" s="25">
        <f t="shared" si="124"/>
        <v>1219890</v>
      </c>
      <c r="D385" s="760">
        <f t="shared" si="130"/>
        <v>82603.00811094229</v>
      </c>
      <c r="E385" s="760">
        <f t="shared" si="130"/>
        <v>26138.207032336766</v>
      </c>
      <c r="F385" s="760">
        <f t="shared" si="130"/>
        <v>56357.138271235046</v>
      </c>
      <c r="G385" s="760">
        <f t="shared" si="130"/>
        <v>4504.616174802577</v>
      </c>
      <c r="H385" s="760">
        <f t="shared" si="130"/>
        <v>82018.961200162652</v>
      </c>
      <c r="I385" s="760">
        <f t="shared" si="130"/>
        <v>21064.788238063647</v>
      </c>
      <c r="J385" s="360">
        <f t="shared" si="130"/>
        <v>0</v>
      </c>
      <c r="K385" s="25">
        <f t="shared" si="125"/>
        <v>1492575.7190275432</v>
      </c>
      <c r="L385" s="760">
        <v>210</v>
      </c>
      <c r="M385" s="760">
        <f t="shared" si="127"/>
        <v>7107.5034239406823</v>
      </c>
      <c r="N385" s="671">
        <v>10595</v>
      </c>
      <c r="O385" s="671"/>
      <c r="P385" s="189" t="s">
        <v>401</v>
      </c>
      <c r="Q385" s="775">
        <v>40838</v>
      </c>
      <c r="R385" s="776"/>
      <c r="S385" s="301">
        <f>L385/3</f>
        <v>70</v>
      </c>
      <c r="T385" s="807">
        <v>17427</v>
      </c>
      <c r="U385" s="25">
        <f t="shared" si="128"/>
        <v>1219890</v>
      </c>
      <c r="V385" s="451"/>
      <c r="W385" s="775"/>
      <c r="X385" s="809"/>
      <c r="Y385" s="807"/>
      <c r="Z385" s="25">
        <f t="shared" si="129"/>
        <v>0</v>
      </c>
    </row>
    <row r="386" spans="1:26" ht="16.5" customHeight="1">
      <c r="A386" s="759">
        <f t="shared" si="123"/>
        <v>30</v>
      </c>
      <c r="B386" s="293" t="s">
        <v>812</v>
      </c>
      <c r="C386" s="25">
        <f t="shared" si="124"/>
        <v>1102850</v>
      </c>
      <c r="D386" s="760">
        <f t="shared" si="130"/>
        <v>59002.148650673058</v>
      </c>
      <c r="E386" s="760">
        <f t="shared" si="130"/>
        <v>18670.147880240547</v>
      </c>
      <c r="F386" s="760">
        <f t="shared" si="130"/>
        <v>40255.098765167888</v>
      </c>
      <c r="G386" s="760">
        <f t="shared" si="130"/>
        <v>3217.5829820018407</v>
      </c>
      <c r="H386" s="760">
        <f t="shared" si="130"/>
        <v>58584.972285830459</v>
      </c>
      <c r="I386" s="760">
        <f t="shared" si="130"/>
        <v>15046.277312902605</v>
      </c>
      <c r="J386" s="360">
        <f t="shared" si="130"/>
        <v>0</v>
      </c>
      <c r="K386" s="25">
        <f t="shared" si="125"/>
        <v>1297625.2278768162</v>
      </c>
      <c r="L386" s="760">
        <v>150</v>
      </c>
      <c r="M386" s="760">
        <f t="shared" si="127"/>
        <v>8650.8348525121073</v>
      </c>
      <c r="N386" s="671">
        <v>17966</v>
      </c>
      <c r="O386" s="671"/>
      <c r="P386" s="40" t="s">
        <v>488</v>
      </c>
      <c r="Q386" s="775">
        <v>40838</v>
      </c>
      <c r="R386" s="776"/>
      <c r="S386" s="301">
        <v>46</v>
      </c>
      <c r="T386" s="807">
        <v>23975</v>
      </c>
      <c r="U386" s="25">
        <f t="shared" si="128"/>
        <v>1102850</v>
      </c>
      <c r="V386" s="451"/>
      <c r="W386" s="775"/>
      <c r="X386" s="809"/>
      <c r="Y386" s="807"/>
      <c r="Z386" s="25">
        <f t="shared" si="129"/>
        <v>0</v>
      </c>
    </row>
    <row r="387" spans="1:26" ht="16.5" customHeight="1">
      <c r="A387" s="759">
        <f t="shared" si="123"/>
        <v>31</v>
      </c>
      <c r="B387" s="293" t="s">
        <v>813</v>
      </c>
      <c r="C387" s="25">
        <f t="shared" si="124"/>
        <v>2784936</v>
      </c>
      <c r="D387" s="760">
        <f t="shared" si="130"/>
        <v>134524.89892353458</v>
      </c>
      <c r="E387" s="760">
        <f t="shared" si="130"/>
        <v>42567.937166948446</v>
      </c>
      <c r="F387" s="760">
        <f t="shared" si="130"/>
        <v>91781.625184582794</v>
      </c>
      <c r="G387" s="760">
        <f t="shared" si="130"/>
        <v>7336.0891989641968</v>
      </c>
      <c r="H387" s="760">
        <f t="shared" si="130"/>
        <v>133573.73681169347</v>
      </c>
      <c r="I387" s="760">
        <f t="shared" si="130"/>
        <v>34305.512273417939</v>
      </c>
      <c r="J387" s="360">
        <f t="shared" si="130"/>
        <v>0</v>
      </c>
      <c r="K387" s="25">
        <f t="shared" si="125"/>
        <v>3229024.799559141</v>
      </c>
      <c r="L387" s="760">
        <v>342</v>
      </c>
      <c r="M387" s="760">
        <f t="shared" si="127"/>
        <v>9441.5929811670794</v>
      </c>
      <c r="N387" s="671">
        <v>14535</v>
      </c>
      <c r="O387" s="671"/>
      <c r="P387" s="40" t="s">
        <v>472</v>
      </c>
      <c r="Q387" s="775">
        <v>40838</v>
      </c>
      <c r="R387" s="776"/>
      <c r="S387" s="301">
        <v>132</v>
      </c>
      <c r="T387" s="807">
        <v>21098</v>
      </c>
      <c r="U387" s="25">
        <f t="shared" si="128"/>
        <v>2784936</v>
      </c>
      <c r="V387" s="451"/>
      <c r="W387" s="775"/>
      <c r="X387" s="809"/>
      <c r="Y387" s="807"/>
      <c r="Z387" s="25">
        <f t="shared" si="129"/>
        <v>0</v>
      </c>
    </row>
    <row r="388" spans="1:26" ht="16.5" customHeight="1">
      <c r="A388" s="759">
        <f t="shared" si="123"/>
        <v>32</v>
      </c>
      <c r="B388" s="293" t="s">
        <v>532</v>
      </c>
      <c r="C388" s="25">
        <f t="shared" si="124"/>
        <v>919800</v>
      </c>
      <c r="D388" s="760">
        <f t="shared" si="130"/>
        <v>59002.148650673058</v>
      </c>
      <c r="E388" s="760">
        <f t="shared" si="130"/>
        <v>18670.147880240547</v>
      </c>
      <c r="F388" s="760">
        <f t="shared" si="130"/>
        <v>40255.098765167888</v>
      </c>
      <c r="G388" s="760">
        <f t="shared" si="130"/>
        <v>3217.5829820018407</v>
      </c>
      <c r="H388" s="760">
        <f t="shared" si="130"/>
        <v>58584.972285830459</v>
      </c>
      <c r="I388" s="760">
        <f t="shared" si="130"/>
        <v>15046.277312902605</v>
      </c>
      <c r="J388" s="360">
        <f t="shared" si="130"/>
        <v>0</v>
      </c>
      <c r="K388" s="25">
        <f t="shared" si="125"/>
        <v>1114575.2278768164</v>
      </c>
      <c r="L388" s="760">
        <v>150</v>
      </c>
      <c r="M388" s="760">
        <f t="shared" si="127"/>
        <v>7430.5015191787761</v>
      </c>
      <c r="N388" s="671">
        <v>11321</v>
      </c>
      <c r="O388" s="671"/>
      <c r="P388" s="40" t="s">
        <v>475</v>
      </c>
      <c r="Q388" s="775">
        <v>40838</v>
      </c>
      <c r="R388" s="776"/>
      <c r="S388" s="301">
        <f>L388/3</f>
        <v>50</v>
      </c>
      <c r="T388" s="807">
        <v>18396</v>
      </c>
      <c r="U388" s="25">
        <f t="shared" si="128"/>
        <v>919800</v>
      </c>
      <c r="V388" s="451"/>
      <c r="W388" s="775"/>
      <c r="X388" s="809"/>
      <c r="Y388" s="807"/>
      <c r="Z388" s="25">
        <f t="shared" si="129"/>
        <v>0</v>
      </c>
    </row>
    <row r="389" spans="1:26" ht="16.5" customHeight="1">
      <c r="A389" s="759">
        <f t="shared" si="123"/>
        <v>33</v>
      </c>
      <c r="B389" s="293" t="s">
        <v>814</v>
      </c>
      <c r="C389" s="25">
        <f t="shared" si="124"/>
        <v>941058</v>
      </c>
      <c r="D389" s="760">
        <f t="shared" si="130"/>
        <v>62935.625227384597</v>
      </c>
      <c r="E389" s="760">
        <f t="shared" si="130"/>
        <v>19914.824405589916</v>
      </c>
      <c r="F389" s="760">
        <f t="shared" si="130"/>
        <v>42938.772016179078</v>
      </c>
      <c r="G389" s="760">
        <f t="shared" si="130"/>
        <v>3432.0885141352965</v>
      </c>
      <c r="H389" s="760">
        <f t="shared" si="130"/>
        <v>62490.637104885827</v>
      </c>
      <c r="I389" s="760">
        <f t="shared" si="130"/>
        <v>16049.362467096111</v>
      </c>
      <c r="J389" s="360">
        <f t="shared" si="130"/>
        <v>0</v>
      </c>
      <c r="K389" s="25">
        <f t="shared" si="125"/>
        <v>1148818.3097352709</v>
      </c>
      <c r="L389" s="760">
        <v>160</v>
      </c>
      <c r="M389" s="760">
        <f t="shared" si="127"/>
        <v>7180.114435845443</v>
      </c>
      <c r="N389" s="671">
        <v>10267</v>
      </c>
      <c r="O389" s="671"/>
      <c r="P389" s="189" t="s">
        <v>401</v>
      </c>
      <c r="Q389" s="775">
        <v>40838</v>
      </c>
      <c r="R389" s="776"/>
      <c r="S389" s="301">
        <v>54</v>
      </c>
      <c r="T389" s="807">
        <v>17427</v>
      </c>
      <c r="U389" s="25">
        <f t="shared" si="128"/>
        <v>941058</v>
      </c>
      <c r="V389" s="451"/>
      <c r="W389" s="775"/>
      <c r="X389" s="809"/>
      <c r="Y389" s="807"/>
      <c r="Z389" s="25">
        <f t="shared" si="129"/>
        <v>0</v>
      </c>
    </row>
    <row r="390" spans="1:26" ht="16.5" customHeight="1">
      <c r="A390" s="759">
        <f t="shared" si="123"/>
        <v>34</v>
      </c>
      <c r="B390" s="293" t="s">
        <v>714</v>
      </c>
      <c r="C390" s="25">
        <f t="shared" si="124"/>
        <v>919800</v>
      </c>
      <c r="D390" s="760">
        <f t="shared" si="130"/>
        <v>39334.765767115372</v>
      </c>
      <c r="E390" s="760">
        <f t="shared" si="130"/>
        <v>12446.765253493697</v>
      </c>
      <c r="F390" s="760">
        <f t="shared" si="130"/>
        <v>26836.732510111928</v>
      </c>
      <c r="G390" s="760">
        <f t="shared" si="130"/>
        <v>2145.0553213345602</v>
      </c>
      <c r="H390" s="760">
        <f t="shared" si="130"/>
        <v>39056.648190553642</v>
      </c>
      <c r="I390" s="760">
        <f t="shared" si="130"/>
        <v>10030.85154193507</v>
      </c>
      <c r="J390" s="360">
        <f t="shared" si="130"/>
        <v>0</v>
      </c>
      <c r="K390" s="25">
        <f t="shared" si="125"/>
        <v>1049649.8185845441</v>
      </c>
      <c r="L390" s="760">
        <v>100</v>
      </c>
      <c r="M390" s="760">
        <f t="shared" si="127"/>
        <v>10496.498185845441</v>
      </c>
      <c r="N390" s="671">
        <v>13099</v>
      </c>
      <c r="O390" s="671"/>
      <c r="P390" s="40" t="s">
        <v>475</v>
      </c>
      <c r="Q390" s="775">
        <v>40838</v>
      </c>
      <c r="R390" s="776"/>
      <c r="S390" s="301">
        <v>50</v>
      </c>
      <c r="T390" s="807">
        <v>18396</v>
      </c>
      <c r="U390" s="25">
        <f t="shared" si="128"/>
        <v>919800</v>
      </c>
      <c r="V390" s="451"/>
      <c r="W390" s="775"/>
      <c r="X390" s="809"/>
      <c r="Y390" s="807"/>
      <c r="Z390" s="25">
        <f t="shared" si="129"/>
        <v>0</v>
      </c>
    </row>
    <row r="391" spans="1:26" ht="16.5" customHeight="1">
      <c r="A391" s="759">
        <f t="shared" si="123"/>
        <v>35</v>
      </c>
      <c r="B391" s="293" t="s">
        <v>534</v>
      </c>
      <c r="C391" s="25">
        <f t="shared" si="124"/>
        <v>1528960</v>
      </c>
      <c r="D391" s="760">
        <f t="shared" si="130"/>
        <v>66869.101804096135</v>
      </c>
      <c r="E391" s="760">
        <f t="shared" si="130"/>
        <v>21159.500930939284</v>
      </c>
      <c r="F391" s="760">
        <f t="shared" si="130"/>
        <v>45622.445267190276</v>
      </c>
      <c r="G391" s="760">
        <f t="shared" si="130"/>
        <v>3646.5940462687527</v>
      </c>
      <c r="H391" s="760">
        <f t="shared" si="130"/>
        <v>66396.301923941195</v>
      </c>
      <c r="I391" s="760">
        <f t="shared" si="130"/>
        <v>17052.447621289619</v>
      </c>
      <c r="J391" s="360">
        <f t="shared" si="130"/>
        <v>0</v>
      </c>
      <c r="K391" s="25">
        <f t="shared" si="125"/>
        <v>1749705.3915937254</v>
      </c>
      <c r="L391" s="760">
        <v>170</v>
      </c>
      <c r="M391" s="760">
        <f t="shared" si="127"/>
        <v>10292.384656433678</v>
      </c>
      <c r="N391" s="671">
        <v>12564</v>
      </c>
      <c r="O391" s="671"/>
      <c r="P391" s="189" t="s">
        <v>397</v>
      </c>
      <c r="Q391" s="775">
        <v>40838</v>
      </c>
      <c r="R391" s="776"/>
      <c r="S391" s="8">
        <v>80</v>
      </c>
      <c r="T391" s="289">
        <v>19112</v>
      </c>
      <c r="U391" s="25">
        <f t="shared" si="128"/>
        <v>1528960</v>
      </c>
      <c r="V391" s="451"/>
      <c r="W391" s="775"/>
      <c r="X391" s="809"/>
      <c r="Y391" s="807"/>
      <c r="Z391" s="25">
        <f t="shared" si="129"/>
        <v>0</v>
      </c>
    </row>
    <row r="392" spans="1:26" ht="16.5" customHeight="1">
      <c r="A392" s="759">
        <f t="shared" si="123"/>
        <v>36</v>
      </c>
      <c r="B392" s="293" t="s">
        <v>537</v>
      </c>
      <c r="C392" s="25">
        <f t="shared" si="124"/>
        <v>2124760</v>
      </c>
      <c r="D392" s="760">
        <f t="shared" si="130"/>
        <v>74736.054957519213</v>
      </c>
      <c r="E392" s="760">
        <f t="shared" si="130"/>
        <v>23648.853981638025</v>
      </c>
      <c r="F392" s="760">
        <f t="shared" si="130"/>
        <v>50989.791769212658</v>
      </c>
      <c r="G392" s="760">
        <f t="shared" si="130"/>
        <v>4075.6051105356646</v>
      </c>
      <c r="H392" s="760">
        <f t="shared" si="130"/>
        <v>74207.631562051916</v>
      </c>
      <c r="I392" s="760">
        <f t="shared" si="130"/>
        <v>19058.617929676631</v>
      </c>
      <c r="J392" s="360">
        <f t="shared" si="130"/>
        <v>0</v>
      </c>
      <c r="K392" s="25">
        <f t="shared" si="125"/>
        <v>2371475.555310634</v>
      </c>
      <c r="L392" s="760">
        <v>190</v>
      </c>
      <c r="M392" s="760">
        <f t="shared" si="127"/>
        <v>12481.4502911086</v>
      </c>
      <c r="N392" s="671">
        <v>16284</v>
      </c>
      <c r="O392" s="671"/>
      <c r="P392" s="189" t="s">
        <v>417</v>
      </c>
      <c r="Q392" s="775">
        <v>40838</v>
      </c>
      <c r="R392" s="776"/>
      <c r="S392" s="301">
        <v>110</v>
      </c>
      <c r="T392" s="807">
        <v>19316</v>
      </c>
      <c r="U392" s="25">
        <f t="shared" si="128"/>
        <v>2124760</v>
      </c>
      <c r="V392" s="451"/>
      <c r="W392" s="775"/>
      <c r="X392" s="809"/>
      <c r="Y392" s="807"/>
      <c r="Z392" s="25">
        <f t="shared" si="129"/>
        <v>0</v>
      </c>
    </row>
    <row r="393" spans="1:26" ht="16.5" customHeight="1">
      <c r="A393" s="759">
        <f t="shared" si="123"/>
        <v>37</v>
      </c>
      <c r="B393" s="293" t="s">
        <v>533</v>
      </c>
      <c r="C393" s="25">
        <f t="shared" si="124"/>
        <v>680652</v>
      </c>
      <c r="D393" s="760">
        <f t="shared" si="130"/>
        <v>43268.242343826911</v>
      </c>
      <c r="E393" s="760">
        <f t="shared" si="130"/>
        <v>13691.441778843067</v>
      </c>
      <c r="F393" s="760">
        <f t="shared" si="130"/>
        <v>29520.405761123118</v>
      </c>
      <c r="G393" s="760">
        <f t="shared" si="130"/>
        <v>2359.5608534680164</v>
      </c>
      <c r="H393" s="760">
        <f t="shared" si="130"/>
        <v>42962.313009609003</v>
      </c>
      <c r="I393" s="760">
        <f t="shared" si="130"/>
        <v>11033.936696128576</v>
      </c>
      <c r="J393" s="360">
        <f t="shared" si="130"/>
        <v>0</v>
      </c>
      <c r="K393" s="25">
        <f t="shared" si="125"/>
        <v>823486.90044299874</v>
      </c>
      <c r="L393" s="760">
        <v>110</v>
      </c>
      <c r="M393" s="760">
        <f t="shared" si="127"/>
        <v>7486.2445494818066</v>
      </c>
      <c r="N393" s="671">
        <v>10253</v>
      </c>
      <c r="O393" s="671"/>
      <c r="P393" s="40" t="s">
        <v>475</v>
      </c>
      <c r="Q393" s="775">
        <v>40838</v>
      </c>
      <c r="R393" s="776"/>
      <c r="S393" s="301">
        <v>37</v>
      </c>
      <c r="T393" s="807">
        <v>18396</v>
      </c>
      <c r="U393" s="25">
        <f t="shared" si="128"/>
        <v>680652</v>
      </c>
      <c r="V393" s="451"/>
      <c r="W393" s="775"/>
      <c r="X393" s="809"/>
      <c r="Y393" s="807"/>
      <c r="Z393" s="25">
        <f t="shared" si="129"/>
        <v>0</v>
      </c>
    </row>
    <row r="394" spans="1:26" ht="16.5" customHeight="1">
      <c r="A394" s="759">
        <f t="shared" si="123"/>
        <v>38</v>
      </c>
      <c r="B394" s="293" t="s">
        <v>815</v>
      </c>
      <c r="C394" s="25">
        <f t="shared" si="124"/>
        <v>2399040</v>
      </c>
      <c r="D394" s="760">
        <f t="shared" si="130"/>
        <v>118004.29730134612</v>
      </c>
      <c r="E394" s="760">
        <f t="shared" si="130"/>
        <v>37340.295760481094</v>
      </c>
      <c r="F394" s="760">
        <f t="shared" si="130"/>
        <v>80510.197530335776</v>
      </c>
      <c r="G394" s="760">
        <f t="shared" si="130"/>
        <v>6435.1659640036814</v>
      </c>
      <c r="H394" s="760">
        <f t="shared" si="130"/>
        <v>117169.94457166092</v>
      </c>
      <c r="I394" s="760">
        <f t="shared" si="130"/>
        <v>30092.554625805209</v>
      </c>
      <c r="J394" s="360">
        <f t="shared" si="130"/>
        <v>0</v>
      </c>
      <c r="K394" s="25">
        <f t="shared" si="125"/>
        <v>2788591.4557536324</v>
      </c>
      <c r="L394" s="760">
        <v>300</v>
      </c>
      <c r="M394" s="760">
        <f t="shared" si="127"/>
        <v>9295.3048525121085</v>
      </c>
      <c r="N394" s="671">
        <v>18620</v>
      </c>
      <c r="O394" s="671"/>
      <c r="P394" s="40" t="s">
        <v>471</v>
      </c>
      <c r="Q394" s="775">
        <v>40838</v>
      </c>
      <c r="R394" s="776"/>
      <c r="S394" s="301">
        <v>90</v>
      </c>
      <c r="T394" s="807">
        <v>26656</v>
      </c>
      <c r="U394" s="25">
        <f t="shared" si="128"/>
        <v>2399040</v>
      </c>
      <c r="V394" s="451"/>
      <c r="W394" s="775"/>
      <c r="X394" s="809"/>
      <c r="Y394" s="807"/>
      <c r="Z394" s="25">
        <f t="shared" si="129"/>
        <v>0</v>
      </c>
    </row>
    <row r="395" spans="1:26" ht="16.5" customHeight="1">
      <c r="A395" s="759">
        <f t="shared" si="123"/>
        <v>39</v>
      </c>
      <c r="B395" s="293" t="s">
        <v>787</v>
      </c>
      <c r="C395" s="25">
        <f t="shared" si="124"/>
        <v>1651608</v>
      </c>
      <c r="D395" s="760">
        <f t="shared" si="130"/>
        <v>221848.0789265307</v>
      </c>
      <c r="E395" s="760">
        <f t="shared" si="130"/>
        <v>70199.756029704455</v>
      </c>
      <c r="F395" s="760">
        <f t="shared" si="130"/>
        <v>151359.17135703127</v>
      </c>
      <c r="G395" s="760">
        <f t="shared" si="130"/>
        <v>12098.112012326921</v>
      </c>
      <c r="H395" s="760">
        <f t="shared" si="130"/>
        <v>220279.49579472255</v>
      </c>
      <c r="I395" s="760">
        <f t="shared" si="130"/>
        <v>56574.002696513795</v>
      </c>
      <c r="J395" s="360">
        <f t="shared" si="130"/>
        <v>0</v>
      </c>
      <c r="K395" s="25">
        <f t="shared" si="125"/>
        <v>2383965.616816829</v>
      </c>
      <c r="L395" s="760">
        <v>564</v>
      </c>
      <c r="M395" s="760">
        <f t="shared" si="127"/>
        <v>4226.8893915192002</v>
      </c>
      <c r="N395" s="671">
        <v>5080</v>
      </c>
      <c r="O395" s="671"/>
      <c r="P395" s="40" t="s">
        <v>479</v>
      </c>
      <c r="Q395" s="775">
        <v>40839</v>
      </c>
      <c r="R395" s="776"/>
      <c r="S395" s="301">
        <v>58</v>
      </c>
      <c r="T395" s="807">
        <v>28476</v>
      </c>
      <c r="U395" s="25">
        <f t="shared" si="128"/>
        <v>1651608</v>
      </c>
      <c r="V395" s="451"/>
      <c r="W395" s="775"/>
      <c r="X395" s="809"/>
      <c r="Y395" s="807"/>
      <c r="Z395" s="25">
        <f t="shared" si="129"/>
        <v>0</v>
      </c>
    </row>
    <row r="396" spans="1:26" ht="16.5" customHeight="1">
      <c r="A396" s="759">
        <f t="shared" si="123"/>
        <v>40</v>
      </c>
      <c r="B396" s="293" t="s">
        <v>788</v>
      </c>
      <c r="C396" s="25">
        <f t="shared" si="124"/>
        <v>1441440</v>
      </c>
      <c r="D396" s="760">
        <f t="shared" si="130"/>
        <v>157732.41072613266</v>
      </c>
      <c r="E396" s="760">
        <f t="shared" si="130"/>
        <v>49911.52866650973</v>
      </c>
      <c r="F396" s="760">
        <f t="shared" si="130"/>
        <v>107615.29736554883</v>
      </c>
      <c r="G396" s="760">
        <f t="shared" si="130"/>
        <v>8601.6718385515869</v>
      </c>
      <c r="H396" s="760">
        <f t="shared" si="130"/>
        <v>156617.15924412009</v>
      </c>
      <c r="I396" s="760">
        <f t="shared" si="130"/>
        <v>40223.714683159633</v>
      </c>
      <c r="J396" s="360">
        <f t="shared" si="130"/>
        <v>0</v>
      </c>
      <c r="K396" s="25">
        <f t="shared" si="125"/>
        <v>1962140.7825240225</v>
      </c>
      <c r="L396" s="760">
        <v>401</v>
      </c>
      <c r="M396" s="760">
        <f t="shared" si="127"/>
        <v>4893.1191584140215</v>
      </c>
      <c r="N396" s="671">
        <v>4980</v>
      </c>
      <c r="O396" s="671"/>
      <c r="P396" s="293" t="s">
        <v>395</v>
      </c>
      <c r="Q396" s="775">
        <v>40839</v>
      </c>
      <c r="R396" s="776"/>
      <c r="S396" s="301">
        <v>52</v>
      </c>
      <c r="T396" s="807">
        <v>27720</v>
      </c>
      <c r="U396" s="25">
        <f t="shared" si="128"/>
        <v>1441440</v>
      </c>
      <c r="V396" s="451"/>
      <c r="W396" s="775"/>
      <c r="X396" s="809"/>
      <c r="Y396" s="807"/>
      <c r="Z396" s="25">
        <f t="shared" si="129"/>
        <v>0</v>
      </c>
    </row>
    <row r="397" spans="1:26" ht="16.5" customHeight="1">
      <c r="A397" s="759">
        <f t="shared" si="123"/>
        <v>41</v>
      </c>
      <c r="B397" s="293" t="s">
        <v>789</v>
      </c>
      <c r="C397" s="25">
        <f t="shared" si="124"/>
        <v>1708200</v>
      </c>
      <c r="D397" s="760">
        <f t="shared" si="130"/>
        <v>199033.91478160379</v>
      </c>
      <c r="E397" s="760">
        <f t="shared" si="130"/>
        <v>62980.632182678106</v>
      </c>
      <c r="F397" s="760">
        <f t="shared" si="130"/>
        <v>135793.86650116634</v>
      </c>
      <c r="G397" s="760">
        <f t="shared" si="130"/>
        <v>10853.979925952875</v>
      </c>
      <c r="H397" s="760">
        <f t="shared" si="130"/>
        <v>197626.63984420142</v>
      </c>
      <c r="I397" s="760">
        <f t="shared" si="130"/>
        <v>50756.108802191455</v>
      </c>
      <c r="J397" s="360">
        <f t="shared" si="130"/>
        <v>0</v>
      </c>
      <c r="K397" s="25">
        <f t="shared" si="125"/>
        <v>2365244.142037794</v>
      </c>
      <c r="L397" s="760">
        <v>506</v>
      </c>
      <c r="M397" s="760">
        <f t="shared" si="127"/>
        <v>4674.3955376240992</v>
      </c>
      <c r="N397" s="671">
        <v>5180</v>
      </c>
      <c r="O397" s="671"/>
      <c r="P397" s="189" t="s">
        <v>429</v>
      </c>
      <c r="Q397" s="775">
        <v>40839</v>
      </c>
      <c r="R397" s="776"/>
      <c r="S397" s="301">
        <v>52</v>
      </c>
      <c r="T397" s="807">
        <v>32850</v>
      </c>
      <c r="U397" s="25">
        <f t="shared" si="128"/>
        <v>1708200</v>
      </c>
      <c r="V397" s="451"/>
      <c r="W397" s="775"/>
      <c r="X397" s="809"/>
      <c r="Y397" s="807"/>
      <c r="Z397" s="25">
        <f t="shared" si="129"/>
        <v>0</v>
      </c>
    </row>
    <row r="398" spans="1:26" ht="16.5" customHeight="1">
      <c r="A398" s="759">
        <f t="shared" si="123"/>
        <v>42</v>
      </c>
      <c r="B398" s="293" t="s">
        <v>790</v>
      </c>
      <c r="C398" s="25">
        <f t="shared" si="124"/>
        <v>1559040</v>
      </c>
      <c r="D398" s="760">
        <f t="shared" si="130"/>
        <v>118397.64495901727</v>
      </c>
      <c r="E398" s="760">
        <f t="shared" si="130"/>
        <v>37464.76341301603</v>
      </c>
      <c r="F398" s="760">
        <f t="shared" si="130"/>
        <v>80778.564855436896</v>
      </c>
      <c r="G398" s="760">
        <f t="shared" si="130"/>
        <v>6456.6165172170267</v>
      </c>
      <c r="H398" s="760">
        <f t="shared" si="130"/>
        <v>117560.51105356646</v>
      </c>
      <c r="I398" s="760">
        <f t="shared" si="130"/>
        <v>30192.86314122456</v>
      </c>
      <c r="J398" s="360">
        <f t="shared" si="130"/>
        <v>0</v>
      </c>
      <c r="K398" s="25">
        <f t="shared" si="125"/>
        <v>1949889.9639394779</v>
      </c>
      <c r="L398" s="760">
        <v>301</v>
      </c>
      <c r="M398" s="760">
        <f t="shared" si="127"/>
        <v>6478.0397473072353</v>
      </c>
      <c r="N398" s="671">
        <v>6740</v>
      </c>
      <c r="O398" s="671"/>
      <c r="P398" s="189" t="s">
        <v>422</v>
      </c>
      <c r="Q398" s="775">
        <v>40839</v>
      </c>
      <c r="R398" s="776"/>
      <c r="S398" s="301">
        <v>58</v>
      </c>
      <c r="T398" s="807">
        <v>26880</v>
      </c>
      <c r="U398" s="25">
        <f t="shared" si="128"/>
        <v>1559040</v>
      </c>
      <c r="V398" s="451"/>
      <c r="W398" s="775"/>
      <c r="X398" s="809"/>
      <c r="Y398" s="807"/>
      <c r="Z398" s="25">
        <f t="shared" si="129"/>
        <v>0</v>
      </c>
    </row>
    <row r="399" spans="1:26" ht="16.5" customHeight="1">
      <c r="A399" s="759">
        <f t="shared" si="123"/>
        <v>43</v>
      </c>
      <c r="B399" s="293" t="s">
        <v>791</v>
      </c>
      <c r="C399" s="25">
        <f t="shared" si="124"/>
        <v>787864</v>
      </c>
      <c r="D399" s="760">
        <f t="shared" si="130"/>
        <v>121151.07856271535</v>
      </c>
      <c r="E399" s="760">
        <f t="shared" si="130"/>
        <v>38336.036980760589</v>
      </c>
      <c r="F399" s="760">
        <f t="shared" si="130"/>
        <v>82657.13613114474</v>
      </c>
      <c r="G399" s="760">
        <f t="shared" si="130"/>
        <v>6606.7703897104457</v>
      </c>
      <c r="H399" s="760">
        <f t="shared" si="130"/>
        <v>120294.47642690522</v>
      </c>
      <c r="I399" s="760">
        <f t="shared" si="130"/>
        <v>30895.022749160016</v>
      </c>
      <c r="J399" s="360">
        <f t="shared" si="130"/>
        <v>0</v>
      </c>
      <c r="K399" s="25">
        <f t="shared" si="125"/>
        <v>1187803.5212403962</v>
      </c>
      <c r="L399" s="760">
        <v>308</v>
      </c>
      <c r="M399" s="760">
        <f t="shared" si="127"/>
        <v>3856.5049390921954</v>
      </c>
      <c r="N399" s="671">
        <v>4980</v>
      </c>
      <c r="O399" s="671"/>
      <c r="P399" s="189" t="s">
        <v>496</v>
      </c>
      <c r="Q399" s="775">
        <v>40839</v>
      </c>
      <c r="R399" s="776"/>
      <c r="S399" s="301">
        <v>22</v>
      </c>
      <c r="T399" s="807">
        <v>35812</v>
      </c>
      <c r="U399" s="25">
        <f t="shared" si="128"/>
        <v>787864</v>
      </c>
      <c r="V399" s="451"/>
      <c r="W399" s="775"/>
      <c r="X399" s="809"/>
      <c r="Y399" s="807"/>
      <c r="Z399" s="25">
        <f t="shared" si="129"/>
        <v>0</v>
      </c>
    </row>
    <row r="400" spans="1:26" ht="16.5" customHeight="1">
      <c r="A400" s="759">
        <f t="shared" si="123"/>
        <v>44</v>
      </c>
      <c r="B400" s="293" t="s">
        <v>792</v>
      </c>
      <c r="C400" s="25">
        <f t="shared" si="124"/>
        <v>2283008</v>
      </c>
      <c r="D400" s="760">
        <f t="shared" si="130"/>
        <v>199033.91478160379</v>
      </c>
      <c r="E400" s="760">
        <f t="shared" si="130"/>
        <v>62980.632182678106</v>
      </c>
      <c r="F400" s="760">
        <f t="shared" si="130"/>
        <v>135793.86650116634</v>
      </c>
      <c r="G400" s="760">
        <f t="shared" si="130"/>
        <v>10853.979925952875</v>
      </c>
      <c r="H400" s="760">
        <f t="shared" si="130"/>
        <v>197626.63984420142</v>
      </c>
      <c r="I400" s="760">
        <f t="shared" si="130"/>
        <v>50756.108802191455</v>
      </c>
      <c r="J400" s="360">
        <f t="shared" si="130"/>
        <v>0</v>
      </c>
      <c r="K400" s="25">
        <f t="shared" si="125"/>
        <v>2940052.1420377945</v>
      </c>
      <c r="L400" s="760">
        <v>506</v>
      </c>
      <c r="M400" s="760">
        <f t="shared" si="127"/>
        <v>5810.3797273474202</v>
      </c>
      <c r="N400" s="671">
        <v>6680</v>
      </c>
      <c r="O400" s="671"/>
      <c r="P400" s="189" t="s">
        <v>406</v>
      </c>
      <c r="Q400" s="775">
        <v>40839</v>
      </c>
      <c r="R400" s="776"/>
      <c r="S400" s="301">
        <v>52</v>
      </c>
      <c r="T400" s="807">
        <v>43904</v>
      </c>
      <c r="U400" s="25">
        <f t="shared" si="128"/>
        <v>2283008</v>
      </c>
      <c r="V400" s="451"/>
      <c r="W400" s="775"/>
      <c r="X400" s="809"/>
      <c r="Y400" s="807"/>
      <c r="Z400" s="25">
        <f t="shared" si="129"/>
        <v>0</v>
      </c>
    </row>
    <row r="401" spans="1:26" ht="16.5" customHeight="1">
      <c r="A401" s="759">
        <f t="shared" si="123"/>
        <v>45</v>
      </c>
      <c r="B401" s="293" t="s">
        <v>793</v>
      </c>
      <c r="C401" s="25">
        <f t="shared" si="124"/>
        <v>1215739</v>
      </c>
      <c r="D401" s="760">
        <f t="shared" si="130"/>
        <v>155765.67243777687</v>
      </c>
      <c r="E401" s="760">
        <f t="shared" si="130"/>
        <v>49289.19040383504</v>
      </c>
      <c r="F401" s="760">
        <f t="shared" si="130"/>
        <v>106273.46074004323</v>
      </c>
      <c r="G401" s="760">
        <f t="shared" si="130"/>
        <v>8494.4190724848595</v>
      </c>
      <c r="H401" s="760">
        <f t="shared" si="130"/>
        <v>154664.32683459242</v>
      </c>
      <c r="I401" s="760">
        <f t="shared" si="130"/>
        <v>39722.172106062877</v>
      </c>
      <c r="J401" s="360">
        <f t="shared" si="130"/>
        <v>0</v>
      </c>
      <c r="K401" s="25">
        <f t="shared" si="125"/>
        <v>1729947.2415947956</v>
      </c>
      <c r="L401" s="760">
        <v>396</v>
      </c>
      <c r="M401" s="760">
        <f t="shared" si="127"/>
        <v>4368.5536403908982</v>
      </c>
      <c r="N401" s="671">
        <v>4400</v>
      </c>
      <c r="O401" s="671"/>
      <c r="P401" s="189" t="s">
        <v>441</v>
      </c>
      <c r="Q401" s="775">
        <v>40839</v>
      </c>
      <c r="R401" s="776"/>
      <c r="S401" s="301">
        <v>43</v>
      </c>
      <c r="T401" s="807">
        <v>28273</v>
      </c>
      <c r="U401" s="25">
        <f t="shared" si="128"/>
        <v>1215739</v>
      </c>
      <c r="V401" s="451"/>
      <c r="W401" s="775"/>
      <c r="X401" s="809"/>
      <c r="Y401" s="807"/>
      <c r="Z401" s="25">
        <f t="shared" si="129"/>
        <v>0</v>
      </c>
    </row>
    <row r="402" spans="1:26" ht="16.5" customHeight="1">
      <c r="A402" s="759">
        <f t="shared" si="123"/>
        <v>46</v>
      </c>
      <c r="B402" s="293" t="s">
        <v>794</v>
      </c>
      <c r="C402" s="25">
        <f t="shared" si="124"/>
        <v>243250</v>
      </c>
      <c r="D402" s="760">
        <f t="shared" si="130"/>
        <v>110137.34414792305</v>
      </c>
      <c r="E402" s="760">
        <f t="shared" si="130"/>
        <v>34850.94270978235</v>
      </c>
      <c r="F402" s="760">
        <f t="shared" si="130"/>
        <v>75142.851028313395</v>
      </c>
      <c r="G402" s="760">
        <f t="shared" si="130"/>
        <v>6006.154899736769</v>
      </c>
      <c r="H402" s="760">
        <f t="shared" si="130"/>
        <v>109358.6149335502</v>
      </c>
      <c r="I402" s="760">
        <f t="shared" si="130"/>
        <v>28086.384317418197</v>
      </c>
      <c r="J402" s="360">
        <f t="shared" si="130"/>
        <v>0</v>
      </c>
      <c r="K402" s="25">
        <f t="shared" si="125"/>
        <v>606831.29203672393</v>
      </c>
      <c r="L402" s="760">
        <v>280</v>
      </c>
      <c r="M402" s="760">
        <f t="shared" si="127"/>
        <v>2167.2546144168714</v>
      </c>
      <c r="N402" s="671">
        <v>2700</v>
      </c>
      <c r="O402" s="671"/>
      <c r="P402" s="189" t="s">
        <v>385</v>
      </c>
      <c r="Q402" s="775">
        <v>40839</v>
      </c>
      <c r="R402" s="776"/>
      <c r="S402" s="301">
        <v>10</v>
      </c>
      <c r="T402" s="807">
        <v>24325</v>
      </c>
      <c r="U402" s="25">
        <f t="shared" si="128"/>
        <v>243250</v>
      </c>
      <c r="V402" s="451"/>
      <c r="W402" s="775"/>
      <c r="X402" s="809"/>
      <c r="Y402" s="807"/>
      <c r="Z402" s="25">
        <f t="shared" si="129"/>
        <v>0</v>
      </c>
    </row>
    <row r="403" spans="1:26" ht="16.5" customHeight="1">
      <c r="A403" s="759">
        <f t="shared" si="123"/>
        <v>47</v>
      </c>
      <c r="B403" s="293" t="s">
        <v>795</v>
      </c>
      <c r="C403" s="25">
        <f t="shared" si="124"/>
        <v>3173916</v>
      </c>
      <c r="D403" s="760">
        <f t="shared" si="130"/>
        <v>64902.36351574037</v>
      </c>
      <c r="E403" s="760">
        <f t="shared" si="130"/>
        <v>20537.162668264602</v>
      </c>
      <c r="F403" s="760">
        <f t="shared" si="130"/>
        <v>44280.608641684681</v>
      </c>
      <c r="G403" s="760">
        <f t="shared" si="130"/>
        <v>3539.3412802020248</v>
      </c>
      <c r="H403" s="760">
        <f t="shared" si="130"/>
        <v>64443.469514413511</v>
      </c>
      <c r="I403" s="760">
        <f t="shared" si="130"/>
        <v>16550.905044192867</v>
      </c>
      <c r="J403" s="360">
        <f t="shared" si="130"/>
        <v>0</v>
      </c>
      <c r="K403" s="25">
        <f t="shared" si="125"/>
        <v>3388168.8506644978</v>
      </c>
      <c r="L403" s="760">
        <v>165</v>
      </c>
      <c r="M403" s="760">
        <f t="shared" si="127"/>
        <v>20534.356670693927</v>
      </c>
      <c r="N403" s="671">
        <v>25900</v>
      </c>
      <c r="O403" s="671"/>
      <c r="P403" s="40" t="s">
        <v>456</v>
      </c>
      <c r="Q403" s="775">
        <v>40840</v>
      </c>
      <c r="R403" s="776"/>
      <c r="S403" s="301">
        <v>86</v>
      </c>
      <c r="T403" s="807">
        <v>36906</v>
      </c>
      <c r="U403" s="25">
        <f t="shared" si="128"/>
        <v>3173916</v>
      </c>
      <c r="V403" s="451"/>
      <c r="W403" s="775"/>
      <c r="X403" s="809"/>
      <c r="Y403" s="807"/>
      <c r="Z403" s="25">
        <f t="shared" si="129"/>
        <v>0</v>
      </c>
    </row>
    <row r="404" spans="1:26" ht="16.5" customHeight="1">
      <c r="A404" s="759">
        <f t="shared" si="123"/>
        <v>48</v>
      </c>
      <c r="B404" s="293" t="s">
        <v>796</v>
      </c>
      <c r="C404" s="25">
        <f t="shared" si="124"/>
        <v>7697228</v>
      </c>
      <c r="D404" s="760">
        <f t="shared" si="130"/>
        <v>224601.51253022879</v>
      </c>
      <c r="E404" s="760">
        <f t="shared" si="130"/>
        <v>71071.029597449015</v>
      </c>
      <c r="F404" s="760">
        <f t="shared" si="130"/>
        <v>153237.7426327391</v>
      </c>
      <c r="G404" s="760">
        <f t="shared" si="130"/>
        <v>12248.265884820339</v>
      </c>
      <c r="H404" s="760">
        <f t="shared" si="130"/>
        <v>223013.4611680613</v>
      </c>
      <c r="I404" s="760">
        <f t="shared" si="130"/>
        <v>57276.162304449252</v>
      </c>
      <c r="J404" s="360">
        <f t="shared" si="130"/>
        <v>0</v>
      </c>
      <c r="K404" s="25">
        <f t="shared" si="125"/>
        <v>8438675.1741177477</v>
      </c>
      <c r="L404" s="760">
        <v>571</v>
      </c>
      <c r="M404" s="760">
        <f t="shared" si="127"/>
        <v>14778.765628927755</v>
      </c>
      <c r="N404" s="671">
        <v>21300</v>
      </c>
      <c r="O404" s="671"/>
      <c r="P404" s="40" t="s">
        <v>460</v>
      </c>
      <c r="Q404" s="775">
        <v>40840</v>
      </c>
      <c r="R404" s="776"/>
      <c r="S404" s="301">
        <v>326</v>
      </c>
      <c r="T404" s="807">
        <v>23611.12883435583</v>
      </c>
      <c r="U404" s="25">
        <f t="shared" si="128"/>
        <v>7697228</v>
      </c>
      <c r="V404" s="451"/>
      <c r="W404" s="775"/>
      <c r="X404" s="809"/>
      <c r="Y404" s="807"/>
      <c r="Z404" s="25">
        <f t="shared" si="129"/>
        <v>0</v>
      </c>
    </row>
    <row r="405" spans="1:26" ht="16.5" customHeight="1">
      <c r="A405" s="759">
        <f t="shared" si="123"/>
        <v>49</v>
      </c>
      <c r="B405" s="293" t="s">
        <v>808</v>
      </c>
      <c r="C405" s="25">
        <f t="shared" si="124"/>
        <v>1237650</v>
      </c>
      <c r="D405" s="760">
        <f t="shared" si="130"/>
        <v>59002.148650673058</v>
      </c>
      <c r="E405" s="760">
        <f t="shared" si="130"/>
        <v>18670.147880240547</v>
      </c>
      <c r="F405" s="760">
        <f t="shared" si="130"/>
        <v>40255.098765167888</v>
      </c>
      <c r="G405" s="760">
        <f t="shared" si="130"/>
        <v>3217.5829820018407</v>
      </c>
      <c r="H405" s="760">
        <f t="shared" si="130"/>
        <v>58584.972285830459</v>
      </c>
      <c r="I405" s="760">
        <f t="shared" si="130"/>
        <v>15046.277312902605</v>
      </c>
      <c r="J405" s="360">
        <f t="shared" si="130"/>
        <v>0</v>
      </c>
      <c r="K405" s="25">
        <f t="shared" si="125"/>
        <v>1432425.2278768162</v>
      </c>
      <c r="L405" s="760">
        <v>150</v>
      </c>
      <c r="M405" s="760">
        <f t="shared" si="127"/>
        <v>9549.5015191787752</v>
      </c>
      <c r="N405" s="671">
        <v>10397</v>
      </c>
      <c r="O405" s="671"/>
      <c r="P405" s="40" t="s">
        <v>506</v>
      </c>
      <c r="Q405" s="775">
        <v>40855</v>
      </c>
      <c r="R405" s="776"/>
      <c r="S405" s="301">
        <f>L405/2</f>
        <v>75</v>
      </c>
      <c r="T405" s="807">
        <v>16502</v>
      </c>
      <c r="U405" s="25">
        <f t="shared" si="128"/>
        <v>1237650</v>
      </c>
      <c r="V405" s="451"/>
      <c r="W405" s="775"/>
      <c r="X405" s="809"/>
      <c r="Y405" s="807"/>
      <c r="Z405" s="25">
        <f t="shared" si="129"/>
        <v>0</v>
      </c>
    </row>
    <row r="406" spans="1:26" ht="16.5" customHeight="1">
      <c r="A406" s="759">
        <f t="shared" si="123"/>
        <v>50</v>
      </c>
      <c r="B406" s="293" t="s">
        <v>809</v>
      </c>
      <c r="C406" s="25">
        <f t="shared" si="124"/>
        <v>284460</v>
      </c>
      <c r="D406" s="760">
        <f t="shared" si="130"/>
        <v>12980.472703148074</v>
      </c>
      <c r="E406" s="760">
        <f t="shared" si="130"/>
        <v>4107.43253365292</v>
      </c>
      <c r="F406" s="760">
        <f t="shared" si="130"/>
        <v>8856.1217283369351</v>
      </c>
      <c r="G406" s="760">
        <f t="shared" si="130"/>
        <v>707.86825604040496</v>
      </c>
      <c r="H406" s="760">
        <f t="shared" si="130"/>
        <v>12888.693902882702</v>
      </c>
      <c r="I406" s="760">
        <f t="shared" si="130"/>
        <v>3310.1810088385732</v>
      </c>
      <c r="J406" s="360">
        <f t="shared" si="130"/>
        <v>0</v>
      </c>
      <c r="K406" s="25">
        <f t="shared" si="125"/>
        <v>327309.77013289963</v>
      </c>
      <c r="L406" s="760">
        <v>33</v>
      </c>
      <c r="M406" s="760">
        <f t="shared" si="127"/>
        <v>9918.4778828151411</v>
      </c>
      <c r="N406" s="671">
        <v>12869</v>
      </c>
      <c r="O406" s="671"/>
      <c r="P406" s="189" t="s">
        <v>413</v>
      </c>
      <c r="Q406" s="775">
        <v>40855</v>
      </c>
      <c r="R406" s="776"/>
      <c r="S406" s="301">
        <f>L406</f>
        <v>33</v>
      </c>
      <c r="T406" s="807">
        <v>8620</v>
      </c>
      <c r="U406" s="25">
        <f t="shared" si="128"/>
        <v>284460</v>
      </c>
      <c r="V406" s="451"/>
      <c r="W406" s="775"/>
      <c r="X406" s="809"/>
      <c r="Y406" s="807"/>
      <c r="Z406" s="25">
        <f t="shared" si="129"/>
        <v>0</v>
      </c>
    </row>
    <row r="407" spans="1:26" ht="16.5" customHeight="1">
      <c r="A407" s="759">
        <f t="shared" si="123"/>
        <v>51</v>
      </c>
      <c r="B407" s="293" t="s">
        <v>802</v>
      </c>
      <c r="C407" s="25">
        <f t="shared" si="124"/>
        <v>227568</v>
      </c>
      <c r="D407" s="760">
        <f t="shared" si="130"/>
        <v>8653.6484687653829</v>
      </c>
      <c r="E407" s="760">
        <f t="shared" si="130"/>
        <v>2738.2883557686137</v>
      </c>
      <c r="F407" s="760">
        <f t="shared" si="130"/>
        <v>5904.081152224624</v>
      </c>
      <c r="G407" s="760">
        <f t="shared" si="130"/>
        <v>471.91217069360329</v>
      </c>
      <c r="H407" s="760">
        <f t="shared" si="130"/>
        <v>8592.4626019218013</v>
      </c>
      <c r="I407" s="760">
        <f t="shared" si="130"/>
        <v>2206.7873392257152</v>
      </c>
      <c r="J407" s="360">
        <f t="shared" si="130"/>
        <v>0</v>
      </c>
      <c r="K407" s="25">
        <f t="shared" si="125"/>
        <v>256134.18008859971</v>
      </c>
      <c r="L407" s="760">
        <v>22</v>
      </c>
      <c r="M407" s="760">
        <f t="shared" si="127"/>
        <v>11642.462731299987</v>
      </c>
      <c r="N407" s="671">
        <v>14450</v>
      </c>
      <c r="O407" s="671"/>
      <c r="P407" s="189" t="s">
        <v>449</v>
      </c>
      <c r="Q407" s="775">
        <v>40855</v>
      </c>
      <c r="R407" s="776"/>
      <c r="S407" s="301">
        <f>L407</f>
        <v>22</v>
      </c>
      <c r="T407" s="807">
        <v>10344</v>
      </c>
      <c r="U407" s="25">
        <f t="shared" si="128"/>
        <v>227568</v>
      </c>
      <c r="V407" s="451"/>
      <c r="W407" s="775"/>
      <c r="X407" s="809"/>
      <c r="Y407" s="807"/>
      <c r="Z407" s="25">
        <f t="shared" si="129"/>
        <v>0</v>
      </c>
    </row>
    <row r="408" spans="1:26" ht="16.5" customHeight="1">
      <c r="A408" s="759">
        <f t="shared" si="123"/>
        <v>52</v>
      </c>
      <c r="B408" s="293" t="s">
        <v>801</v>
      </c>
      <c r="C408" s="25">
        <f t="shared" si="124"/>
        <v>379280</v>
      </c>
      <c r="D408" s="760">
        <f t="shared" si="130"/>
        <v>17307.296937530766</v>
      </c>
      <c r="E408" s="760">
        <f t="shared" si="130"/>
        <v>5476.5767115372273</v>
      </c>
      <c r="F408" s="760">
        <f t="shared" si="130"/>
        <v>11808.162304449248</v>
      </c>
      <c r="G408" s="760">
        <f t="shared" si="130"/>
        <v>943.82434138720657</v>
      </c>
      <c r="H408" s="760">
        <f t="shared" si="130"/>
        <v>17184.925203843603</v>
      </c>
      <c r="I408" s="760">
        <f t="shared" si="130"/>
        <v>4413.5746784514304</v>
      </c>
      <c r="J408" s="360">
        <f t="shared" si="130"/>
        <v>0</v>
      </c>
      <c r="K408" s="25">
        <f t="shared" si="125"/>
        <v>436413.36017719941</v>
      </c>
      <c r="L408" s="760">
        <v>44</v>
      </c>
      <c r="M408" s="760">
        <f t="shared" si="127"/>
        <v>9918.4854585727135</v>
      </c>
      <c r="N408" s="671">
        <v>11420</v>
      </c>
      <c r="O408" s="671"/>
      <c r="P408" s="189" t="s">
        <v>413</v>
      </c>
      <c r="Q408" s="775">
        <v>40855</v>
      </c>
      <c r="R408" s="776"/>
      <c r="S408" s="301">
        <f>L408</f>
        <v>44</v>
      </c>
      <c r="T408" s="807">
        <v>8620</v>
      </c>
      <c r="U408" s="25">
        <f t="shared" si="128"/>
        <v>379280</v>
      </c>
      <c r="V408" s="451"/>
      <c r="W408" s="775"/>
      <c r="X408" s="809"/>
      <c r="Y408" s="807"/>
      <c r="Z408" s="25">
        <f t="shared" si="129"/>
        <v>0</v>
      </c>
    </row>
    <row r="409" spans="1:26" ht="16.5" customHeight="1">
      <c r="A409" s="759">
        <f t="shared" si="123"/>
        <v>53</v>
      </c>
      <c r="B409" s="293" t="s">
        <v>803</v>
      </c>
      <c r="C409" s="25">
        <f t="shared" si="124"/>
        <v>314309</v>
      </c>
      <c r="D409" s="760">
        <f t="shared" si="130"/>
        <v>12193.777387805765</v>
      </c>
      <c r="E409" s="760">
        <f t="shared" si="130"/>
        <v>3858.4972285830463</v>
      </c>
      <c r="F409" s="760">
        <f t="shared" si="130"/>
        <v>8319.3870781346977</v>
      </c>
      <c r="G409" s="760">
        <f t="shared" ref="D409:J445" si="131">IF($L$599&lt;&gt;0,G$599/$L$599*$L409,0)</f>
        <v>664.96714961371367</v>
      </c>
      <c r="H409" s="760">
        <f t="shared" si="131"/>
        <v>12107.560939071629</v>
      </c>
      <c r="I409" s="760">
        <f t="shared" si="131"/>
        <v>3109.5639779998714</v>
      </c>
      <c r="J409" s="360">
        <f t="shared" si="131"/>
        <v>0</v>
      </c>
      <c r="K409" s="25">
        <f t="shared" si="125"/>
        <v>354561.75376120867</v>
      </c>
      <c r="L409" s="760">
        <v>31</v>
      </c>
      <c r="M409" s="760">
        <f t="shared" si="127"/>
        <v>11437.475927780924</v>
      </c>
      <c r="N409" s="671">
        <v>13881</v>
      </c>
      <c r="O409" s="671"/>
      <c r="P409" s="40" t="s">
        <v>501</v>
      </c>
      <c r="Q409" s="775">
        <v>40855</v>
      </c>
      <c r="R409" s="776"/>
      <c r="S409" s="301">
        <f>L409/2</f>
        <v>15.5</v>
      </c>
      <c r="T409" s="807">
        <v>20278</v>
      </c>
      <c r="U409" s="25">
        <f t="shared" si="128"/>
        <v>314309</v>
      </c>
      <c r="V409" s="451"/>
      <c r="W409" s="775"/>
      <c r="X409" s="809"/>
      <c r="Y409" s="807"/>
      <c r="Z409" s="25">
        <f t="shared" si="129"/>
        <v>0</v>
      </c>
    </row>
    <row r="410" spans="1:26" ht="16.5" customHeight="1">
      <c r="A410" s="759">
        <f t="shared" si="123"/>
        <v>54</v>
      </c>
      <c r="B410" s="293" t="s">
        <v>807</v>
      </c>
      <c r="C410" s="25">
        <f t="shared" si="124"/>
        <v>451360</v>
      </c>
      <c r="D410" s="760">
        <f t="shared" si="131"/>
        <v>12587.12504547692</v>
      </c>
      <c r="E410" s="760">
        <f t="shared" si="131"/>
        <v>3982.9648811179832</v>
      </c>
      <c r="F410" s="760">
        <f t="shared" si="131"/>
        <v>8587.7544032358164</v>
      </c>
      <c r="G410" s="760">
        <f t="shared" si="131"/>
        <v>686.41770282705932</v>
      </c>
      <c r="H410" s="760">
        <f t="shared" si="131"/>
        <v>12498.127420977165</v>
      </c>
      <c r="I410" s="760">
        <f t="shared" si="131"/>
        <v>3209.8724934192223</v>
      </c>
      <c r="J410" s="360">
        <f t="shared" si="131"/>
        <v>0</v>
      </c>
      <c r="K410" s="25">
        <f t="shared" si="125"/>
        <v>492911.26194705418</v>
      </c>
      <c r="L410" s="760">
        <v>32</v>
      </c>
      <c r="M410" s="760">
        <f t="shared" si="127"/>
        <v>15403.476935845443</v>
      </c>
      <c r="N410" s="671">
        <v>17372</v>
      </c>
      <c r="O410" s="671"/>
      <c r="P410" s="40" t="s">
        <v>508</v>
      </c>
      <c r="Q410" s="775">
        <v>40855</v>
      </c>
      <c r="R410" s="776"/>
      <c r="S410" s="301">
        <f>L410</f>
        <v>32</v>
      </c>
      <c r="T410" s="807">
        <v>14105</v>
      </c>
      <c r="U410" s="25">
        <f t="shared" si="128"/>
        <v>451360</v>
      </c>
      <c r="V410" s="451"/>
      <c r="W410" s="775"/>
      <c r="X410" s="809"/>
      <c r="Y410" s="807"/>
      <c r="Z410" s="25">
        <f t="shared" si="129"/>
        <v>0</v>
      </c>
    </row>
    <row r="411" spans="1:26" ht="16.5" customHeight="1">
      <c r="A411" s="759">
        <f t="shared" si="123"/>
        <v>55</v>
      </c>
      <c r="B411" s="293" t="s">
        <v>804</v>
      </c>
      <c r="C411" s="25">
        <f t="shared" si="124"/>
        <v>17368</v>
      </c>
      <c r="D411" s="760">
        <f t="shared" si="131"/>
        <v>393.34765767115374</v>
      </c>
      <c r="E411" s="760">
        <f t="shared" si="131"/>
        <v>124.46765253493697</v>
      </c>
      <c r="F411" s="760">
        <f t="shared" si="131"/>
        <v>268.36732510111926</v>
      </c>
      <c r="G411" s="760">
        <f t="shared" si="131"/>
        <v>21.450553213345604</v>
      </c>
      <c r="H411" s="760">
        <f t="shared" si="131"/>
        <v>390.56648190553642</v>
      </c>
      <c r="I411" s="760">
        <f t="shared" si="131"/>
        <v>100.3085154193507</v>
      </c>
      <c r="J411" s="360">
        <f t="shared" si="131"/>
        <v>0</v>
      </c>
      <c r="K411" s="25">
        <f t="shared" si="125"/>
        <v>18665.508185845447</v>
      </c>
      <c r="L411" s="760">
        <v>1</v>
      </c>
      <c r="M411" s="760">
        <f t="shared" si="127"/>
        <v>18665.508185845447</v>
      </c>
      <c r="N411" s="671">
        <v>20981</v>
      </c>
      <c r="O411" s="671"/>
      <c r="P411" s="189" t="s">
        <v>434</v>
      </c>
      <c r="Q411" s="775">
        <v>40855</v>
      </c>
      <c r="R411" s="776"/>
      <c r="S411" s="301">
        <f>L411</f>
        <v>1</v>
      </c>
      <c r="T411" s="807">
        <v>17368</v>
      </c>
      <c r="U411" s="25">
        <f t="shared" si="128"/>
        <v>17368</v>
      </c>
      <c r="V411" s="451"/>
      <c r="W411" s="775"/>
      <c r="X411" s="809"/>
      <c r="Y411" s="807"/>
      <c r="Z411" s="25">
        <f t="shared" si="129"/>
        <v>0</v>
      </c>
    </row>
    <row r="412" spans="1:26" ht="16.5" customHeight="1">
      <c r="A412" s="759">
        <f t="shared" si="123"/>
        <v>56</v>
      </c>
      <c r="B412" s="293" t="s">
        <v>810</v>
      </c>
      <c r="C412" s="25">
        <f t="shared" si="124"/>
        <v>367920</v>
      </c>
      <c r="D412" s="760">
        <f t="shared" si="131"/>
        <v>10620.38675712115</v>
      </c>
      <c r="E412" s="760">
        <f t="shared" si="131"/>
        <v>3360.6266184432984</v>
      </c>
      <c r="F412" s="760">
        <f t="shared" si="131"/>
        <v>7245.9177777302202</v>
      </c>
      <c r="G412" s="760">
        <f t="shared" si="131"/>
        <v>579.16493676033133</v>
      </c>
      <c r="H412" s="760">
        <f t="shared" si="131"/>
        <v>10545.295011449483</v>
      </c>
      <c r="I412" s="760">
        <f t="shared" si="131"/>
        <v>2708.3299163224688</v>
      </c>
      <c r="J412" s="360">
        <f t="shared" si="131"/>
        <v>0</v>
      </c>
      <c r="K412" s="25">
        <f t="shared" si="125"/>
        <v>402978.72101782693</v>
      </c>
      <c r="L412" s="760">
        <v>27</v>
      </c>
      <c r="M412" s="760">
        <f t="shared" si="127"/>
        <v>14925.137815475071</v>
      </c>
      <c r="N412" s="671">
        <v>16832</v>
      </c>
      <c r="O412" s="671"/>
      <c r="P412" s="189" t="s">
        <v>384</v>
      </c>
      <c r="Q412" s="775">
        <v>40855</v>
      </c>
      <c r="R412" s="776"/>
      <c r="S412" s="301">
        <v>10</v>
      </c>
      <c r="T412" s="807">
        <v>36792</v>
      </c>
      <c r="U412" s="25">
        <f t="shared" si="128"/>
        <v>367920</v>
      </c>
      <c r="V412" s="451"/>
      <c r="W412" s="775"/>
      <c r="X412" s="809"/>
      <c r="Y412" s="807"/>
      <c r="Z412" s="25">
        <f t="shared" si="129"/>
        <v>0</v>
      </c>
    </row>
    <row r="413" spans="1:26" ht="16.5" customHeight="1">
      <c r="A413" s="759">
        <f t="shared" si="123"/>
        <v>57</v>
      </c>
      <c r="B413" s="293" t="s">
        <v>533</v>
      </c>
      <c r="C413" s="25">
        <f t="shared" si="124"/>
        <v>74239</v>
      </c>
      <c r="D413" s="760">
        <f t="shared" si="131"/>
        <v>4326.8242343826914</v>
      </c>
      <c r="E413" s="760">
        <f t="shared" si="131"/>
        <v>1369.1441778843068</v>
      </c>
      <c r="F413" s="760">
        <f t="shared" si="131"/>
        <v>2952.040576112312</v>
      </c>
      <c r="G413" s="760">
        <f t="shared" si="131"/>
        <v>235.95608534680164</v>
      </c>
      <c r="H413" s="760">
        <f t="shared" si="131"/>
        <v>4296.2313009609006</v>
      </c>
      <c r="I413" s="760">
        <f t="shared" si="131"/>
        <v>1103.3936696128576</v>
      </c>
      <c r="J413" s="360">
        <f t="shared" si="131"/>
        <v>0</v>
      </c>
      <c r="K413" s="25">
        <f t="shared" si="125"/>
        <v>88521.590044299854</v>
      </c>
      <c r="L413" s="760">
        <v>11</v>
      </c>
      <c r="M413" s="760">
        <f t="shared" si="127"/>
        <v>8047.4172767545324</v>
      </c>
      <c r="N413" s="671">
        <v>10253</v>
      </c>
      <c r="O413" s="671"/>
      <c r="P413" s="189" t="s">
        <v>410</v>
      </c>
      <c r="Q413" s="775">
        <v>40855</v>
      </c>
      <c r="R413" s="776"/>
      <c r="S413" s="301">
        <f>L413/2</f>
        <v>5.5</v>
      </c>
      <c r="T413" s="807">
        <v>13498</v>
      </c>
      <c r="U413" s="25">
        <f t="shared" si="128"/>
        <v>74239</v>
      </c>
      <c r="V413" s="451"/>
      <c r="W413" s="775"/>
      <c r="X413" s="809"/>
      <c r="Y413" s="807"/>
      <c r="Z413" s="25">
        <f t="shared" si="129"/>
        <v>0</v>
      </c>
    </row>
    <row r="414" spans="1:26" ht="16.5" customHeight="1">
      <c r="A414" s="759">
        <f t="shared" si="123"/>
        <v>58</v>
      </c>
      <c r="B414" s="293" t="s">
        <v>531</v>
      </c>
      <c r="C414" s="25">
        <f t="shared" si="124"/>
        <v>2359786</v>
      </c>
      <c r="D414" s="760">
        <f t="shared" si="131"/>
        <v>112104.08243627881</v>
      </c>
      <c r="E414" s="760">
        <f t="shared" si="131"/>
        <v>35473.28097245704</v>
      </c>
      <c r="F414" s="760">
        <f t="shared" si="131"/>
        <v>76484.687653818997</v>
      </c>
      <c r="G414" s="760">
        <f t="shared" si="131"/>
        <v>6113.4076658034974</v>
      </c>
      <c r="H414" s="760">
        <f t="shared" si="131"/>
        <v>111311.44734307787</v>
      </c>
      <c r="I414" s="760">
        <f t="shared" si="131"/>
        <v>28587.926894514949</v>
      </c>
      <c r="J414" s="360">
        <f t="shared" si="131"/>
        <v>0</v>
      </c>
      <c r="K414" s="25">
        <f t="shared" si="125"/>
        <v>2729859.8329659514</v>
      </c>
      <c r="L414" s="760">
        <v>285</v>
      </c>
      <c r="M414" s="760">
        <f t="shared" si="127"/>
        <v>9578.4555542664966</v>
      </c>
      <c r="N414" s="671">
        <v>10595</v>
      </c>
      <c r="O414" s="671"/>
      <c r="P414" s="40" t="s">
        <v>506</v>
      </c>
      <c r="Q414" s="775">
        <v>40855</v>
      </c>
      <c r="R414" s="776"/>
      <c r="S414" s="301">
        <v>143</v>
      </c>
      <c r="T414" s="807">
        <v>16502</v>
      </c>
      <c r="U414" s="25">
        <f t="shared" si="128"/>
        <v>2359786</v>
      </c>
      <c r="V414" s="451"/>
      <c r="W414" s="775"/>
      <c r="X414" s="809"/>
      <c r="Y414" s="807"/>
      <c r="Z414" s="25">
        <f t="shared" si="129"/>
        <v>0</v>
      </c>
    </row>
    <row r="415" spans="1:26" ht="16.5" customHeight="1">
      <c r="A415" s="759">
        <f t="shared" si="123"/>
        <v>59</v>
      </c>
      <c r="B415" s="293" t="s">
        <v>540</v>
      </c>
      <c r="C415" s="25">
        <f t="shared" si="124"/>
        <v>27594</v>
      </c>
      <c r="D415" s="760">
        <f t="shared" si="131"/>
        <v>1180.0429730134613</v>
      </c>
      <c r="E415" s="760">
        <f t="shared" si="131"/>
        <v>373.40295760481092</v>
      </c>
      <c r="F415" s="760">
        <f t="shared" si="131"/>
        <v>805.10197530335779</v>
      </c>
      <c r="G415" s="760">
        <f t="shared" si="131"/>
        <v>64.351659640036814</v>
      </c>
      <c r="H415" s="760">
        <f t="shared" si="131"/>
        <v>1171.6994457166093</v>
      </c>
      <c r="I415" s="760">
        <f t="shared" si="131"/>
        <v>300.92554625805212</v>
      </c>
      <c r="J415" s="360">
        <f t="shared" si="131"/>
        <v>0</v>
      </c>
      <c r="K415" s="25">
        <f t="shared" si="125"/>
        <v>31488.524557536326</v>
      </c>
      <c r="L415" s="760">
        <v>3</v>
      </c>
      <c r="M415" s="760">
        <f t="shared" si="127"/>
        <v>10496.174852512109</v>
      </c>
      <c r="N415" s="671">
        <v>12179</v>
      </c>
      <c r="O415" s="671"/>
      <c r="P415" s="40" t="s">
        <v>475</v>
      </c>
      <c r="Q415" s="775">
        <v>40855</v>
      </c>
      <c r="R415" s="776"/>
      <c r="S415" s="301">
        <f>L415/2</f>
        <v>1.5</v>
      </c>
      <c r="T415" s="807">
        <v>18396</v>
      </c>
      <c r="U415" s="25">
        <f t="shared" si="128"/>
        <v>27594</v>
      </c>
      <c r="V415" s="451"/>
      <c r="W415" s="775"/>
      <c r="X415" s="809"/>
      <c r="Y415" s="807"/>
      <c r="Z415" s="25">
        <f t="shared" si="129"/>
        <v>0</v>
      </c>
    </row>
    <row r="416" spans="1:26" ht="16.5" customHeight="1">
      <c r="A416" s="759">
        <f t="shared" si="123"/>
        <v>60</v>
      </c>
      <c r="B416" s="293" t="s">
        <v>535</v>
      </c>
      <c r="C416" s="25">
        <f t="shared" si="124"/>
        <v>486989</v>
      </c>
      <c r="D416" s="760">
        <f t="shared" si="131"/>
        <v>14553.863333832689</v>
      </c>
      <c r="E416" s="760">
        <f t="shared" si="131"/>
        <v>4605.3031437926684</v>
      </c>
      <c r="F416" s="760">
        <f t="shared" si="131"/>
        <v>9929.5910287414135</v>
      </c>
      <c r="G416" s="760">
        <f t="shared" si="131"/>
        <v>793.6704688937873</v>
      </c>
      <c r="H416" s="760">
        <f t="shared" si="131"/>
        <v>14450.959830504848</v>
      </c>
      <c r="I416" s="760">
        <f t="shared" si="131"/>
        <v>3711.4150705159759</v>
      </c>
      <c r="J416" s="360">
        <f t="shared" si="131"/>
        <v>0</v>
      </c>
      <c r="K416" s="25">
        <f t="shared" si="125"/>
        <v>535032.80287628132</v>
      </c>
      <c r="L416" s="760">
        <v>37</v>
      </c>
      <c r="M416" s="760">
        <f t="shared" si="127"/>
        <v>14460.34602368328</v>
      </c>
      <c r="N416" s="671">
        <v>15618</v>
      </c>
      <c r="O416" s="671"/>
      <c r="P416" s="451" t="s">
        <v>502</v>
      </c>
      <c r="Q416" s="775">
        <v>40855</v>
      </c>
      <c r="R416" s="776"/>
      <c r="S416" s="301">
        <v>19</v>
      </c>
      <c r="T416" s="807">
        <v>25631</v>
      </c>
      <c r="U416" s="25">
        <f t="shared" si="128"/>
        <v>486989</v>
      </c>
      <c r="V416" s="451"/>
      <c r="W416" s="775"/>
      <c r="X416" s="809"/>
      <c r="Y416" s="807"/>
      <c r="Z416" s="25">
        <f t="shared" si="129"/>
        <v>0</v>
      </c>
    </row>
    <row r="417" spans="1:26" ht="16.5" customHeight="1">
      <c r="A417" s="759">
        <f t="shared" si="123"/>
        <v>61</v>
      </c>
      <c r="B417" s="293" t="s">
        <v>805</v>
      </c>
      <c r="C417" s="25">
        <f t="shared" si="124"/>
        <v>488390</v>
      </c>
      <c r="D417" s="760">
        <f t="shared" si="131"/>
        <v>13767.168018490382</v>
      </c>
      <c r="E417" s="760">
        <f t="shared" si="131"/>
        <v>4356.3678387227937</v>
      </c>
      <c r="F417" s="760">
        <f t="shared" si="131"/>
        <v>9392.8563785391743</v>
      </c>
      <c r="G417" s="760">
        <f t="shared" si="131"/>
        <v>750.76936246709613</v>
      </c>
      <c r="H417" s="760">
        <f t="shared" si="131"/>
        <v>13669.826866693775</v>
      </c>
      <c r="I417" s="760">
        <f t="shared" si="131"/>
        <v>3510.7980396772746</v>
      </c>
      <c r="J417" s="360">
        <f t="shared" si="131"/>
        <v>0</v>
      </c>
      <c r="K417" s="25">
        <f t="shared" si="125"/>
        <v>533836.78650459053</v>
      </c>
      <c r="L417" s="760">
        <v>35</v>
      </c>
      <c r="M417" s="760">
        <f t="shared" si="127"/>
        <v>15252.479614416872</v>
      </c>
      <c r="N417" s="671">
        <v>16534</v>
      </c>
      <c r="O417" s="671"/>
      <c r="P417" s="189" t="s">
        <v>430</v>
      </c>
      <c r="Q417" s="775">
        <v>40855</v>
      </c>
      <c r="R417" s="776"/>
      <c r="S417" s="301">
        <f>L417</f>
        <v>35</v>
      </c>
      <c r="T417" s="807">
        <v>13954</v>
      </c>
      <c r="U417" s="25">
        <f t="shared" si="128"/>
        <v>488390</v>
      </c>
      <c r="V417" s="451"/>
      <c r="W417" s="775"/>
      <c r="X417" s="809"/>
      <c r="Y417" s="807"/>
      <c r="Z417" s="25">
        <f t="shared" si="129"/>
        <v>0</v>
      </c>
    </row>
    <row r="418" spans="1:26" ht="16.5" customHeight="1">
      <c r="A418" s="759">
        <f t="shared" si="123"/>
        <v>62</v>
      </c>
      <c r="B418" s="293" t="s">
        <v>797</v>
      </c>
      <c r="C418" s="25">
        <f t="shared" si="124"/>
        <v>563882</v>
      </c>
      <c r="D418" s="760">
        <f t="shared" si="131"/>
        <v>17307.296937530766</v>
      </c>
      <c r="E418" s="760">
        <f t="shared" si="131"/>
        <v>5476.5767115372273</v>
      </c>
      <c r="F418" s="760">
        <f t="shared" si="131"/>
        <v>11808.162304449248</v>
      </c>
      <c r="G418" s="760">
        <f t="shared" si="131"/>
        <v>943.82434138720657</v>
      </c>
      <c r="H418" s="760">
        <f t="shared" si="131"/>
        <v>17184.925203843603</v>
      </c>
      <c r="I418" s="760">
        <f t="shared" si="131"/>
        <v>4413.5746784514304</v>
      </c>
      <c r="J418" s="360">
        <f t="shared" si="131"/>
        <v>0</v>
      </c>
      <c r="K418" s="25">
        <f t="shared" si="125"/>
        <v>621015.36017719947</v>
      </c>
      <c r="L418" s="760">
        <v>44</v>
      </c>
      <c r="M418" s="760">
        <f t="shared" si="127"/>
        <v>14113.985458572715</v>
      </c>
      <c r="N418" s="671">
        <v>14880</v>
      </c>
      <c r="O418" s="671"/>
      <c r="P418" s="40" t="s">
        <v>502</v>
      </c>
      <c r="Q418" s="775">
        <v>40855</v>
      </c>
      <c r="R418" s="776"/>
      <c r="S418" s="301">
        <f>L418/2</f>
        <v>22</v>
      </c>
      <c r="T418" s="807">
        <v>25631</v>
      </c>
      <c r="U418" s="25">
        <f t="shared" si="128"/>
        <v>563882</v>
      </c>
      <c r="V418" s="451"/>
      <c r="W418" s="775"/>
      <c r="X418" s="809"/>
      <c r="Y418" s="807"/>
      <c r="Z418" s="25">
        <f t="shared" si="129"/>
        <v>0</v>
      </c>
    </row>
    <row r="419" spans="1:26" ht="16.5" customHeight="1">
      <c r="A419" s="759">
        <f t="shared" si="123"/>
        <v>63</v>
      </c>
      <c r="B419" s="293" t="s">
        <v>816</v>
      </c>
      <c r="C419" s="25">
        <f t="shared" si="124"/>
        <v>169648</v>
      </c>
      <c r="D419" s="760">
        <f t="shared" si="131"/>
        <v>6293.5625227384598</v>
      </c>
      <c r="E419" s="760">
        <f t="shared" si="131"/>
        <v>1991.4824405589916</v>
      </c>
      <c r="F419" s="760">
        <f t="shared" si="131"/>
        <v>4293.8772016179082</v>
      </c>
      <c r="G419" s="760">
        <f t="shared" si="131"/>
        <v>343.20885141352966</v>
      </c>
      <c r="H419" s="760">
        <f t="shared" si="131"/>
        <v>6249.0637104885827</v>
      </c>
      <c r="I419" s="760">
        <f t="shared" si="131"/>
        <v>1604.9362467096112</v>
      </c>
      <c r="J419" s="360">
        <f t="shared" si="131"/>
        <v>0</v>
      </c>
      <c r="K419" s="25">
        <f t="shared" si="125"/>
        <v>190423.13097352709</v>
      </c>
      <c r="L419" s="760">
        <v>16</v>
      </c>
      <c r="M419" s="760">
        <f t="shared" si="127"/>
        <v>11901.445685845443</v>
      </c>
      <c r="N419" s="671">
        <v>12847</v>
      </c>
      <c r="O419" s="671"/>
      <c r="P419" s="189" t="s">
        <v>420</v>
      </c>
      <c r="Q419" s="775">
        <v>40855</v>
      </c>
      <c r="R419" s="776"/>
      <c r="S419" s="301">
        <v>16</v>
      </c>
      <c r="T419" s="807">
        <v>10603</v>
      </c>
      <c r="U419" s="25">
        <f t="shared" si="128"/>
        <v>169648</v>
      </c>
      <c r="V419" s="451"/>
      <c r="W419" s="775"/>
      <c r="X419" s="809"/>
      <c r="Y419" s="807"/>
      <c r="Z419" s="25">
        <f t="shared" si="129"/>
        <v>0</v>
      </c>
    </row>
    <row r="420" spans="1:26" ht="16.5" customHeight="1">
      <c r="A420" s="759">
        <f t="shared" si="123"/>
        <v>64</v>
      </c>
      <c r="B420" s="293" t="s">
        <v>806</v>
      </c>
      <c r="C420" s="25">
        <f t="shared" si="124"/>
        <v>23688</v>
      </c>
      <c r="D420" s="760">
        <f t="shared" si="131"/>
        <v>786.69531534230748</v>
      </c>
      <c r="E420" s="760">
        <f t="shared" si="131"/>
        <v>248.93530506987395</v>
      </c>
      <c r="F420" s="760">
        <f t="shared" si="131"/>
        <v>536.73465020223853</v>
      </c>
      <c r="G420" s="760">
        <f t="shared" si="131"/>
        <v>42.901106426691207</v>
      </c>
      <c r="H420" s="760">
        <f t="shared" si="131"/>
        <v>781.13296381107284</v>
      </c>
      <c r="I420" s="760">
        <f t="shared" si="131"/>
        <v>200.6170308387014</v>
      </c>
      <c r="J420" s="360">
        <f t="shared" si="131"/>
        <v>0</v>
      </c>
      <c r="K420" s="25">
        <f t="shared" si="125"/>
        <v>26284.016371690886</v>
      </c>
      <c r="L420" s="760">
        <v>2</v>
      </c>
      <c r="M420" s="760">
        <f t="shared" si="127"/>
        <v>13142.008185845443</v>
      </c>
      <c r="N420" s="671">
        <v>15669</v>
      </c>
      <c r="O420" s="671"/>
      <c r="P420" s="40" t="s">
        <v>486</v>
      </c>
      <c r="Q420" s="775">
        <v>40855</v>
      </c>
      <c r="R420" s="776"/>
      <c r="S420" s="301">
        <f>L420/2</f>
        <v>1</v>
      </c>
      <c r="T420" s="807">
        <v>23688</v>
      </c>
      <c r="U420" s="25">
        <f t="shared" si="128"/>
        <v>23688</v>
      </c>
      <c r="V420" s="451"/>
      <c r="W420" s="775"/>
      <c r="X420" s="809"/>
      <c r="Y420" s="807"/>
      <c r="Z420" s="25">
        <f t="shared" si="129"/>
        <v>0</v>
      </c>
    </row>
    <row r="421" spans="1:26" ht="16.5" customHeight="1">
      <c r="A421" s="759">
        <f t="shared" si="123"/>
        <v>65</v>
      </c>
      <c r="B421" s="293" t="s">
        <v>797</v>
      </c>
      <c r="C421" s="25">
        <f t="shared" si="124"/>
        <v>167030</v>
      </c>
      <c r="D421" s="760">
        <f t="shared" si="131"/>
        <v>7866.9531534230746</v>
      </c>
      <c r="E421" s="760">
        <f t="shared" si="131"/>
        <v>2489.3530506987395</v>
      </c>
      <c r="F421" s="760">
        <f t="shared" si="131"/>
        <v>5367.3465020223848</v>
      </c>
      <c r="G421" s="760">
        <f t="shared" si="131"/>
        <v>429.01106426691206</v>
      </c>
      <c r="H421" s="760">
        <f t="shared" si="131"/>
        <v>7811.3296381107284</v>
      </c>
      <c r="I421" s="760">
        <f t="shared" si="131"/>
        <v>2006.1703083870138</v>
      </c>
      <c r="J421" s="360">
        <f t="shared" si="131"/>
        <v>0</v>
      </c>
      <c r="K421" s="25">
        <f t="shared" si="125"/>
        <v>192999.16371690884</v>
      </c>
      <c r="L421" s="760">
        <v>20</v>
      </c>
      <c r="M421" s="760">
        <f t="shared" si="127"/>
        <v>9649.9581858454421</v>
      </c>
      <c r="N421" s="671">
        <v>14880</v>
      </c>
      <c r="O421" s="671"/>
      <c r="P421" s="40" t="s">
        <v>489</v>
      </c>
      <c r="Q421" s="775">
        <v>40857</v>
      </c>
      <c r="R421" s="776"/>
      <c r="S421" s="301">
        <v>10</v>
      </c>
      <c r="T421" s="807">
        <v>16703</v>
      </c>
      <c r="U421" s="25">
        <f t="shared" si="128"/>
        <v>167030</v>
      </c>
      <c r="V421" s="451"/>
      <c r="W421" s="775"/>
      <c r="X421" s="809"/>
      <c r="Y421" s="807"/>
      <c r="Z421" s="25">
        <f t="shared" si="129"/>
        <v>0</v>
      </c>
    </row>
    <row r="422" spans="1:26" ht="16.5" customHeight="1">
      <c r="A422" s="759">
        <f t="shared" ref="A422:A485" si="132">IF(B422&lt;&gt;"",A421+1,"")</f>
        <v>66</v>
      </c>
      <c r="B422" s="293" t="s">
        <v>798</v>
      </c>
      <c r="C422" s="25">
        <f t="shared" ref="C422:C485" si="133">U422</f>
        <v>1632592</v>
      </c>
      <c r="D422" s="760">
        <f t="shared" si="131"/>
        <v>36974.679821088452</v>
      </c>
      <c r="E422" s="760">
        <f t="shared" si="131"/>
        <v>11699.959338284076</v>
      </c>
      <c r="F422" s="760">
        <f t="shared" si="131"/>
        <v>25226.528559505212</v>
      </c>
      <c r="G422" s="760">
        <f t="shared" si="131"/>
        <v>2016.3520020544868</v>
      </c>
      <c r="H422" s="760">
        <f t="shared" si="131"/>
        <v>36713.24929912042</v>
      </c>
      <c r="I422" s="760">
        <f t="shared" si="131"/>
        <v>9429.0004494189652</v>
      </c>
      <c r="J422" s="360">
        <f t="shared" si="131"/>
        <v>0</v>
      </c>
      <c r="K422" s="25">
        <f t="shared" ref="K422:K485" si="134">SUM(C422:I422)-1</f>
        <v>1754650.7694694716</v>
      </c>
      <c r="L422" s="760">
        <v>94</v>
      </c>
      <c r="M422" s="760">
        <f t="shared" si="127"/>
        <v>18666.497547547569</v>
      </c>
      <c r="N422" s="671">
        <v>20820</v>
      </c>
      <c r="O422" s="671"/>
      <c r="P422" s="189" t="s">
        <v>434</v>
      </c>
      <c r="Q422" s="775">
        <v>40857</v>
      </c>
      <c r="R422" s="776"/>
      <c r="S422" s="301">
        <f>L422</f>
        <v>94</v>
      </c>
      <c r="T422" s="807">
        <v>17368</v>
      </c>
      <c r="U422" s="25">
        <f t="shared" si="128"/>
        <v>1632592</v>
      </c>
      <c r="V422" s="451"/>
      <c r="W422" s="775"/>
      <c r="X422" s="809"/>
      <c r="Y422" s="807"/>
      <c r="Z422" s="25">
        <f t="shared" si="129"/>
        <v>0</v>
      </c>
    </row>
    <row r="423" spans="1:26" ht="16.5" customHeight="1">
      <c r="A423" s="759">
        <f t="shared" si="132"/>
        <v>67</v>
      </c>
      <c r="B423" s="293" t="s">
        <v>799</v>
      </c>
      <c r="C423" s="25">
        <f t="shared" si="133"/>
        <v>1176124</v>
      </c>
      <c r="D423" s="760">
        <f t="shared" si="131"/>
        <v>22814.164144926915</v>
      </c>
      <c r="E423" s="760">
        <f t="shared" si="131"/>
        <v>7219.1238470263443</v>
      </c>
      <c r="F423" s="760">
        <f t="shared" si="131"/>
        <v>15565.304855864917</v>
      </c>
      <c r="G423" s="760">
        <f t="shared" si="131"/>
        <v>1244.132086374045</v>
      </c>
      <c r="H423" s="760">
        <f t="shared" si="131"/>
        <v>22652.855950521112</v>
      </c>
      <c r="I423" s="760">
        <f t="shared" si="131"/>
        <v>5817.8938943223402</v>
      </c>
      <c r="J423" s="360">
        <f t="shared" si="131"/>
        <v>0</v>
      </c>
      <c r="K423" s="25">
        <f t="shared" si="134"/>
        <v>1251436.4747790359</v>
      </c>
      <c r="L423" s="760">
        <v>58</v>
      </c>
      <c r="M423" s="760">
        <f t="shared" ref="M423:M486" si="135">IF(L423&lt;&gt;"",K423/L423,"")</f>
        <v>21576.490944466135</v>
      </c>
      <c r="N423" s="671">
        <v>26203</v>
      </c>
      <c r="O423" s="671"/>
      <c r="P423" s="40" t="s">
        <v>501</v>
      </c>
      <c r="Q423" s="775">
        <v>40857</v>
      </c>
      <c r="R423" s="776"/>
      <c r="S423" s="301">
        <f>L423</f>
        <v>58</v>
      </c>
      <c r="T423" s="807">
        <v>20278</v>
      </c>
      <c r="U423" s="25">
        <f t="shared" ref="U423:U486" si="136">ROUND(S423*T423,0)</f>
        <v>1176124</v>
      </c>
      <c r="V423" s="451"/>
      <c r="W423" s="775"/>
      <c r="X423" s="809"/>
      <c r="Y423" s="807"/>
      <c r="Z423" s="25">
        <f t="shared" ref="Z423:Z486" si="137">ROUND(X423*Y423,0)</f>
        <v>0</v>
      </c>
    </row>
    <row r="424" spans="1:26" ht="16.5" customHeight="1">
      <c r="A424" s="759">
        <f t="shared" si="132"/>
        <v>68</v>
      </c>
      <c r="B424" s="293" t="s">
        <v>800</v>
      </c>
      <c r="C424" s="25">
        <f t="shared" si="133"/>
        <v>34480</v>
      </c>
      <c r="D424" s="760">
        <f t="shared" si="131"/>
        <v>1573.390630684615</v>
      </c>
      <c r="E424" s="760">
        <f t="shared" si="131"/>
        <v>497.8706101397479</v>
      </c>
      <c r="F424" s="760">
        <f t="shared" si="131"/>
        <v>1073.4693004044771</v>
      </c>
      <c r="G424" s="760">
        <f t="shared" si="131"/>
        <v>85.802212853382414</v>
      </c>
      <c r="H424" s="760">
        <f t="shared" si="131"/>
        <v>1562.2659276221457</v>
      </c>
      <c r="I424" s="760">
        <f t="shared" si="131"/>
        <v>401.23406167740279</v>
      </c>
      <c r="J424" s="360">
        <f t="shared" si="131"/>
        <v>0</v>
      </c>
      <c r="K424" s="25">
        <f t="shared" si="134"/>
        <v>39673.032743381773</v>
      </c>
      <c r="L424" s="760">
        <v>4</v>
      </c>
      <c r="M424" s="760">
        <f t="shared" si="135"/>
        <v>9918.2581858454432</v>
      </c>
      <c r="N424" s="671">
        <v>11355</v>
      </c>
      <c r="O424" s="671"/>
      <c r="P424" s="189" t="s">
        <v>413</v>
      </c>
      <c r="Q424" s="775">
        <v>40857</v>
      </c>
      <c r="R424" s="776"/>
      <c r="S424" s="301">
        <f>L424</f>
        <v>4</v>
      </c>
      <c r="T424" s="807">
        <v>8620</v>
      </c>
      <c r="U424" s="25">
        <f t="shared" si="136"/>
        <v>34480</v>
      </c>
      <c r="V424" s="451"/>
      <c r="W424" s="775"/>
      <c r="X424" s="809"/>
      <c r="Y424" s="807"/>
      <c r="Z424" s="25">
        <f t="shared" si="137"/>
        <v>0</v>
      </c>
    </row>
    <row r="425" spans="1:26" ht="16.5" customHeight="1">
      <c r="A425" s="759">
        <f t="shared" si="132"/>
        <v>69</v>
      </c>
      <c r="B425" s="293" t="s">
        <v>801</v>
      </c>
      <c r="C425" s="25">
        <f t="shared" si="133"/>
        <v>8620</v>
      </c>
      <c r="D425" s="760">
        <f t="shared" si="131"/>
        <v>393.34765767115374</v>
      </c>
      <c r="E425" s="760">
        <f t="shared" si="131"/>
        <v>124.46765253493697</v>
      </c>
      <c r="F425" s="760">
        <f t="shared" si="131"/>
        <v>268.36732510111926</v>
      </c>
      <c r="G425" s="760">
        <f t="shared" si="131"/>
        <v>21.450553213345604</v>
      </c>
      <c r="H425" s="760">
        <f t="shared" si="131"/>
        <v>390.56648190553642</v>
      </c>
      <c r="I425" s="760">
        <f t="shared" si="131"/>
        <v>100.3085154193507</v>
      </c>
      <c r="J425" s="360">
        <f t="shared" si="131"/>
        <v>0</v>
      </c>
      <c r="K425" s="25">
        <f t="shared" si="134"/>
        <v>9917.5081858454432</v>
      </c>
      <c r="L425" s="760">
        <v>1</v>
      </c>
      <c r="M425" s="760">
        <f t="shared" si="135"/>
        <v>9917.5081858454432</v>
      </c>
      <c r="N425" s="671">
        <v>11420</v>
      </c>
      <c r="O425" s="671"/>
      <c r="P425" s="189" t="s">
        <v>413</v>
      </c>
      <c r="Q425" s="775">
        <v>40857</v>
      </c>
      <c r="R425" s="776"/>
      <c r="S425" s="301">
        <f>L425</f>
        <v>1</v>
      </c>
      <c r="T425" s="807">
        <v>8620</v>
      </c>
      <c r="U425" s="25">
        <f t="shared" si="136"/>
        <v>8620</v>
      </c>
      <c r="V425" s="451"/>
      <c r="W425" s="775"/>
      <c r="X425" s="809"/>
      <c r="Y425" s="807"/>
      <c r="Z425" s="25">
        <f t="shared" si="137"/>
        <v>0</v>
      </c>
    </row>
    <row r="426" spans="1:26" ht="16.5" customHeight="1">
      <c r="A426" s="759">
        <f t="shared" si="132"/>
        <v>70</v>
      </c>
      <c r="B426" s="293" t="s">
        <v>802</v>
      </c>
      <c r="C426" s="25">
        <f t="shared" si="133"/>
        <v>61488</v>
      </c>
      <c r="D426" s="760">
        <f t="shared" si="131"/>
        <v>1966.7382883557686</v>
      </c>
      <c r="E426" s="760">
        <f t="shared" si="131"/>
        <v>622.33826267468487</v>
      </c>
      <c r="F426" s="760">
        <f t="shared" si="131"/>
        <v>1341.8366255055962</v>
      </c>
      <c r="G426" s="760">
        <f t="shared" si="131"/>
        <v>107.25276606672801</v>
      </c>
      <c r="H426" s="760">
        <f t="shared" si="131"/>
        <v>1952.8324095276821</v>
      </c>
      <c r="I426" s="760">
        <f t="shared" si="131"/>
        <v>501.54257709675346</v>
      </c>
      <c r="J426" s="360">
        <f t="shared" si="131"/>
        <v>0</v>
      </c>
      <c r="K426" s="25">
        <f t="shared" si="134"/>
        <v>67979.540929227209</v>
      </c>
      <c r="L426" s="760">
        <v>5</v>
      </c>
      <c r="M426" s="760">
        <f t="shared" si="135"/>
        <v>13595.908185845441</v>
      </c>
      <c r="N426" s="671">
        <v>14450</v>
      </c>
      <c r="O426" s="671"/>
      <c r="P426" s="189" t="s">
        <v>497</v>
      </c>
      <c r="Q426" s="775">
        <v>40857</v>
      </c>
      <c r="R426" s="776"/>
      <c r="S426" s="301">
        <f>L426/2</f>
        <v>2.5</v>
      </c>
      <c r="T426" s="807">
        <v>24595</v>
      </c>
      <c r="U426" s="25">
        <f t="shared" si="136"/>
        <v>61488</v>
      </c>
      <c r="V426" s="451"/>
      <c r="W426" s="775"/>
      <c r="X426" s="809"/>
      <c r="Y426" s="807"/>
      <c r="Z426" s="25">
        <f t="shared" si="137"/>
        <v>0</v>
      </c>
    </row>
    <row r="427" spans="1:26" ht="16.5" customHeight="1">
      <c r="A427" s="759">
        <f t="shared" si="132"/>
        <v>71</v>
      </c>
      <c r="B427" s="293" t="s">
        <v>803</v>
      </c>
      <c r="C427" s="25">
        <f t="shared" si="133"/>
        <v>811120</v>
      </c>
      <c r="D427" s="760">
        <f t="shared" si="131"/>
        <v>31467.812613692298</v>
      </c>
      <c r="E427" s="760">
        <f t="shared" si="131"/>
        <v>9957.4122027949579</v>
      </c>
      <c r="F427" s="760">
        <f t="shared" si="131"/>
        <v>21469.386008089539</v>
      </c>
      <c r="G427" s="760">
        <f t="shared" si="131"/>
        <v>1716.0442570676482</v>
      </c>
      <c r="H427" s="760">
        <f t="shared" si="131"/>
        <v>31245.318552442914</v>
      </c>
      <c r="I427" s="760">
        <f t="shared" si="131"/>
        <v>8024.6812335480554</v>
      </c>
      <c r="J427" s="360">
        <f t="shared" si="131"/>
        <v>0</v>
      </c>
      <c r="K427" s="25">
        <f t="shared" si="134"/>
        <v>914999.65486763534</v>
      </c>
      <c r="L427" s="760">
        <v>80</v>
      </c>
      <c r="M427" s="760">
        <f t="shared" si="135"/>
        <v>11437.495685845442</v>
      </c>
      <c r="N427" s="671">
        <v>13881</v>
      </c>
      <c r="O427" s="671"/>
      <c r="P427" s="40" t="s">
        <v>501</v>
      </c>
      <c r="Q427" s="775">
        <v>40857</v>
      </c>
      <c r="R427" s="776"/>
      <c r="S427" s="301">
        <f>L427/2</f>
        <v>40</v>
      </c>
      <c r="T427" s="807">
        <v>20278</v>
      </c>
      <c r="U427" s="25">
        <f t="shared" si="136"/>
        <v>811120</v>
      </c>
      <c r="V427" s="451"/>
      <c r="W427" s="775"/>
      <c r="X427" s="809"/>
      <c r="Y427" s="807"/>
      <c r="Z427" s="25">
        <f t="shared" si="137"/>
        <v>0</v>
      </c>
    </row>
    <row r="428" spans="1:26" ht="16.5" customHeight="1">
      <c r="A428" s="759">
        <f t="shared" si="132"/>
        <v>72</v>
      </c>
      <c r="B428" s="293" t="s">
        <v>804</v>
      </c>
      <c r="C428" s="25">
        <f t="shared" si="133"/>
        <v>69472</v>
      </c>
      <c r="D428" s="760">
        <f t="shared" si="131"/>
        <v>1573.390630684615</v>
      </c>
      <c r="E428" s="760">
        <f t="shared" si="131"/>
        <v>497.8706101397479</v>
      </c>
      <c r="F428" s="760">
        <f t="shared" si="131"/>
        <v>1073.4693004044771</v>
      </c>
      <c r="G428" s="760">
        <f t="shared" si="131"/>
        <v>85.802212853382414</v>
      </c>
      <c r="H428" s="760">
        <f t="shared" si="131"/>
        <v>1562.2659276221457</v>
      </c>
      <c r="I428" s="760">
        <f t="shared" si="131"/>
        <v>401.23406167740279</v>
      </c>
      <c r="J428" s="360">
        <f t="shared" si="131"/>
        <v>0</v>
      </c>
      <c r="K428" s="25">
        <f t="shared" si="134"/>
        <v>74665.032743381787</v>
      </c>
      <c r="L428" s="760">
        <v>4</v>
      </c>
      <c r="M428" s="760">
        <f t="shared" si="135"/>
        <v>18666.258185845447</v>
      </c>
      <c r="N428" s="671">
        <v>20891</v>
      </c>
      <c r="O428" s="671"/>
      <c r="P428" s="189" t="s">
        <v>434</v>
      </c>
      <c r="Q428" s="775">
        <v>40857</v>
      </c>
      <c r="R428" s="776"/>
      <c r="S428" s="301">
        <f>L428</f>
        <v>4</v>
      </c>
      <c r="T428" s="807">
        <v>17368</v>
      </c>
      <c r="U428" s="25">
        <f t="shared" si="136"/>
        <v>69472</v>
      </c>
      <c r="V428" s="451"/>
      <c r="W428" s="775"/>
      <c r="X428" s="809"/>
      <c r="Y428" s="807"/>
      <c r="Z428" s="25">
        <f t="shared" si="137"/>
        <v>0</v>
      </c>
    </row>
    <row r="429" spans="1:26" ht="16.5" customHeight="1">
      <c r="A429" s="759">
        <f t="shared" si="132"/>
        <v>73</v>
      </c>
      <c r="B429" s="293" t="s">
        <v>805</v>
      </c>
      <c r="C429" s="25">
        <f t="shared" si="133"/>
        <v>29457</v>
      </c>
      <c r="D429" s="760">
        <f t="shared" si="131"/>
        <v>1180.0429730134613</v>
      </c>
      <c r="E429" s="760">
        <f t="shared" si="131"/>
        <v>373.40295760481092</v>
      </c>
      <c r="F429" s="760">
        <f t="shared" si="131"/>
        <v>805.10197530335779</v>
      </c>
      <c r="G429" s="760">
        <f t="shared" si="131"/>
        <v>64.351659640036814</v>
      </c>
      <c r="H429" s="760">
        <f t="shared" si="131"/>
        <v>1171.6994457166093</v>
      </c>
      <c r="I429" s="760">
        <f t="shared" si="131"/>
        <v>300.92554625805212</v>
      </c>
      <c r="J429" s="360">
        <f t="shared" si="131"/>
        <v>0</v>
      </c>
      <c r="K429" s="25">
        <f t="shared" si="134"/>
        <v>33351.52455753633</v>
      </c>
      <c r="L429" s="760">
        <v>3</v>
      </c>
      <c r="M429" s="760">
        <f t="shared" si="135"/>
        <v>11117.174852512109</v>
      </c>
      <c r="N429" s="671">
        <v>16534</v>
      </c>
      <c r="O429" s="671"/>
      <c r="P429" s="189" t="s">
        <v>426</v>
      </c>
      <c r="Q429" s="775">
        <v>40857</v>
      </c>
      <c r="R429" s="776"/>
      <c r="S429" s="301">
        <v>1.5</v>
      </c>
      <c r="T429" s="807">
        <v>19638</v>
      </c>
      <c r="U429" s="25">
        <f t="shared" si="136"/>
        <v>29457</v>
      </c>
      <c r="V429" s="451"/>
      <c r="W429" s="775"/>
      <c r="X429" s="809"/>
      <c r="Y429" s="807"/>
      <c r="Z429" s="25">
        <f t="shared" si="137"/>
        <v>0</v>
      </c>
    </row>
    <row r="430" spans="1:26" ht="16.5" customHeight="1">
      <c r="A430" s="759">
        <f t="shared" si="132"/>
        <v>74</v>
      </c>
      <c r="B430" s="293" t="s">
        <v>804</v>
      </c>
      <c r="C430" s="25">
        <f t="shared" si="133"/>
        <v>69472</v>
      </c>
      <c r="D430" s="760">
        <f t="shared" si="131"/>
        <v>1573.390630684615</v>
      </c>
      <c r="E430" s="760">
        <f t="shared" si="131"/>
        <v>497.8706101397479</v>
      </c>
      <c r="F430" s="760">
        <f t="shared" si="131"/>
        <v>1073.4693004044771</v>
      </c>
      <c r="G430" s="760">
        <f t="shared" si="131"/>
        <v>85.802212853382414</v>
      </c>
      <c r="H430" s="760">
        <f t="shared" si="131"/>
        <v>1562.2659276221457</v>
      </c>
      <c r="I430" s="760">
        <f t="shared" si="131"/>
        <v>401.23406167740279</v>
      </c>
      <c r="J430" s="360">
        <f t="shared" si="131"/>
        <v>0</v>
      </c>
      <c r="K430" s="25">
        <f t="shared" si="134"/>
        <v>74665.032743381787</v>
      </c>
      <c r="L430" s="760">
        <v>4</v>
      </c>
      <c r="M430" s="760">
        <f t="shared" si="135"/>
        <v>18666.258185845447</v>
      </c>
      <c r="N430" s="671">
        <v>20981</v>
      </c>
      <c r="O430" s="671"/>
      <c r="P430" s="189" t="s">
        <v>434</v>
      </c>
      <c r="Q430" s="775">
        <v>40857</v>
      </c>
      <c r="R430" s="776"/>
      <c r="S430" s="301">
        <f>L430</f>
        <v>4</v>
      </c>
      <c r="T430" s="807">
        <v>17368</v>
      </c>
      <c r="U430" s="25">
        <f t="shared" si="136"/>
        <v>69472</v>
      </c>
      <c r="V430" s="451"/>
      <c r="W430" s="775"/>
      <c r="X430" s="809"/>
      <c r="Y430" s="807"/>
      <c r="Z430" s="25">
        <f t="shared" si="137"/>
        <v>0</v>
      </c>
    </row>
    <row r="431" spans="1:26" ht="16.5" customHeight="1">
      <c r="A431" s="759">
        <f t="shared" si="132"/>
        <v>75</v>
      </c>
      <c r="B431" s="293" t="s">
        <v>816</v>
      </c>
      <c r="C431" s="25">
        <f t="shared" si="133"/>
        <v>27594</v>
      </c>
      <c r="D431" s="760">
        <f t="shared" si="131"/>
        <v>1180.0429730134613</v>
      </c>
      <c r="E431" s="760">
        <f t="shared" si="131"/>
        <v>373.40295760481092</v>
      </c>
      <c r="F431" s="760">
        <f t="shared" si="131"/>
        <v>805.10197530335779</v>
      </c>
      <c r="G431" s="760">
        <f t="shared" si="131"/>
        <v>64.351659640036814</v>
      </c>
      <c r="H431" s="760">
        <f t="shared" si="131"/>
        <v>1171.6994457166093</v>
      </c>
      <c r="I431" s="760">
        <f t="shared" si="131"/>
        <v>300.92554625805212</v>
      </c>
      <c r="J431" s="360">
        <f t="shared" si="131"/>
        <v>0</v>
      </c>
      <c r="K431" s="25">
        <f t="shared" si="134"/>
        <v>31488.524557536326</v>
      </c>
      <c r="L431" s="760">
        <v>3</v>
      </c>
      <c r="M431" s="760">
        <f t="shared" si="135"/>
        <v>10496.174852512109</v>
      </c>
      <c r="N431" s="671">
        <v>12847</v>
      </c>
      <c r="O431" s="671"/>
      <c r="P431" s="40" t="s">
        <v>475</v>
      </c>
      <c r="Q431" s="775">
        <v>40857</v>
      </c>
      <c r="R431" s="776"/>
      <c r="S431" s="301">
        <f>L431/2</f>
        <v>1.5</v>
      </c>
      <c r="T431" s="807">
        <v>18396</v>
      </c>
      <c r="U431" s="25">
        <f t="shared" si="136"/>
        <v>27594</v>
      </c>
      <c r="V431" s="451"/>
      <c r="W431" s="775"/>
      <c r="X431" s="809"/>
      <c r="Y431" s="807"/>
      <c r="Z431" s="25">
        <f t="shared" si="137"/>
        <v>0</v>
      </c>
    </row>
    <row r="432" spans="1:26" ht="16.5" customHeight="1">
      <c r="A432" s="759">
        <f t="shared" si="132"/>
        <v>76</v>
      </c>
      <c r="B432" s="293" t="s">
        <v>817</v>
      </c>
      <c r="C432" s="25">
        <f t="shared" si="133"/>
        <v>84630</v>
      </c>
      <c r="D432" s="760">
        <f t="shared" si="131"/>
        <v>2360.0859460269226</v>
      </c>
      <c r="E432" s="760">
        <f t="shared" si="131"/>
        <v>746.80591520962184</v>
      </c>
      <c r="F432" s="760">
        <f t="shared" si="131"/>
        <v>1610.2039506067156</v>
      </c>
      <c r="G432" s="760">
        <f t="shared" si="131"/>
        <v>128.70331928007363</v>
      </c>
      <c r="H432" s="760">
        <f t="shared" si="131"/>
        <v>2343.3988914332185</v>
      </c>
      <c r="I432" s="760">
        <f t="shared" si="131"/>
        <v>601.85109251610425</v>
      </c>
      <c r="J432" s="360">
        <f t="shared" si="131"/>
        <v>0</v>
      </c>
      <c r="K432" s="25">
        <f t="shared" si="134"/>
        <v>92420.049115072659</v>
      </c>
      <c r="L432" s="760">
        <v>6</v>
      </c>
      <c r="M432" s="760">
        <f t="shared" si="135"/>
        <v>15403.341519178777</v>
      </c>
      <c r="N432" s="671">
        <v>17321</v>
      </c>
      <c r="O432" s="671"/>
      <c r="P432" s="40" t="s">
        <v>508</v>
      </c>
      <c r="Q432" s="775">
        <v>40857</v>
      </c>
      <c r="R432" s="776"/>
      <c r="S432" s="301">
        <f>L432</f>
        <v>6</v>
      </c>
      <c r="T432" s="807">
        <v>14105</v>
      </c>
      <c r="U432" s="25">
        <f t="shared" si="136"/>
        <v>84630</v>
      </c>
      <c r="V432" s="451"/>
      <c r="W432" s="775"/>
      <c r="X432" s="809"/>
      <c r="Y432" s="807"/>
      <c r="Z432" s="25">
        <f t="shared" si="137"/>
        <v>0</v>
      </c>
    </row>
    <row r="433" spans="1:26" ht="16.5" customHeight="1">
      <c r="A433" s="759">
        <f t="shared" si="132"/>
        <v>77</v>
      </c>
      <c r="B433" s="293" t="s">
        <v>806</v>
      </c>
      <c r="C433" s="25">
        <f t="shared" si="133"/>
        <v>538251</v>
      </c>
      <c r="D433" s="760">
        <f t="shared" si="131"/>
        <v>16520.601622188457</v>
      </c>
      <c r="E433" s="760">
        <f t="shared" si="131"/>
        <v>5227.6414064673527</v>
      </c>
      <c r="F433" s="760">
        <f t="shared" si="131"/>
        <v>11271.427654247009</v>
      </c>
      <c r="G433" s="760">
        <f t="shared" si="131"/>
        <v>900.9232349605154</v>
      </c>
      <c r="H433" s="760">
        <f t="shared" si="131"/>
        <v>16403.79224003253</v>
      </c>
      <c r="I433" s="760">
        <f t="shared" si="131"/>
        <v>4212.9576476127295</v>
      </c>
      <c r="J433" s="360">
        <f t="shared" si="131"/>
        <v>0</v>
      </c>
      <c r="K433" s="25">
        <f t="shared" si="134"/>
        <v>592787.34380550869</v>
      </c>
      <c r="L433" s="760">
        <v>42</v>
      </c>
      <c r="M433" s="760">
        <f t="shared" si="135"/>
        <v>14113.984376321636</v>
      </c>
      <c r="N433" s="671">
        <v>15669</v>
      </c>
      <c r="O433" s="671"/>
      <c r="P433" s="451" t="s">
        <v>502</v>
      </c>
      <c r="Q433" s="775">
        <v>40857</v>
      </c>
      <c r="R433" s="776"/>
      <c r="S433" s="301">
        <f>L433/2</f>
        <v>21</v>
      </c>
      <c r="T433" s="807">
        <v>25631</v>
      </c>
      <c r="U433" s="25">
        <f t="shared" si="136"/>
        <v>538251</v>
      </c>
      <c r="V433" s="451"/>
      <c r="W433" s="775"/>
      <c r="X433" s="809"/>
      <c r="Y433" s="807"/>
      <c r="Z433" s="25">
        <f t="shared" si="137"/>
        <v>0</v>
      </c>
    </row>
    <row r="434" spans="1:26" ht="16.5" customHeight="1">
      <c r="A434" s="759">
        <f t="shared" si="132"/>
        <v>78</v>
      </c>
      <c r="B434" s="293" t="s">
        <v>807</v>
      </c>
      <c r="C434" s="25">
        <f t="shared" si="133"/>
        <v>620620</v>
      </c>
      <c r="D434" s="760">
        <f t="shared" si="131"/>
        <v>16913.949279859611</v>
      </c>
      <c r="E434" s="760">
        <f t="shared" si="131"/>
        <v>5352.1090590022895</v>
      </c>
      <c r="F434" s="760">
        <f t="shared" si="131"/>
        <v>11539.794979348128</v>
      </c>
      <c r="G434" s="760">
        <f t="shared" si="131"/>
        <v>922.37378817386093</v>
      </c>
      <c r="H434" s="760">
        <f t="shared" si="131"/>
        <v>16794.358721938064</v>
      </c>
      <c r="I434" s="760">
        <f t="shared" si="131"/>
        <v>4313.2661630320799</v>
      </c>
      <c r="J434" s="360">
        <f t="shared" si="131"/>
        <v>0</v>
      </c>
      <c r="K434" s="25">
        <f t="shared" si="134"/>
        <v>676454.85199135402</v>
      </c>
      <c r="L434" s="760">
        <v>43</v>
      </c>
      <c r="M434" s="760">
        <f t="shared" si="135"/>
        <v>15731.508185845443</v>
      </c>
      <c r="N434" s="671">
        <v>17372</v>
      </c>
      <c r="O434" s="671"/>
      <c r="P434" s="40" t="s">
        <v>508</v>
      </c>
      <c r="Q434" s="775">
        <v>40857</v>
      </c>
      <c r="R434" s="776"/>
      <c r="S434" s="301">
        <v>44</v>
      </c>
      <c r="T434" s="807">
        <v>14105</v>
      </c>
      <c r="U434" s="25">
        <f t="shared" si="136"/>
        <v>620620</v>
      </c>
      <c r="V434" s="451"/>
      <c r="W434" s="775"/>
      <c r="X434" s="809"/>
      <c r="Y434" s="807"/>
      <c r="Z434" s="25">
        <f t="shared" si="137"/>
        <v>0</v>
      </c>
    </row>
    <row r="435" spans="1:26" ht="16.5" customHeight="1">
      <c r="A435" s="759">
        <f t="shared" si="132"/>
        <v>79</v>
      </c>
      <c r="B435" s="293" t="s">
        <v>818</v>
      </c>
      <c r="C435" s="25">
        <f t="shared" si="133"/>
        <v>9278250</v>
      </c>
      <c r="D435" s="760">
        <f t="shared" si="131"/>
        <v>437402.59533032298</v>
      </c>
      <c r="E435" s="760">
        <f t="shared" si="131"/>
        <v>138408.02961884992</v>
      </c>
      <c r="F435" s="760">
        <f t="shared" si="131"/>
        <v>298424.46551244461</v>
      </c>
      <c r="G435" s="760">
        <f t="shared" si="131"/>
        <v>23853.01517324031</v>
      </c>
      <c r="H435" s="760">
        <f t="shared" si="131"/>
        <v>434309.92787895649</v>
      </c>
      <c r="I435" s="760">
        <f t="shared" si="131"/>
        <v>111543.06914631798</v>
      </c>
      <c r="J435" s="360">
        <f t="shared" si="131"/>
        <v>0</v>
      </c>
      <c r="K435" s="25">
        <f t="shared" si="134"/>
        <v>10722190.102660133</v>
      </c>
      <c r="L435" s="760">
        <v>1112</v>
      </c>
      <c r="M435" s="760">
        <f t="shared" si="135"/>
        <v>9642.2572865648672</v>
      </c>
      <c r="N435" s="671">
        <v>13869</v>
      </c>
      <c r="O435" s="671"/>
      <c r="P435" s="40" t="s">
        <v>510</v>
      </c>
      <c r="Q435" s="775">
        <v>40857</v>
      </c>
      <c r="R435" s="776"/>
      <c r="S435" s="301">
        <v>695</v>
      </c>
      <c r="T435" s="807">
        <v>13350</v>
      </c>
      <c r="U435" s="25">
        <f t="shared" si="136"/>
        <v>9278250</v>
      </c>
      <c r="V435" s="451"/>
      <c r="W435" s="775"/>
      <c r="X435" s="809"/>
      <c r="Y435" s="807"/>
      <c r="Z435" s="25">
        <f t="shared" si="137"/>
        <v>0</v>
      </c>
    </row>
    <row r="436" spans="1:26" ht="16.5" customHeight="1">
      <c r="A436" s="759">
        <f t="shared" si="132"/>
        <v>80</v>
      </c>
      <c r="B436" s="293" t="s">
        <v>819</v>
      </c>
      <c r="C436" s="25">
        <f t="shared" si="133"/>
        <v>8343750</v>
      </c>
      <c r="D436" s="760">
        <f t="shared" si="131"/>
        <v>393347.65767115372</v>
      </c>
      <c r="E436" s="760">
        <f t="shared" si="131"/>
        <v>124467.65253493698</v>
      </c>
      <c r="F436" s="760">
        <f t="shared" si="131"/>
        <v>268367.32510111929</v>
      </c>
      <c r="G436" s="760">
        <f t="shared" si="131"/>
        <v>21450.553213345604</v>
      </c>
      <c r="H436" s="760">
        <f t="shared" si="131"/>
        <v>390566.48190553644</v>
      </c>
      <c r="I436" s="760">
        <f t="shared" si="131"/>
        <v>100308.5154193507</v>
      </c>
      <c r="J436" s="360">
        <f t="shared" si="131"/>
        <v>0</v>
      </c>
      <c r="K436" s="25">
        <f t="shared" si="134"/>
        <v>9642257.1858454421</v>
      </c>
      <c r="L436" s="760">
        <v>1000</v>
      </c>
      <c r="M436" s="760">
        <f t="shared" si="135"/>
        <v>9642.257185845443</v>
      </c>
      <c r="N436" s="671">
        <v>14230</v>
      </c>
      <c r="O436" s="671"/>
      <c r="P436" s="40" t="s">
        <v>510</v>
      </c>
      <c r="Q436" s="775">
        <v>40857</v>
      </c>
      <c r="R436" s="776"/>
      <c r="S436" s="301">
        <v>625</v>
      </c>
      <c r="T436" s="807">
        <v>13350</v>
      </c>
      <c r="U436" s="25">
        <f t="shared" si="136"/>
        <v>8343750</v>
      </c>
      <c r="V436" s="451"/>
      <c r="W436" s="775"/>
      <c r="X436" s="809"/>
      <c r="Y436" s="807"/>
      <c r="Z436" s="25">
        <f t="shared" si="137"/>
        <v>0</v>
      </c>
    </row>
    <row r="437" spans="1:26" ht="16.5" customHeight="1">
      <c r="A437" s="759">
        <f t="shared" si="132"/>
        <v>81</v>
      </c>
      <c r="B437" s="293" t="s">
        <v>820</v>
      </c>
      <c r="C437" s="25">
        <f t="shared" si="133"/>
        <v>139505</v>
      </c>
      <c r="D437" s="760">
        <f t="shared" si="131"/>
        <v>9833.691441778843</v>
      </c>
      <c r="E437" s="760">
        <f t="shared" si="131"/>
        <v>3111.6913133734242</v>
      </c>
      <c r="F437" s="760">
        <f t="shared" si="131"/>
        <v>6709.1831275279819</v>
      </c>
      <c r="G437" s="760">
        <f t="shared" si="131"/>
        <v>536.26383033364004</v>
      </c>
      <c r="H437" s="760">
        <f t="shared" si="131"/>
        <v>9764.1620476384105</v>
      </c>
      <c r="I437" s="760">
        <f t="shared" si="131"/>
        <v>2507.7128854837674</v>
      </c>
      <c r="J437" s="360">
        <f t="shared" si="131"/>
        <v>0</v>
      </c>
      <c r="K437" s="25">
        <f t="shared" si="134"/>
        <v>171966.70464613606</v>
      </c>
      <c r="L437" s="760">
        <v>25</v>
      </c>
      <c r="M437" s="760">
        <f t="shared" si="135"/>
        <v>6878.6681858454422</v>
      </c>
      <c r="N437" s="671">
        <v>9024</v>
      </c>
      <c r="O437" s="671"/>
      <c r="P437" s="293" t="s">
        <v>378</v>
      </c>
      <c r="Q437" s="775">
        <v>40857</v>
      </c>
      <c r="R437" s="776"/>
      <c r="S437" s="301">
        <v>5</v>
      </c>
      <c r="T437" s="807">
        <v>27901</v>
      </c>
      <c r="U437" s="25">
        <f t="shared" si="136"/>
        <v>139505</v>
      </c>
      <c r="V437" s="451"/>
      <c r="W437" s="775"/>
      <c r="X437" s="809"/>
      <c r="Y437" s="807"/>
      <c r="Z437" s="25">
        <f t="shared" si="137"/>
        <v>0</v>
      </c>
    </row>
    <row r="438" spans="1:26" ht="16.5" customHeight="1">
      <c r="A438" s="759">
        <f t="shared" si="132"/>
        <v>82</v>
      </c>
      <c r="B438" s="293" t="s">
        <v>821</v>
      </c>
      <c r="C438" s="25">
        <f t="shared" si="133"/>
        <v>4449</v>
      </c>
      <c r="D438" s="760">
        <f t="shared" si="131"/>
        <v>786.69531534230748</v>
      </c>
      <c r="E438" s="760">
        <f t="shared" si="131"/>
        <v>248.93530506987395</v>
      </c>
      <c r="F438" s="760">
        <f t="shared" si="131"/>
        <v>536.73465020223853</v>
      </c>
      <c r="G438" s="760">
        <f t="shared" si="131"/>
        <v>42.901106426691207</v>
      </c>
      <c r="H438" s="760">
        <f t="shared" si="131"/>
        <v>781.13296381107284</v>
      </c>
      <c r="I438" s="760">
        <f t="shared" si="131"/>
        <v>200.6170308387014</v>
      </c>
      <c r="J438" s="360">
        <f t="shared" si="131"/>
        <v>0</v>
      </c>
      <c r="K438" s="25">
        <f t="shared" si="134"/>
        <v>7045.0163716908855</v>
      </c>
      <c r="L438" s="760">
        <v>2</v>
      </c>
      <c r="M438" s="760">
        <f t="shared" si="135"/>
        <v>3522.5081858454428</v>
      </c>
      <c r="N438" s="671">
        <v>4181</v>
      </c>
      <c r="O438" s="671"/>
      <c r="P438" s="189" t="s">
        <v>380</v>
      </c>
      <c r="Q438" s="775">
        <v>40857</v>
      </c>
      <c r="R438" s="776"/>
      <c r="S438" s="301">
        <v>1</v>
      </c>
      <c r="T438" s="807">
        <v>4449</v>
      </c>
      <c r="U438" s="25">
        <f t="shared" si="136"/>
        <v>4449</v>
      </c>
      <c r="V438" s="451"/>
      <c r="W438" s="775"/>
      <c r="X438" s="809"/>
      <c r="Y438" s="807"/>
      <c r="Z438" s="25">
        <f t="shared" si="137"/>
        <v>0</v>
      </c>
    </row>
    <row r="439" spans="1:26" ht="16.5" customHeight="1">
      <c r="A439" s="759">
        <f t="shared" si="132"/>
        <v>83</v>
      </c>
      <c r="B439" s="293" t="s">
        <v>531</v>
      </c>
      <c r="C439" s="25">
        <f t="shared" si="133"/>
        <v>1724459</v>
      </c>
      <c r="D439" s="760">
        <f t="shared" si="131"/>
        <v>82209.660453271135</v>
      </c>
      <c r="E439" s="760">
        <f t="shared" si="131"/>
        <v>26013.739379801827</v>
      </c>
      <c r="F439" s="760">
        <f t="shared" si="131"/>
        <v>56088.770946133925</v>
      </c>
      <c r="G439" s="760">
        <f t="shared" si="131"/>
        <v>4483.1656215892308</v>
      </c>
      <c r="H439" s="760">
        <f t="shared" si="131"/>
        <v>81628.394718257114</v>
      </c>
      <c r="I439" s="760">
        <f t="shared" si="131"/>
        <v>20964.479722644297</v>
      </c>
      <c r="J439" s="360">
        <f t="shared" si="131"/>
        <v>0</v>
      </c>
      <c r="K439" s="25">
        <f t="shared" si="134"/>
        <v>1995846.2108416972</v>
      </c>
      <c r="L439" s="760">
        <v>209</v>
      </c>
      <c r="M439" s="760">
        <f t="shared" si="135"/>
        <v>9549.5034011564458</v>
      </c>
      <c r="N439" s="671">
        <v>10595</v>
      </c>
      <c r="O439" s="671"/>
      <c r="P439" s="40" t="s">
        <v>506</v>
      </c>
      <c r="Q439" s="775">
        <v>40862</v>
      </c>
      <c r="R439" s="776"/>
      <c r="S439" s="301">
        <f>L439/2</f>
        <v>104.5</v>
      </c>
      <c r="T439" s="807">
        <v>16502</v>
      </c>
      <c r="U439" s="25">
        <f t="shared" si="136"/>
        <v>1724459</v>
      </c>
      <c r="V439" s="451"/>
      <c r="W439" s="775"/>
      <c r="X439" s="809"/>
      <c r="Y439" s="807"/>
      <c r="Z439" s="25">
        <f t="shared" si="137"/>
        <v>0</v>
      </c>
    </row>
    <row r="440" spans="1:26" ht="16.5" customHeight="1">
      <c r="A440" s="759">
        <f t="shared" si="132"/>
        <v>84</v>
      </c>
      <c r="B440" s="293" t="s">
        <v>812</v>
      </c>
      <c r="C440" s="25">
        <f t="shared" si="133"/>
        <v>1988805</v>
      </c>
      <c r="D440" s="760">
        <f t="shared" si="131"/>
        <v>55462.019731632674</v>
      </c>
      <c r="E440" s="760">
        <f t="shared" si="131"/>
        <v>17549.939007426114</v>
      </c>
      <c r="F440" s="760">
        <f t="shared" si="131"/>
        <v>37839.792839257818</v>
      </c>
      <c r="G440" s="760">
        <f t="shared" si="131"/>
        <v>3024.5280030817303</v>
      </c>
      <c r="H440" s="760">
        <f t="shared" si="131"/>
        <v>55069.873948680637</v>
      </c>
      <c r="I440" s="760">
        <f t="shared" si="131"/>
        <v>14143.500674128449</v>
      </c>
      <c r="J440" s="360">
        <f t="shared" si="131"/>
        <v>0</v>
      </c>
      <c r="K440" s="25">
        <f t="shared" si="134"/>
        <v>2171893.6542042075</v>
      </c>
      <c r="L440" s="760">
        <v>141</v>
      </c>
      <c r="M440" s="760">
        <f t="shared" si="135"/>
        <v>15403.501093646861</v>
      </c>
      <c r="N440" s="671">
        <v>17966</v>
      </c>
      <c r="O440" s="671"/>
      <c r="P440" s="40" t="s">
        <v>508</v>
      </c>
      <c r="Q440" s="775">
        <v>40862</v>
      </c>
      <c r="R440" s="776"/>
      <c r="S440" s="301">
        <f>L440</f>
        <v>141</v>
      </c>
      <c r="T440" s="807">
        <v>14105</v>
      </c>
      <c r="U440" s="25">
        <f t="shared" si="136"/>
        <v>1988805</v>
      </c>
      <c r="V440" s="451"/>
      <c r="W440" s="775"/>
      <c r="X440" s="809"/>
      <c r="Y440" s="807"/>
      <c r="Z440" s="25">
        <f t="shared" si="137"/>
        <v>0</v>
      </c>
    </row>
    <row r="441" spans="1:26" ht="16.5" customHeight="1">
      <c r="A441" s="759">
        <f t="shared" si="132"/>
        <v>85</v>
      </c>
      <c r="B441" s="293" t="s">
        <v>813</v>
      </c>
      <c r="C441" s="25">
        <f t="shared" si="133"/>
        <v>3528372</v>
      </c>
      <c r="D441" s="760">
        <f t="shared" si="131"/>
        <v>136884.98486956151</v>
      </c>
      <c r="E441" s="760">
        <f t="shared" si="131"/>
        <v>43314.743082158064</v>
      </c>
      <c r="F441" s="760">
        <f t="shared" si="131"/>
        <v>93391.829135189502</v>
      </c>
      <c r="G441" s="760">
        <f t="shared" si="131"/>
        <v>7464.7925182442705</v>
      </c>
      <c r="H441" s="760">
        <f t="shared" si="131"/>
        <v>135917.13570312667</v>
      </c>
      <c r="I441" s="760">
        <f t="shared" si="131"/>
        <v>34907.363365934041</v>
      </c>
      <c r="J441" s="360">
        <f t="shared" si="131"/>
        <v>0</v>
      </c>
      <c r="K441" s="25">
        <f t="shared" si="134"/>
        <v>3980251.8486742144</v>
      </c>
      <c r="L441" s="760">
        <v>348</v>
      </c>
      <c r="M441" s="760">
        <f t="shared" si="135"/>
        <v>11437.505312282225</v>
      </c>
      <c r="N441" s="671">
        <v>14535</v>
      </c>
      <c r="O441" s="671"/>
      <c r="P441" s="40" t="s">
        <v>501</v>
      </c>
      <c r="Q441" s="775">
        <v>40862</v>
      </c>
      <c r="R441" s="776"/>
      <c r="S441" s="301">
        <f>L441/2</f>
        <v>174</v>
      </c>
      <c r="T441" s="807">
        <v>20278</v>
      </c>
      <c r="U441" s="25">
        <f t="shared" si="136"/>
        <v>3528372</v>
      </c>
      <c r="V441" s="451"/>
      <c r="W441" s="775"/>
      <c r="X441" s="809"/>
      <c r="Y441" s="807"/>
      <c r="Z441" s="25">
        <f t="shared" si="137"/>
        <v>0</v>
      </c>
    </row>
    <row r="442" spans="1:26" ht="16.5" customHeight="1">
      <c r="A442" s="759">
        <f t="shared" si="132"/>
        <v>86</v>
      </c>
      <c r="B442" s="293" t="s">
        <v>532</v>
      </c>
      <c r="C442" s="25">
        <f t="shared" si="133"/>
        <v>327560</v>
      </c>
      <c r="D442" s="760">
        <f t="shared" si="131"/>
        <v>14947.210991503842</v>
      </c>
      <c r="E442" s="760">
        <f t="shared" si="131"/>
        <v>4729.7707963276052</v>
      </c>
      <c r="F442" s="760">
        <f t="shared" si="131"/>
        <v>10197.958353842532</v>
      </c>
      <c r="G442" s="760">
        <f t="shared" si="131"/>
        <v>815.12102210713294</v>
      </c>
      <c r="H442" s="760">
        <f t="shared" si="131"/>
        <v>14841.526312410384</v>
      </c>
      <c r="I442" s="760">
        <f t="shared" si="131"/>
        <v>3811.7235859353264</v>
      </c>
      <c r="J442" s="360">
        <f t="shared" si="131"/>
        <v>0</v>
      </c>
      <c r="K442" s="25">
        <f t="shared" si="134"/>
        <v>376902.31106212683</v>
      </c>
      <c r="L442" s="760">
        <v>38</v>
      </c>
      <c r="M442" s="760">
        <f t="shared" si="135"/>
        <v>9918.4818700559699</v>
      </c>
      <c r="N442" s="671">
        <v>11321</v>
      </c>
      <c r="O442" s="671"/>
      <c r="P442" s="189" t="s">
        <v>413</v>
      </c>
      <c r="Q442" s="775">
        <v>40862</v>
      </c>
      <c r="R442" s="776"/>
      <c r="S442" s="301">
        <f>L442</f>
        <v>38</v>
      </c>
      <c r="T442" s="807">
        <v>8620</v>
      </c>
      <c r="U442" s="25">
        <f t="shared" si="136"/>
        <v>327560</v>
      </c>
      <c r="V442" s="451"/>
      <c r="W442" s="775"/>
      <c r="X442" s="809"/>
      <c r="Y442" s="807"/>
      <c r="Z442" s="25">
        <f t="shared" si="137"/>
        <v>0</v>
      </c>
    </row>
    <row r="443" spans="1:26" ht="16.5" customHeight="1">
      <c r="A443" s="759">
        <f t="shared" si="132"/>
        <v>87</v>
      </c>
      <c r="B443" s="293" t="s">
        <v>814</v>
      </c>
      <c r="C443" s="25">
        <f t="shared" si="133"/>
        <v>169260</v>
      </c>
      <c r="D443" s="760">
        <f t="shared" si="131"/>
        <v>9440.3437841076902</v>
      </c>
      <c r="E443" s="760">
        <f t="shared" si="131"/>
        <v>2987.2236608384874</v>
      </c>
      <c r="F443" s="760">
        <f t="shared" si="131"/>
        <v>6440.8158024268623</v>
      </c>
      <c r="G443" s="760">
        <f t="shared" si="131"/>
        <v>514.81327712029452</v>
      </c>
      <c r="H443" s="760">
        <f t="shared" si="131"/>
        <v>9373.5955657328741</v>
      </c>
      <c r="I443" s="760">
        <f t="shared" si="131"/>
        <v>2407.404370064417</v>
      </c>
      <c r="J443" s="360">
        <f t="shared" si="131"/>
        <v>0</v>
      </c>
      <c r="K443" s="25">
        <f t="shared" si="134"/>
        <v>200423.19646029061</v>
      </c>
      <c r="L443" s="760">
        <v>24</v>
      </c>
      <c r="M443" s="760">
        <f t="shared" si="135"/>
        <v>8350.9665191787753</v>
      </c>
      <c r="N443" s="671">
        <v>10267</v>
      </c>
      <c r="O443" s="671"/>
      <c r="P443" s="40" t="s">
        <v>508</v>
      </c>
      <c r="Q443" s="775">
        <v>40862</v>
      </c>
      <c r="R443" s="776"/>
      <c r="S443" s="301">
        <v>12</v>
      </c>
      <c r="T443" s="807">
        <v>14105</v>
      </c>
      <c r="U443" s="25">
        <f t="shared" si="136"/>
        <v>169260</v>
      </c>
      <c r="V443" s="451"/>
      <c r="W443" s="775"/>
      <c r="X443" s="809"/>
      <c r="Y443" s="807"/>
      <c r="Z443" s="25">
        <f t="shared" si="137"/>
        <v>0</v>
      </c>
    </row>
    <row r="444" spans="1:26" ht="16.5" customHeight="1">
      <c r="A444" s="759">
        <f t="shared" si="132"/>
        <v>88</v>
      </c>
      <c r="B444" s="293" t="s">
        <v>714</v>
      </c>
      <c r="C444" s="25">
        <f t="shared" si="133"/>
        <v>10139</v>
      </c>
      <c r="D444" s="760">
        <f t="shared" si="131"/>
        <v>393.34765767115374</v>
      </c>
      <c r="E444" s="760">
        <f t="shared" si="131"/>
        <v>124.46765253493697</v>
      </c>
      <c r="F444" s="760">
        <f t="shared" si="131"/>
        <v>268.36732510111926</v>
      </c>
      <c r="G444" s="760">
        <f t="shared" si="131"/>
        <v>21.450553213345604</v>
      </c>
      <c r="H444" s="760">
        <f t="shared" si="131"/>
        <v>390.56648190553642</v>
      </c>
      <c r="I444" s="760">
        <f t="shared" si="131"/>
        <v>100.3085154193507</v>
      </c>
      <c r="J444" s="360">
        <f t="shared" si="131"/>
        <v>0</v>
      </c>
      <c r="K444" s="25">
        <f t="shared" si="134"/>
        <v>11436.508185845443</v>
      </c>
      <c r="L444" s="760">
        <v>1</v>
      </c>
      <c r="M444" s="760">
        <f t="shared" si="135"/>
        <v>11436.508185845443</v>
      </c>
      <c r="N444" s="671">
        <v>13099</v>
      </c>
      <c r="O444" s="671"/>
      <c r="P444" s="40" t="s">
        <v>501</v>
      </c>
      <c r="Q444" s="775">
        <v>40862</v>
      </c>
      <c r="R444" s="776"/>
      <c r="S444" s="301">
        <f>L444/2</f>
        <v>0.5</v>
      </c>
      <c r="T444" s="807">
        <v>20278</v>
      </c>
      <c r="U444" s="25">
        <f t="shared" si="136"/>
        <v>10139</v>
      </c>
      <c r="V444" s="451"/>
      <c r="W444" s="775"/>
      <c r="X444" s="809"/>
      <c r="Y444" s="807"/>
      <c r="Z444" s="25">
        <f t="shared" si="137"/>
        <v>0</v>
      </c>
    </row>
    <row r="445" spans="1:26" ht="16.5" customHeight="1">
      <c r="A445" s="759">
        <f t="shared" si="132"/>
        <v>89</v>
      </c>
      <c r="B445" s="293" t="s">
        <v>534</v>
      </c>
      <c r="C445" s="25">
        <f t="shared" si="133"/>
        <v>27594</v>
      </c>
      <c r="D445" s="760">
        <f t="shared" si="131"/>
        <v>1180.0429730134613</v>
      </c>
      <c r="E445" s="760">
        <f t="shared" si="131"/>
        <v>373.40295760481092</v>
      </c>
      <c r="F445" s="760">
        <f t="shared" si="131"/>
        <v>805.10197530335779</v>
      </c>
      <c r="G445" s="760">
        <f t="shared" si="131"/>
        <v>64.351659640036814</v>
      </c>
      <c r="H445" s="760">
        <f t="shared" si="131"/>
        <v>1171.6994457166093</v>
      </c>
      <c r="I445" s="760">
        <f t="shared" si="131"/>
        <v>300.92554625805212</v>
      </c>
      <c r="J445" s="360">
        <f t="shared" ref="D445:J482" si="138">IF($L$599&lt;&gt;0,J$599/$L$599*$L445,0)</f>
        <v>0</v>
      </c>
      <c r="K445" s="25">
        <f t="shared" si="134"/>
        <v>31488.524557536326</v>
      </c>
      <c r="L445" s="760">
        <v>3</v>
      </c>
      <c r="M445" s="760">
        <f t="shared" si="135"/>
        <v>10496.174852512109</v>
      </c>
      <c r="N445" s="671">
        <v>12564</v>
      </c>
      <c r="O445" s="671"/>
      <c r="P445" s="40" t="s">
        <v>475</v>
      </c>
      <c r="Q445" s="775">
        <v>40862</v>
      </c>
      <c r="R445" s="776"/>
      <c r="S445" s="301">
        <f>L445/2</f>
        <v>1.5</v>
      </c>
      <c r="T445" s="807">
        <v>18396</v>
      </c>
      <c r="U445" s="25">
        <f t="shared" si="136"/>
        <v>27594</v>
      </c>
      <c r="V445" s="451"/>
      <c r="W445" s="775"/>
      <c r="X445" s="809"/>
      <c r="Y445" s="807"/>
      <c r="Z445" s="25">
        <f t="shared" si="137"/>
        <v>0</v>
      </c>
    </row>
    <row r="446" spans="1:26" ht="16.5" customHeight="1">
      <c r="A446" s="759">
        <f t="shared" si="132"/>
        <v>90</v>
      </c>
      <c r="B446" s="293" t="s">
        <v>537</v>
      </c>
      <c r="C446" s="25">
        <f t="shared" si="133"/>
        <v>29457</v>
      </c>
      <c r="D446" s="760">
        <f t="shared" si="138"/>
        <v>1180.0429730134613</v>
      </c>
      <c r="E446" s="760">
        <f t="shared" si="138"/>
        <v>373.40295760481092</v>
      </c>
      <c r="F446" s="760">
        <f t="shared" si="138"/>
        <v>805.10197530335779</v>
      </c>
      <c r="G446" s="760">
        <f t="shared" si="138"/>
        <v>64.351659640036814</v>
      </c>
      <c r="H446" s="760">
        <f t="shared" si="138"/>
        <v>1171.6994457166093</v>
      </c>
      <c r="I446" s="760">
        <f t="shared" si="138"/>
        <v>300.92554625805212</v>
      </c>
      <c r="J446" s="360">
        <f t="shared" si="138"/>
        <v>0</v>
      </c>
      <c r="K446" s="25">
        <f t="shared" si="134"/>
        <v>33351.52455753633</v>
      </c>
      <c r="L446" s="760">
        <v>3</v>
      </c>
      <c r="M446" s="760">
        <f t="shared" si="135"/>
        <v>11117.174852512109</v>
      </c>
      <c r="N446" s="671">
        <v>16284</v>
      </c>
      <c r="O446" s="671"/>
      <c r="P446" s="189" t="s">
        <v>426</v>
      </c>
      <c r="Q446" s="775">
        <v>40862</v>
      </c>
      <c r="R446" s="776"/>
      <c r="S446" s="301">
        <v>1.5</v>
      </c>
      <c r="T446" s="807">
        <v>19638</v>
      </c>
      <c r="U446" s="25">
        <f t="shared" si="136"/>
        <v>29457</v>
      </c>
      <c r="V446" s="451"/>
      <c r="W446" s="775"/>
      <c r="X446" s="809"/>
      <c r="Y446" s="807"/>
      <c r="Z446" s="25">
        <f t="shared" si="137"/>
        <v>0</v>
      </c>
    </row>
    <row r="447" spans="1:26" ht="16.5" customHeight="1">
      <c r="A447" s="759">
        <f t="shared" si="132"/>
        <v>91</v>
      </c>
      <c r="B447" s="293" t="s">
        <v>533</v>
      </c>
      <c r="C447" s="25">
        <f t="shared" si="133"/>
        <v>33745</v>
      </c>
      <c r="D447" s="760">
        <f t="shared" si="138"/>
        <v>1966.7382883557686</v>
      </c>
      <c r="E447" s="760">
        <f t="shared" si="138"/>
        <v>622.33826267468487</v>
      </c>
      <c r="F447" s="760">
        <f t="shared" si="138"/>
        <v>1341.8366255055962</v>
      </c>
      <c r="G447" s="760">
        <f t="shared" si="138"/>
        <v>107.25276606672801</v>
      </c>
      <c r="H447" s="760">
        <f t="shared" si="138"/>
        <v>1952.8324095276821</v>
      </c>
      <c r="I447" s="760">
        <f t="shared" si="138"/>
        <v>501.54257709675346</v>
      </c>
      <c r="J447" s="360">
        <f t="shared" si="138"/>
        <v>0</v>
      </c>
      <c r="K447" s="25">
        <f t="shared" si="134"/>
        <v>40236.540929227209</v>
      </c>
      <c r="L447" s="760">
        <v>5</v>
      </c>
      <c r="M447" s="760">
        <f t="shared" si="135"/>
        <v>8047.3081858454416</v>
      </c>
      <c r="N447" s="671">
        <v>10253</v>
      </c>
      <c r="O447" s="671"/>
      <c r="P447" s="189" t="s">
        <v>410</v>
      </c>
      <c r="Q447" s="775">
        <v>40862</v>
      </c>
      <c r="R447" s="776"/>
      <c r="S447" s="301">
        <f>L447/2</f>
        <v>2.5</v>
      </c>
      <c r="T447" s="807">
        <v>13498</v>
      </c>
      <c r="U447" s="25">
        <f t="shared" si="136"/>
        <v>33745</v>
      </c>
      <c r="V447" s="451"/>
      <c r="W447" s="775"/>
      <c r="X447" s="809"/>
      <c r="Y447" s="807"/>
      <c r="Z447" s="25">
        <f t="shared" si="137"/>
        <v>0</v>
      </c>
    </row>
    <row r="448" spans="1:26" ht="16.5" customHeight="1">
      <c r="A448" s="759">
        <f t="shared" si="132"/>
        <v>92</v>
      </c>
      <c r="B448" s="293" t="s">
        <v>822</v>
      </c>
      <c r="C448" s="25">
        <f t="shared" si="133"/>
        <v>26996</v>
      </c>
      <c r="D448" s="760">
        <f t="shared" si="138"/>
        <v>1573.390630684615</v>
      </c>
      <c r="E448" s="760">
        <f t="shared" si="138"/>
        <v>497.8706101397479</v>
      </c>
      <c r="F448" s="760">
        <f t="shared" si="138"/>
        <v>1073.4693004044771</v>
      </c>
      <c r="G448" s="760">
        <f t="shared" si="138"/>
        <v>85.802212853382414</v>
      </c>
      <c r="H448" s="760">
        <f t="shared" si="138"/>
        <v>1562.2659276221457</v>
      </c>
      <c r="I448" s="760">
        <f t="shared" si="138"/>
        <v>401.23406167740279</v>
      </c>
      <c r="J448" s="360">
        <f t="shared" si="138"/>
        <v>0</v>
      </c>
      <c r="K448" s="25">
        <f t="shared" si="134"/>
        <v>32189.032743381769</v>
      </c>
      <c r="L448" s="760">
        <v>4</v>
      </c>
      <c r="M448" s="760">
        <f t="shared" si="135"/>
        <v>8047.2581858454423</v>
      </c>
      <c r="N448" s="671">
        <v>10026</v>
      </c>
      <c r="O448" s="671"/>
      <c r="P448" s="189" t="s">
        <v>410</v>
      </c>
      <c r="Q448" s="775">
        <v>40862</v>
      </c>
      <c r="R448" s="776"/>
      <c r="S448" s="301">
        <f>L448/2</f>
        <v>2</v>
      </c>
      <c r="T448" s="807">
        <v>13498</v>
      </c>
      <c r="U448" s="25">
        <f t="shared" si="136"/>
        <v>26996</v>
      </c>
      <c r="V448" s="451"/>
      <c r="W448" s="775"/>
      <c r="X448" s="809"/>
      <c r="Y448" s="807"/>
      <c r="Z448" s="25">
        <f t="shared" si="137"/>
        <v>0</v>
      </c>
    </row>
    <row r="449" spans="1:26" ht="16.5" customHeight="1">
      <c r="A449" s="759">
        <f t="shared" si="132"/>
        <v>93</v>
      </c>
      <c r="B449" s="293" t="s">
        <v>735</v>
      </c>
      <c r="C449" s="25">
        <f t="shared" si="133"/>
        <v>4449</v>
      </c>
      <c r="D449" s="760">
        <f t="shared" si="138"/>
        <v>393.34765767115374</v>
      </c>
      <c r="E449" s="760">
        <f t="shared" si="138"/>
        <v>124.46765253493697</v>
      </c>
      <c r="F449" s="760">
        <f t="shared" si="138"/>
        <v>268.36732510111926</v>
      </c>
      <c r="G449" s="760">
        <f t="shared" si="138"/>
        <v>21.450553213345604</v>
      </c>
      <c r="H449" s="760">
        <f t="shared" si="138"/>
        <v>390.56648190553642</v>
      </c>
      <c r="I449" s="760">
        <f t="shared" si="138"/>
        <v>100.3085154193507</v>
      </c>
      <c r="J449" s="360">
        <f t="shared" si="138"/>
        <v>0</v>
      </c>
      <c r="K449" s="25">
        <f t="shared" si="134"/>
        <v>5746.5081858454423</v>
      </c>
      <c r="L449" s="760">
        <v>1</v>
      </c>
      <c r="M449" s="760">
        <f t="shared" si="135"/>
        <v>5746.5081858454423</v>
      </c>
      <c r="N449" s="671">
        <v>7285</v>
      </c>
      <c r="O449" s="671"/>
      <c r="P449" s="189" t="s">
        <v>380</v>
      </c>
      <c r="Q449" s="775">
        <v>40862</v>
      </c>
      <c r="R449" s="776"/>
      <c r="S449" s="301">
        <f>L449</f>
        <v>1</v>
      </c>
      <c r="T449" s="807">
        <v>4449</v>
      </c>
      <c r="U449" s="25">
        <f t="shared" si="136"/>
        <v>4449</v>
      </c>
      <c r="V449" s="451"/>
      <c r="W449" s="775"/>
      <c r="X449" s="809"/>
      <c r="Y449" s="807"/>
      <c r="Z449" s="25">
        <f t="shared" si="137"/>
        <v>0</v>
      </c>
    </row>
    <row r="450" spans="1:26" ht="16.5" customHeight="1">
      <c r="A450" s="759">
        <f t="shared" si="132"/>
        <v>94</v>
      </c>
      <c r="B450" s="293" t="s">
        <v>542</v>
      </c>
      <c r="C450" s="25">
        <f t="shared" si="133"/>
        <v>15086</v>
      </c>
      <c r="D450" s="760">
        <f t="shared" si="138"/>
        <v>1573.390630684615</v>
      </c>
      <c r="E450" s="760">
        <f t="shared" si="138"/>
        <v>497.8706101397479</v>
      </c>
      <c r="F450" s="760">
        <f t="shared" si="138"/>
        <v>1073.4693004044771</v>
      </c>
      <c r="G450" s="760">
        <f t="shared" si="138"/>
        <v>85.802212853382414</v>
      </c>
      <c r="H450" s="760">
        <f t="shared" si="138"/>
        <v>1562.2659276221457</v>
      </c>
      <c r="I450" s="760">
        <f t="shared" si="138"/>
        <v>401.23406167740279</v>
      </c>
      <c r="J450" s="360">
        <f t="shared" si="138"/>
        <v>0</v>
      </c>
      <c r="K450" s="25">
        <f t="shared" si="134"/>
        <v>20279.032743381769</v>
      </c>
      <c r="L450" s="760">
        <v>4</v>
      </c>
      <c r="M450" s="760">
        <f t="shared" si="135"/>
        <v>5069.7581858454423</v>
      </c>
      <c r="N450" s="671">
        <v>5210</v>
      </c>
      <c r="O450" s="671"/>
      <c r="P450" s="189" t="s">
        <v>450</v>
      </c>
      <c r="Q450" s="775">
        <v>40862</v>
      </c>
      <c r="R450" s="776"/>
      <c r="S450" s="301">
        <v>2</v>
      </c>
      <c r="T450" s="807">
        <v>7543</v>
      </c>
      <c r="U450" s="25">
        <f t="shared" si="136"/>
        <v>15086</v>
      </c>
      <c r="V450" s="451"/>
      <c r="W450" s="775"/>
      <c r="X450" s="809"/>
      <c r="Y450" s="807"/>
      <c r="Z450" s="25">
        <f t="shared" si="137"/>
        <v>0</v>
      </c>
    </row>
    <row r="451" spans="1:26" ht="16.5" customHeight="1">
      <c r="A451" s="759">
        <f t="shared" si="132"/>
        <v>95</v>
      </c>
      <c r="B451" s="293" t="s">
        <v>668</v>
      </c>
      <c r="C451" s="25">
        <f t="shared" si="133"/>
        <v>17796</v>
      </c>
      <c r="D451" s="760">
        <f t="shared" si="138"/>
        <v>1573.390630684615</v>
      </c>
      <c r="E451" s="760">
        <f t="shared" si="138"/>
        <v>497.8706101397479</v>
      </c>
      <c r="F451" s="760">
        <f t="shared" si="138"/>
        <v>1073.4693004044771</v>
      </c>
      <c r="G451" s="760">
        <f t="shared" si="138"/>
        <v>85.802212853382414</v>
      </c>
      <c r="H451" s="760">
        <f t="shared" si="138"/>
        <v>1562.2659276221457</v>
      </c>
      <c r="I451" s="760">
        <f t="shared" si="138"/>
        <v>401.23406167740279</v>
      </c>
      <c r="J451" s="360">
        <f t="shared" si="138"/>
        <v>0</v>
      </c>
      <c r="K451" s="25">
        <f t="shared" si="134"/>
        <v>22989.032743381769</v>
      </c>
      <c r="L451" s="760">
        <v>4</v>
      </c>
      <c r="M451" s="760">
        <f t="shared" si="135"/>
        <v>5747.2581858454423</v>
      </c>
      <c r="N451" s="671">
        <v>7094</v>
      </c>
      <c r="O451" s="671"/>
      <c r="P451" s="189" t="s">
        <v>380</v>
      </c>
      <c r="Q451" s="775">
        <v>40862</v>
      </c>
      <c r="R451" s="776"/>
      <c r="S451" s="301">
        <f>L451</f>
        <v>4</v>
      </c>
      <c r="T451" s="807">
        <v>4449</v>
      </c>
      <c r="U451" s="25">
        <f t="shared" si="136"/>
        <v>17796</v>
      </c>
      <c r="V451" s="451"/>
      <c r="W451" s="775"/>
      <c r="X451" s="809"/>
      <c r="Y451" s="807"/>
      <c r="Z451" s="25">
        <f t="shared" si="137"/>
        <v>0</v>
      </c>
    </row>
    <row r="452" spans="1:26" ht="16.5" customHeight="1">
      <c r="A452" s="759">
        <f t="shared" si="132"/>
        <v>96</v>
      </c>
      <c r="B452" s="293" t="s">
        <v>543</v>
      </c>
      <c r="C452" s="25">
        <f t="shared" si="133"/>
        <v>8898</v>
      </c>
      <c r="D452" s="760">
        <f t="shared" si="138"/>
        <v>786.69531534230748</v>
      </c>
      <c r="E452" s="760">
        <f t="shared" si="138"/>
        <v>248.93530506987395</v>
      </c>
      <c r="F452" s="760">
        <f t="shared" si="138"/>
        <v>536.73465020223853</v>
      </c>
      <c r="G452" s="760">
        <f t="shared" si="138"/>
        <v>42.901106426691207</v>
      </c>
      <c r="H452" s="760">
        <f t="shared" si="138"/>
        <v>781.13296381107284</v>
      </c>
      <c r="I452" s="760">
        <f t="shared" si="138"/>
        <v>200.6170308387014</v>
      </c>
      <c r="J452" s="360">
        <f t="shared" si="138"/>
        <v>0</v>
      </c>
      <c r="K452" s="25">
        <f t="shared" si="134"/>
        <v>11494.016371690885</v>
      </c>
      <c r="L452" s="760">
        <v>2</v>
      </c>
      <c r="M452" s="760">
        <f t="shared" si="135"/>
        <v>5747.0081858454423</v>
      </c>
      <c r="N452" s="671">
        <v>7348</v>
      </c>
      <c r="O452" s="671"/>
      <c r="P452" s="189" t="s">
        <v>380</v>
      </c>
      <c r="Q452" s="775">
        <v>40862</v>
      </c>
      <c r="R452" s="776"/>
      <c r="S452" s="301">
        <f>L452</f>
        <v>2</v>
      </c>
      <c r="T452" s="807">
        <v>4449</v>
      </c>
      <c r="U452" s="25">
        <f t="shared" si="136"/>
        <v>8898</v>
      </c>
      <c r="V452" s="451"/>
      <c r="W452" s="775"/>
      <c r="X452" s="809"/>
      <c r="Y452" s="807"/>
      <c r="Z452" s="25">
        <f t="shared" si="137"/>
        <v>0</v>
      </c>
    </row>
    <row r="453" spans="1:26" ht="16.5" customHeight="1">
      <c r="A453" s="759">
        <f t="shared" si="132"/>
        <v>97</v>
      </c>
      <c r="B453" s="293" t="s">
        <v>670</v>
      </c>
      <c r="C453" s="25">
        <f t="shared" si="133"/>
        <v>1527848</v>
      </c>
      <c r="D453" s="760">
        <f t="shared" si="138"/>
        <v>86929.832345324976</v>
      </c>
      <c r="E453" s="760">
        <f t="shared" si="138"/>
        <v>27507.35121022107</v>
      </c>
      <c r="F453" s="760">
        <f t="shared" si="138"/>
        <v>59309.178847347357</v>
      </c>
      <c r="G453" s="760">
        <f t="shared" si="138"/>
        <v>4740.5722601493781</v>
      </c>
      <c r="H453" s="760">
        <f t="shared" si="138"/>
        <v>86315.192501123543</v>
      </c>
      <c r="I453" s="760">
        <f t="shared" si="138"/>
        <v>22168.181907676506</v>
      </c>
      <c r="J453" s="360">
        <f t="shared" si="138"/>
        <v>0</v>
      </c>
      <c r="K453" s="25">
        <f t="shared" si="134"/>
        <v>1814817.3090718428</v>
      </c>
      <c r="L453" s="760">
        <v>221</v>
      </c>
      <c r="M453" s="760">
        <f t="shared" si="135"/>
        <v>8211.8430274744023</v>
      </c>
      <c r="N453" s="671">
        <v>9594</v>
      </c>
      <c r="O453" s="671"/>
      <c r="P453" s="40" t="s">
        <v>498</v>
      </c>
      <c r="Q453" s="775">
        <v>40862</v>
      </c>
      <c r="R453" s="776"/>
      <c r="S453" s="301">
        <v>56</v>
      </c>
      <c r="T453" s="807">
        <v>27283</v>
      </c>
      <c r="U453" s="25">
        <f t="shared" si="136"/>
        <v>1527848</v>
      </c>
      <c r="V453" s="451"/>
      <c r="W453" s="775"/>
      <c r="X453" s="809"/>
      <c r="Y453" s="807"/>
      <c r="Z453" s="25">
        <f t="shared" si="137"/>
        <v>0</v>
      </c>
    </row>
    <row r="454" spans="1:26" ht="16.5" customHeight="1">
      <c r="A454" s="759">
        <f t="shared" si="132"/>
        <v>98</v>
      </c>
      <c r="B454" s="293" t="s">
        <v>544</v>
      </c>
      <c r="C454" s="25">
        <f t="shared" si="133"/>
        <v>794561</v>
      </c>
      <c r="D454" s="760">
        <f t="shared" si="138"/>
        <v>24387.55477561153</v>
      </c>
      <c r="E454" s="760">
        <f t="shared" si="138"/>
        <v>7716.9944571660926</v>
      </c>
      <c r="F454" s="760">
        <f t="shared" si="138"/>
        <v>16638.774156269395</v>
      </c>
      <c r="G454" s="760">
        <f t="shared" si="138"/>
        <v>1329.9342992274273</v>
      </c>
      <c r="H454" s="760">
        <f t="shared" si="138"/>
        <v>24215.121878143258</v>
      </c>
      <c r="I454" s="760">
        <f t="shared" si="138"/>
        <v>6219.1279559997429</v>
      </c>
      <c r="J454" s="360">
        <f t="shared" si="138"/>
        <v>0</v>
      </c>
      <c r="K454" s="25">
        <f t="shared" si="134"/>
        <v>875067.50752241735</v>
      </c>
      <c r="L454" s="760">
        <v>62</v>
      </c>
      <c r="M454" s="760">
        <f t="shared" si="135"/>
        <v>14113.992056813184</v>
      </c>
      <c r="N454" s="671">
        <v>15136</v>
      </c>
      <c r="O454" s="671"/>
      <c r="P454" s="451" t="s">
        <v>502</v>
      </c>
      <c r="Q454" s="775">
        <v>40862</v>
      </c>
      <c r="R454" s="776"/>
      <c r="S454" s="301">
        <f>L454/2</f>
        <v>31</v>
      </c>
      <c r="T454" s="807">
        <v>25631</v>
      </c>
      <c r="U454" s="25">
        <f t="shared" si="136"/>
        <v>794561</v>
      </c>
      <c r="V454" s="451"/>
      <c r="W454" s="775"/>
      <c r="X454" s="809"/>
      <c r="Y454" s="807"/>
      <c r="Z454" s="25">
        <f t="shared" si="137"/>
        <v>0</v>
      </c>
    </row>
    <row r="455" spans="1:26" ht="16.5" customHeight="1">
      <c r="A455" s="759">
        <f t="shared" si="132"/>
        <v>99</v>
      </c>
      <c r="B455" s="293" t="s">
        <v>666</v>
      </c>
      <c r="C455" s="25">
        <f t="shared" si="133"/>
        <v>851236</v>
      </c>
      <c r="D455" s="760">
        <f t="shared" si="138"/>
        <v>54675.324416290372</v>
      </c>
      <c r="E455" s="760">
        <f t="shared" si="138"/>
        <v>17301.00370235624</v>
      </c>
      <c r="F455" s="760">
        <f t="shared" si="138"/>
        <v>37303.058189055577</v>
      </c>
      <c r="G455" s="760">
        <f t="shared" si="138"/>
        <v>2981.6268966550388</v>
      </c>
      <c r="H455" s="760">
        <f t="shared" si="138"/>
        <v>54288.740984869561</v>
      </c>
      <c r="I455" s="760">
        <f t="shared" si="138"/>
        <v>13942.883643289748</v>
      </c>
      <c r="J455" s="360">
        <f t="shared" si="138"/>
        <v>0</v>
      </c>
      <c r="K455" s="25">
        <f t="shared" si="134"/>
        <v>1031727.6378325166</v>
      </c>
      <c r="L455" s="760">
        <v>139</v>
      </c>
      <c r="M455" s="760">
        <f t="shared" si="135"/>
        <v>7422.5009916008385</v>
      </c>
      <c r="N455" s="671">
        <v>8450</v>
      </c>
      <c r="O455" s="671"/>
      <c r="P455" s="189" t="s">
        <v>379</v>
      </c>
      <c r="Q455" s="775">
        <v>40862</v>
      </c>
      <c r="R455" s="776"/>
      <c r="S455" s="301">
        <v>139</v>
      </c>
      <c r="T455" s="807">
        <v>6124</v>
      </c>
      <c r="U455" s="25">
        <f t="shared" si="136"/>
        <v>851236</v>
      </c>
      <c r="V455" s="451"/>
      <c r="W455" s="775"/>
      <c r="X455" s="809"/>
      <c r="Y455" s="807"/>
      <c r="Z455" s="25">
        <f t="shared" si="137"/>
        <v>0</v>
      </c>
    </row>
    <row r="456" spans="1:26" ht="16.5" customHeight="1">
      <c r="A456" s="759">
        <f t="shared" si="132"/>
        <v>100</v>
      </c>
      <c r="B456" s="293" t="s">
        <v>531</v>
      </c>
      <c r="C456" s="25">
        <f t="shared" si="133"/>
        <v>2574312</v>
      </c>
      <c r="D456" s="760">
        <f t="shared" si="138"/>
        <v>122724.46919339997</v>
      </c>
      <c r="E456" s="760">
        <f t="shared" si="138"/>
        <v>38833.907590900337</v>
      </c>
      <c r="F456" s="760">
        <f t="shared" si="138"/>
        <v>83730.605431549207</v>
      </c>
      <c r="G456" s="760">
        <f t="shared" si="138"/>
        <v>6692.5726025638287</v>
      </c>
      <c r="H456" s="760">
        <f t="shared" si="138"/>
        <v>121856.74235452736</v>
      </c>
      <c r="I456" s="760">
        <f t="shared" si="138"/>
        <v>31296.256810837418</v>
      </c>
      <c r="J456" s="360">
        <f t="shared" si="138"/>
        <v>0</v>
      </c>
      <c r="K456" s="25">
        <f t="shared" si="134"/>
        <v>2979445.5539837787</v>
      </c>
      <c r="L456" s="760">
        <v>312</v>
      </c>
      <c r="M456" s="760">
        <f t="shared" si="135"/>
        <v>9549.50498071724</v>
      </c>
      <c r="N456" s="671">
        <v>10595</v>
      </c>
      <c r="O456" s="671"/>
      <c r="P456" s="40" t="s">
        <v>506</v>
      </c>
      <c r="Q456" s="775">
        <v>40862</v>
      </c>
      <c r="R456" s="776"/>
      <c r="S456" s="301">
        <f>L456/2</f>
        <v>156</v>
      </c>
      <c r="T456" s="807">
        <v>16502</v>
      </c>
      <c r="U456" s="25">
        <f t="shared" si="136"/>
        <v>2574312</v>
      </c>
      <c r="V456" s="451"/>
      <c r="W456" s="775"/>
      <c r="X456" s="809"/>
      <c r="Y456" s="807"/>
      <c r="Z456" s="25">
        <f t="shared" si="137"/>
        <v>0</v>
      </c>
    </row>
    <row r="457" spans="1:26" ht="16.5" customHeight="1">
      <c r="A457" s="759">
        <f t="shared" si="132"/>
        <v>101</v>
      </c>
      <c r="B457" s="293" t="s">
        <v>823</v>
      </c>
      <c r="C457" s="25">
        <f t="shared" si="133"/>
        <v>124128</v>
      </c>
      <c r="D457" s="760">
        <f t="shared" si="138"/>
        <v>4720.1718920538451</v>
      </c>
      <c r="E457" s="760">
        <f t="shared" si="138"/>
        <v>1493.6118304192437</v>
      </c>
      <c r="F457" s="760">
        <f t="shared" si="138"/>
        <v>3220.4079012134312</v>
      </c>
      <c r="G457" s="760">
        <f t="shared" si="138"/>
        <v>257.40663856014726</v>
      </c>
      <c r="H457" s="760">
        <f t="shared" si="138"/>
        <v>4686.797782866437</v>
      </c>
      <c r="I457" s="760">
        <f t="shared" si="138"/>
        <v>1203.7021850322085</v>
      </c>
      <c r="J457" s="360">
        <f t="shared" si="138"/>
        <v>0</v>
      </c>
      <c r="K457" s="25">
        <f t="shared" si="134"/>
        <v>139709.09823014532</v>
      </c>
      <c r="L457" s="760">
        <v>12</v>
      </c>
      <c r="M457" s="760">
        <f t="shared" si="135"/>
        <v>11642.424852512109</v>
      </c>
      <c r="N457" s="671">
        <v>14836</v>
      </c>
      <c r="O457" s="671"/>
      <c r="P457" s="189" t="s">
        <v>449</v>
      </c>
      <c r="Q457" s="775">
        <v>40862</v>
      </c>
      <c r="R457" s="776"/>
      <c r="S457" s="301">
        <f>L457</f>
        <v>12</v>
      </c>
      <c r="T457" s="807">
        <v>10344</v>
      </c>
      <c r="U457" s="25">
        <f t="shared" si="136"/>
        <v>124128</v>
      </c>
      <c r="V457" s="451"/>
      <c r="W457" s="775"/>
      <c r="X457" s="809"/>
      <c r="Y457" s="807"/>
      <c r="Z457" s="25">
        <f t="shared" si="137"/>
        <v>0</v>
      </c>
    </row>
    <row r="458" spans="1:26" ht="16.5" customHeight="1">
      <c r="A458" s="759">
        <f t="shared" si="132"/>
        <v>102</v>
      </c>
      <c r="B458" s="293" t="s">
        <v>535</v>
      </c>
      <c r="C458" s="25">
        <f t="shared" si="133"/>
        <v>2533285</v>
      </c>
      <c r="D458" s="760">
        <f t="shared" si="138"/>
        <v>81029.617480257672</v>
      </c>
      <c r="E458" s="760">
        <f t="shared" si="138"/>
        <v>25640.336422197015</v>
      </c>
      <c r="F458" s="760">
        <f t="shared" si="138"/>
        <v>55283.668970830571</v>
      </c>
      <c r="G458" s="760">
        <f t="shared" si="138"/>
        <v>4418.813961949194</v>
      </c>
      <c r="H458" s="760">
        <f t="shared" si="138"/>
        <v>80456.695272540499</v>
      </c>
      <c r="I458" s="760">
        <f t="shared" si="138"/>
        <v>20663.554176386242</v>
      </c>
      <c r="J458" s="360">
        <f t="shared" si="138"/>
        <v>0</v>
      </c>
      <c r="K458" s="25">
        <f t="shared" si="134"/>
        <v>2800776.6862841616</v>
      </c>
      <c r="L458" s="760">
        <v>206</v>
      </c>
      <c r="M458" s="760">
        <f t="shared" si="135"/>
        <v>13596.003331476513</v>
      </c>
      <c r="N458" s="671">
        <v>15618</v>
      </c>
      <c r="O458" s="671"/>
      <c r="P458" s="189" t="s">
        <v>497</v>
      </c>
      <c r="Q458" s="775">
        <v>40862</v>
      </c>
      <c r="R458" s="776"/>
      <c r="S458" s="301">
        <f>L458/2</f>
        <v>103</v>
      </c>
      <c r="T458" s="807">
        <v>24595</v>
      </c>
      <c r="U458" s="25">
        <f t="shared" si="136"/>
        <v>2533285</v>
      </c>
      <c r="V458" s="451"/>
      <c r="W458" s="775"/>
      <c r="X458" s="809"/>
      <c r="Y458" s="807"/>
      <c r="Z458" s="25">
        <f t="shared" si="137"/>
        <v>0</v>
      </c>
    </row>
    <row r="459" spans="1:26" ht="16.5" customHeight="1">
      <c r="A459" s="759">
        <f t="shared" si="132"/>
        <v>103</v>
      </c>
      <c r="B459" s="293" t="s">
        <v>824</v>
      </c>
      <c r="C459" s="25">
        <f t="shared" si="133"/>
        <v>627930</v>
      </c>
      <c r="D459" s="760">
        <f t="shared" si="138"/>
        <v>17700.644595201917</v>
      </c>
      <c r="E459" s="760">
        <f t="shared" si="138"/>
        <v>5601.0443640721642</v>
      </c>
      <c r="F459" s="760">
        <f t="shared" si="138"/>
        <v>12076.529629550367</v>
      </c>
      <c r="G459" s="760">
        <f t="shared" si="138"/>
        <v>965.27489460055222</v>
      </c>
      <c r="H459" s="760">
        <f t="shared" si="138"/>
        <v>17575.491685749141</v>
      </c>
      <c r="I459" s="760">
        <f t="shared" si="138"/>
        <v>4513.8831938707817</v>
      </c>
      <c r="J459" s="360">
        <f t="shared" si="138"/>
        <v>0</v>
      </c>
      <c r="K459" s="25">
        <f t="shared" si="134"/>
        <v>686361.86836304492</v>
      </c>
      <c r="L459" s="760">
        <v>45</v>
      </c>
      <c r="M459" s="760">
        <f t="shared" si="135"/>
        <v>15252.485963623221</v>
      </c>
      <c r="N459" s="671">
        <v>16215</v>
      </c>
      <c r="O459" s="671"/>
      <c r="P459" s="189" t="s">
        <v>430</v>
      </c>
      <c r="Q459" s="775">
        <v>40862</v>
      </c>
      <c r="R459" s="776"/>
      <c r="S459" s="301">
        <f>L459</f>
        <v>45</v>
      </c>
      <c r="T459" s="807">
        <v>13954</v>
      </c>
      <c r="U459" s="25">
        <f t="shared" si="136"/>
        <v>627930</v>
      </c>
      <c r="V459" s="451"/>
      <c r="W459" s="775"/>
      <c r="X459" s="809"/>
      <c r="Y459" s="807"/>
      <c r="Z459" s="25">
        <f t="shared" si="137"/>
        <v>0</v>
      </c>
    </row>
    <row r="460" spans="1:26" ht="16.5" customHeight="1">
      <c r="A460" s="759">
        <f t="shared" si="132"/>
        <v>104</v>
      </c>
      <c r="B460" s="293" t="s">
        <v>825</v>
      </c>
      <c r="C460" s="25">
        <f t="shared" si="133"/>
        <v>597870</v>
      </c>
      <c r="D460" s="760">
        <f t="shared" si="138"/>
        <v>24780.902433282685</v>
      </c>
      <c r="E460" s="760">
        <f t="shared" si="138"/>
        <v>7841.4621097010295</v>
      </c>
      <c r="F460" s="760">
        <f t="shared" si="138"/>
        <v>16907.141481370512</v>
      </c>
      <c r="G460" s="760">
        <f t="shared" si="138"/>
        <v>1351.3848524407731</v>
      </c>
      <c r="H460" s="760">
        <f t="shared" si="138"/>
        <v>24605.688360048793</v>
      </c>
      <c r="I460" s="760">
        <f t="shared" si="138"/>
        <v>6319.4364714190942</v>
      </c>
      <c r="J460" s="360">
        <f t="shared" si="138"/>
        <v>0</v>
      </c>
      <c r="K460" s="25">
        <f t="shared" si="134"/>
        <v>679675.01570826292</v>
      </c>
      <c r="L460" s="760">
        <v>63</v>
      </c>
      <c r="M460" s="760">
        <f t="shared" si="135"/>
        <v>10788.49231282957</v>
      </c>
      <c r="N460" s="671">
        <v>12346</v>
      </c>
      <c r="O460" s="671"/>
      <c r="P460" s="40" t="s">
        <v>475</v>
      </c>
      <c r="Q460" s="775">
        <v>40862</v>
      </c>
      <c r="R460" s="776"/>
      <c r="S460" s="301">
        <v>32.5</v>
      </c>
      <c r="T460" s="807">
        <v>18396</v>
      </c>
      <c r="U460" s="25">
        <f t="shared" si="136"/>
        <v>597870</v>
      </c>
      <c r="V460" s="451"/>
      <c r="W460" s="775"/>
      <c r="X460" s="809"/>
      <c r="Y460" s="807"/>
      <c r="Z460" s="25">
        <f t="shared" si="137"/>
        <v>0</v>
      </c>
    </row>
    <row r="461" spans="1:26" ht="16.5" customHeight="1">
      <c r="A461" s="759">
        <f t="shared" si="132"/>
        <v>105</v>
      </c>
      <c r="B461" s="293" t="s">
        <v>826</v>
      </c>
      <c r="C461" s="25">
        <f t="shared" si="133"/>
        <v>608340</v>
      </c>
      <c r="D461" s="760">
        <f t="shared" si="138"/>
        <v>23600.859460269225</v>
      </c>
      <c r="E461" s="760">
        <f t="shared" si="138"/>
        <v>7468.0591520962189</v>
      </c>
      <c r="F461" s="760">
        <f t="shared" si="138"/>
        <v>16102.039506067156</v>
      </c>
      <c r="G461" s="760">
        <f t="shared" si="138"/>
        <v>1287.0331928007363</v>
      </c>
      <c r="H461" s="760">
        <f t="shared" si="138"/>
        <v>23433.988914332185</v>
      </c>
      <c r="I461" s="760">
        <f t="shared" si="138"/>
        <v>6018.510925161042</v>
      </c>
      <c r="J461" s="360">
        <f t="shared" si="138"/>
        <v>0</v>
      </c>
      <c r="K461" s="25">
        <f t="shared" si="134"/>
        <v>686249.49115072656</v>
      </c>
      <c r="L461" s="760">
        <v>60</v>
      </c>
      <c r="M461" s="760">
        <f t="shared" si="135"/>
        <v>11437.491519178777</v>
      </c>
      <c r="N461" s="671">
        <v>13110</v>
      </c>
      <c r="O461" s="671"/>
      <c r="P461" s="40" t="s">
        <v>501</v>
      </c>
      <c r="Q461" s="775">
        <v>40862</v>
      </c>
      <c r="R461" s="776"/>
      <c r="S461" s="301">
        <f>L461/2</f>
        <v>30</v>
      </c>
      <c r="T461" s="807">
        <v>20278</v>
      </c>
      <c r="U461" s="25">
        <f t="shared" si="136"/>
        <v>608340</v>
      </c>
      <c r="V461" s="451"/>
      <c r="W461" s="775"/>
      <c r="X461" s="809"/>
      <c r="Y461" s="807"/>
      <c r="Z461" s="25">
        <f t="shared" si="137"/>
        <v>0</v>
      </c>
    </row>
    <row r="462" spans="1:26" ht="16.5" customHeight="1">
      <c r="A462" s="759">
        <f t="shared" si="132"/>
        <v>106</v>
      </c>
      <c r="B462" s="293" t="s">
        <v>827</v>
      </c>
      <c r="C462" s="25">
        <f t="shared" si="133"/>
        <v>503311</v>
      </c>
      <c r="D462" s="760">
        <f t="shared" si="138"/>
        <v>23994.207117940379</v>
      </c>
      <c r="E462" s="760">
        <f t="shared" si="138"/>
        <v>7592.5268046311558</v>
      </c>
      <c r="F462" s="760">
        <f t="shared" si="138"/>
        <v>16370.406831168275</v>
      </c>
      <c r="G462" s="760">
        <f t="shared" si="138"/>
        <v>1308.4837460140818</v>
      </c>
      <c r="H462" s="760">
        <f t="shared" si="138"/>
        <v>23824.555396237723</v>
      </c>
      <c r="I462" s="760">
        <f t="shared" si="138"/>
        <v>6118.8194405803924</v>
      </c>
      <c r="J462" s="360">
        <f t="shared" si="138"/>
        <v>0</v>
      </c>
      <c r="K462" s="25">
        <f t="shared" si="134"/>
        <v>582518.99933657201</v>
      </c>
      <c r="L462" s="760">
        <v>61</v>
      </c>
      <c r="M462" s="760">
        <f t="shared" si="135"/>
        <v>9549.4917924028196</v>
      </c>
      <c r="N462" s="671">
        <v>10884</v>
      </c>
      <c r="O462" s="671"/>
      <c r="P462" s="40" t="s">
        <v>506</v>
      </c>
      <c r="Q462" s="775">
        <v>40862</v>
      </c>
      <c r="R462" s="776"/>
      <c r="S462" s="301">
        <f>L462/2</f>
        <v>30.5</v>
      </c>
      <c r="T462" s="807">
        <v>16502</v>
      </c>
      <c r="U462" s="25">
        <f t="shared" si="136"/>
        <v>503311</v>
      </c>
      <c r="V462" s="451"/>
      <c r="W462" s="775"/>
      <c r="X462" s="809"/>
      <c r="Y462" s="807"/>
      <c r="Z462" s="25">
        <f t="shared" si="137"/>
        <v>0</v>
      </c>
    </row>
    <row r="463" spans="1:26" ht="16.5" customHeight="1">
      <c r="A463" s="759">
        <f t="shared" si="132"/>
        <v>107</v>
      </c>
      <c r="B463" s="293" t="s">
        <v>828</v>
      </c>
      <c r="C463" s="25">
        <f t="shared" si="133"/>
        <v>1767303</v>
      </c>
      <c r="D463" s="760">
        <f t="shared" si="138"/>
        <v>40908.15639779999</v>
      </c>
      <c r="E463" s="760">
        <f t="shared" si="138"/>
        <v>12944.635863633444</v>
      </c>
      <c r="F463" s="760">
        <f t="shared" si="138"/>
        <v>27910.201810516402</v>
      </c>
      <c r="G463" s="760">
        <f t="shared" si="138"/>
        <v>2230.8575341879427</v>
      </c>
      <c r="H463" s="760">
        <f t="shared" si="138"/>
        <v>40618.914118175788</v>
      </c>
      <c r="I463" s="760">
        <f t="shared" si="138"/>
        <v>10432.085603612473</v>
      </c>
      <c r="J463" s="360">
        <f t="shared" si="138"/>
        <v>0</v>
      </c>
      <c r="K463" s="25">
        <f t="shared" si="134"/>
        <v>1902346.8513279259</v>
      </c>
      <c r="L463" s="760">
        <v>104</v>
      </c>
      <c r="M463" s="760">
        <f t="shared" si="135"/>
        <v>18291.796647383904</v>
      </c>
      <c r="N463" s="671">
        <v>22061</v>
      </c>
      <c r="O463" s="671"/>
      <c r="P463" s="40" t="s">
        <v>500</v>
      </c>
      <c r="Q463" s="775">
        <v>40862</v>
      </c>
      <c r="R463" s="776"/>
      <c r="S463" s="301">
        <v>51</v>
      </c>
      <c r="T463" s="807">
        <v>34653</v>
      </c>
      <c r="U463" s="25">
        <f t="shared" si="136"/>
        <v>1767303</v>
      </c>
      <c r="V463" s="451"/>
      <c r="W463" s="775"/>
      <c r="X463" s="809"/>
      <c r="Y463" s="807"/>
      <c r="Z463" s="25">
        <f t="shared" si="137"/>
        <v>0</v>
      </c>
    </row>
    <row r="464" spans="1:26" ht="16.5" customHeight="1">
      <c r="A464" s="759">
        <f t="shared" si="132"/>
        <v>108</v>
      </c>
      <c r="B464" s="293" t="s">
        <v>829</v>
      </c>
      <c r="C464" s="25">
        <f t="shared" si="133"/>
        <v>1036754</v>
      </c>
      <c r="D464" s="760">
        <f t="shared" si="138"/>
        <v>59788.843966015367</v>
      </c>
      <c r="E464" s="760">
        <f t="shared" si="138"/>
        <v>18919.083185310421</v>
      </c>
      <c r="F464" s="760">
        <f t="shared" si="138"/>
        <v>40791.833415370129</v>
      </c>
      <c r="G464" s="760">
        <f t="shared" si="138"/>
        <v>3260.4840884285318</v>
      </c>
      <c r="H464" s="760">
        <f t="shared" si="138"/>
        <v>59366.105249641536</v>
      </c>
      <c r="I464" s="760">
        <f t="shared" si="138"/>
        <v>15246.894343741305</v>
      </c>
      <c r="J464" s="360">
        <f t="shared" si="138"/>
        <v>0</v>
      </c>
      <c r="K464" s="25">
        <f t="shared" si="134"/>
        <v>1234126.2442485073</v>
      </c>
      <c r="L464" s="760">
        <v>152</v>
      </c>
      <c r="M464" s="760">
        <f t="shared" si="135"/>
        <v>8119.251606898074</v>
      </c>
      <c r="N464" s="671">
        <v>9449</v>
      </c>
      <c r="O464" s="671"/>
      <c r="P464" s="40" t="s">
        <v>498</v>
      </c>
      <c r="Q464" s="775">
        <v>40862</v>
      </c>
      <c r="R464" s="776"/>
      <c r="S464" s="301">
        <f>L464/4</f>
        <v>38</v>
      </c>
      <c r="T464" s="807">
        <v>27283</v>
      </c>
      <c r="U464" s="25">
        <f t="shared" si="136"/>
        <v>1036754</v>
      </c>
      <c r="V464" s="451"/>
      <c r="W464" s="775"/>
      <c r="X464" s="809"/>
      <c r="Y464" s="807"/>
      <c r="Z464" s="25">
        <f t="shared" si="137"/>
        <v>0</v>
      </c>
    </row>
    <row r="465" spans="1:26" ht="16.5" customHeight="1">
      <c r="A465" s="759">
        <f t="shared" si="132"/>
        <v>109</v>
      </c>
      <c r="B465" s="293" t="s">
        <v>830</v>
      </c>
      <c r="C465" s="25">
        <f t="shared" si="133"/>
        <v>1947236</v>
      </c>
      <c r="D465" s="760">
        <f t="shared" si="138"/>
        <v>92436.699552721126</v>
      </c>
      <c r="E465" s="760">
        <f t="shared" si="138"/>
        <v>29249.898345710189</v>
      </c>
      <c r="F465" s="760">
        <f t="shared" si="138"/>
        <v>63066.32139876303</v>
      </c>
      <c r="G465" s="760">
        <f t="shared" si="138"/>
        <v>5040.8800051362168</v>
      </c>
      <c r="H465" s="760">
        <f t="shared" si="138"/>
        <v>91783.123247801064</v>
      </c>
      <c r="I465" s="760">
        <f t="shared" si="138"/>
        <v>23572.501123547416</v>
      </c>
      <c r="J465" s="360">
        <f t="shared" si="138"/>
        <v>0</v>
      </c>
      <c r="K465" s="25">
        <f t="shared" si="134"/>
        <v>2252384.4236736791</v>
      </c>
      <c r="L465" s="760">
        <v>235</v>
      </c>
      <c r="M465" s="760">
        <f t="shared" si="135"/>
        <v>9584.6145688241668</v>
      </c>
      <c r="N465" s="671">
        <v>10362</v>
      </c>
      <c r="O465" s="671"/>
      <c r="P465" s="40" t="s">
        <v>506</v>
      </c>
      <c r="Q465" s="775">
        <v>40862</v>
      </c>
      <c r="R465" s="776"/>
      <c r="S465" s="301">
        <v>118</v>
      </c>
      <c r="T465" s="807">
        <v>16502</v>
      </c>
      <c r="U465" s="25">
        <f t="shared" si="136"/>
        <v>1947236</v>
      </c>
      <c r="V465" s="451"/>
      <c r="W465" s="775"/>
      <c r="X465" s="809"/>
      <c r="Y465" s="807"/>
      <c r="Z465" s="25">
        <f t="shared" si="137"/>
        <v>0</v>
      </c>
    </row>
    <row r="466" spans="1:26" ht="16.5" customHeight="1">
      <c r="A466" s="759">
        <f t="shared" si="132"/>
        <v>110</v>
      </c>
      <c r="B466" s="293" t="s">
        <v>831</v>
      </c>
      <c r="C466" s="25">
        <f t="shared" si="133"/>
        <v>658407</v>
      </c>
      <c r="D466" s="760">
        <f t="shared" si="138"/>
        <v>14947.210991503842</v>
      </c>
      <c r="E466" s="760">
        <f t="shared" si="138"/>
        <v>4729.7707963276052</v>
      </c>
      <c r="F466" s="760">
        <f t="shared" si="138"/>
        <v>10197.958353842532</v>
      </c>
      <c r="G466" s="760">
        <f t="shared" si="138"/>
        <v>815.12102210713294</v>
      </c>
      <c r="H466" s="760">
        <f t="shared" si="138"/>
        <v>14841.526312410384</v>
      </c>
      <c r="I466" s="760">
        <f t="shared" si="138"/>
        <v>3811.7235859353264</v>
      </c>
      <c r="J466" s="360">
        <f t="shared" si="138"/>
        <v>0</v>
      </c>
      <c r="K466" s="25">
        <f t="shared" si="134"/>
        <v>707749.31106212665</v>
      </c>
      <c r="L466" s="760">
        <v>38</v>
      </c>
      <c r="M466" s="760">
        <f t="shared" si="135"/>
        <v>18624.981870055966</v>
      </c>
      <c r="N466" s="671">
        <v>25864</v>
      </c>
      <c r="O466" s="671"/>
      <c r="P466" s="40" t="s">
        <v>500</v>
      </c>
      <c r="Q466" s="775">
        <v>40866</v>
      </c>
      <c r="R466" s="776"/>
      <c r="S466" s="301">
        <f>L466/2</f>
        <v>19</v>
      </c>
      <c r="T466" s="807">
        <v>34653</v>
      </c>
      <c r="U466" s="25">
        <f t="shared" si="136"/>
        <v>658407</v>
      </c>
      <c r="V466" s="451"/>
      <c r="W466" s="775"/>
      <c r="X466" s="809"/>
      <c r="Y466" s="807"/>
      <c r="Z466" s="25">
        <f t="shared" si="137"/>
        <v>0</v>
      </c>
    </row>
    <row r="467" spans="1:26" ht="16.5" customHeight="1">
      <c r="A467" s="759">
        <f t="shared" si="132"/>
        <v>111</v>
      </c>
      <c r="B467" s="293" t="s">
        <v>832</v>
      </c>
      <c r="C467" s="25">
        <f t="shared" si="133"/>
        <v>112840</v>
      </c>
      <c r="D467" s="760">
        <f t="shared" si="138"/>
        <v>3146.7812613692299</v>
      </c>
      <c r="E467" s="760">
        <f t="shared" si="138"/>
        <v>995.74122027949579</v>
      </c>
      <c r="F467" s="760">
        <f t="shared" si="138"/>
        <v>2146.9386008089541</v>
      </c>
      <c r="G467" s="760">
        <f t="shared" si="138"/>
        <v>171.60442570676483</v>
      </c>
      <c r="H467" s="760">
        <f t="shared" si="138"/>
        <v>3124.5318552442914</v>
      </c>
      <c r="I467" s="760">
        <f t="shared" si="138"/>
        <v>802.46812335480558</v>
      </c>
      <c r="J467" s="360">
        <f t="shared" si="138"/>
        <v>0</v>
      </c>
      <c r="K467" s="25">
        <f t="shared" si="134"/>
        <v>123227.06548676355</v>
      </c>
      <c r="L467" s="760">
        <v>8</v>
      </c>
      <c r="M467" s="760">
        <f t="shared" si="135"/>
        <v>15403.383185845443</v>
      </c>
      <c r="N467" s="671">
        <v>17968</v>
      </c>
      <c r="O467" s="671"/>
      <c r="P467" s="40" t="s">
        <v>508</v>
      </c>
      <c r="Q467" s="775">
        <v>40866</v>
      </c>
      <c r="R467" s="776"/>
      <c r="S467" s="301">
        <f>L467</f>
        <v>8</v>
      </c>
      <c r="T467" s="807">
        <v>14105</v>
      </c>
      <c r="U467" s="25">
        <f t="shared" si="136"/>
        <v>112840</v>
      </c>
      <c r="V467" s="451"/>
      <c r="W467" s="775"/>
      <c r="X467" s="809"/>
      <c r="Y467" s="807"/>
      <c r="Z467" s="25">
        <f t="shared" si="137"/>
        <v>0</v>
      </c>
    </row>
    <row r="468" spans="1:26" ht="16.5" customHeight="1">
      <c r="A468" s="759">
        <f t="shared" si="132"/>
        <v>112</v>
      </c>
      <c r="B468" s="293" t="s">
        <v>833</v>
      </c>
      <c r="C468" s="25">
        <f t="shared" si="133"/>
        <v>206880</v>
      </c>
      <c r="D468" s="760">
        <f t="shared" si="138"/>
        <v>9440.3437841076902</v>
      </c>
      <c r="E468" s="760">
        <f t="shared" si="138"/>
        <v>2987.2236608384874</v>
      </c>
      <c r="F468" s="760">
        <f t="shared" si="138"/>
        <v>6440.8158024268623</v>
      </c>
      <c r="G468" s="760">
        <f t="shared" si="138"/>
        <v>514.81327712029452</v>
      </c>
      <c r="H468" s="760">
        <f t="shared" si="138"/>
        <v>9373.5955657328741</v>
      </c>
      <c r="I468" s="760">
        <f t="shared" si="138"/>
        <v>2407.404370064417</v>
      </c>
      <c r="J468" s="360">
        <f t="shared" si="138"/>
        <v>0</v>
      </c>
      <c r="K468" s="25">
        <f t="shared" si="134"/>
        <v>238043.19646029061</v>
      </c>
      <c r="L468" s="760">
        <v>24</v>
      </c>
      <c r="M468" s="760">
        <f t="shared" si="135"/>
        <v>9918.4665191787753</v>
      </c>
      <c r="N468" s="671">
        <v>11987</v>
      </c>
      <c r="O468" s="671"/>
      <c r="P468" s="189" t="s">
        <v>413</v>
      </c>
      <c r="Q468" s="775">
        <v>40866</v>
      </c>
      <c r="R468" s="776"/>
      <c r="S468" s="301">
        <f>L468</f>
        <v>24</v>
      </c>
      <c r="T468" s="807">
        <v>8620</v>
      </c>
      <c r="U468" s="25">
        <f t="shared" si="136"/>
        <v>206880</v>
      </c>
      <c r="V468" s="451"/>
      <c r="W468" s="775"/>
      <c r="X468" s="809"/>
      <c r="Y468" s="807"/>
      <c r="Z468" s="25">
        <f t="shared" si="137"/>
        <v>0</v>
      </c>
    </row>
    <row r="469" spans="1:26" ht="16.5" customHeight="1">
      <c r="A469" s="759">
        <f t="shared" si="132"/>
        <v>113</v>
      </c>
      <c r="B469" s="293" t="s">
        <v>834</v>
      </c>
      <c r="C469" s="25">
        <f t="shared" si="133"/>
        <v>169260</v>
      </c>
      <c r="D469" s="760">
        <f t="shared" si="138"/>
        <v>9440.3437841076902</v>
      </c>
      <c r="E469" s="760">
        <f t="shared" si="138"/>
        <v>2987.2236608384874</v>
      </c>
      <c r="F469" s="760">
        <f t="shared" si="138"/>
        <v>6440.8158024268623</v>
      </c>
      <c r="G469" s="760">
        <f t="shared" si="138"/>
        <v>514.81327712029452</v>
      </c>
      <c r="H469" s="760">
        <f t="shared" si="138"/>
        <v>9373.5955657328741</v>
      </c>
      <c r="I469" s="760">
        <f t="shared" si="138"/>
        <v>2407.404370064417</v>
      </c>
      <c r="J469" s="360">
        <f t="shared" si="138"/>
        <v>0</v>
      </c>
      <c r="K469" s="25">
        <f t="shared" si="134"/>
        <v>200423.19646029061</v>
      </c>
      <c r="L469" s="760">
        <v>24</v>
      </c>
      <c r="M469" s="760">
        <f t="shared" si="135"/>
        <v>8350.9665191787753</v>
      </c>
      <c r="N469" s="671">
        <v>16916</v>
      </c>
      <c r="O469" s="671"/>
      <c r="P469" s="40" t="s">
        <v>508</v>
      </c>
      <c r="Q469" s="775">
        <v>40866</v>
      </c>
      <c r="R469" s="776"/>
      <c r="S469" s="301">
        <f>L469/2</f>
        <v>12</v>
      </c>
      <c r="T469" s="807">
        <v>14105</v>
      </c>
      <c r="U469" s="25">
        <f t="shared" si="136"/>
        <v>169260</v>
      </c>
      <c r="V469" s="451"/>
      <c r="W469" s="775"/>
      <c r="X469" s="809"/>
      <c r="Y469" s="807"/>
      <c r="Z469" s="25">
        <f t="shared" si="137"/>
        <v>0</v>
      </c>
    </row>
    <row r="470" spans="1:26" ht="16.5" customHeight="1">
      <c r="A470" s="759">
        <f t="shared" si="132"/>
        <v>114</v>
      </c>
      <c r="B470" s="293" t="s">
        <v>835</v>
      </c>
      <c r="C470" s="25">
        <f t="shared" si="133"/>
        <v>13954</v>
      </c>
      <c r="D470" s="760">
        <f t="shared" si="138"/>
        <v>786.69531534230748</v>
      </c>
      <c r="E470" s="760">
        <f t="shared" si="138"/>
        <v>248.93530506987395</v>
      </c>
      <c r="F470" s="760">
        <f t="shared" si="138"/>
        <v>536.73465020223853</v>
      </c>
      <c r="G470" s="760">
        <f t="shared" si="138"/>
        <v>42.901106426691207</v>
      </c>
      <c r="H470" s="760">
        <f t="shared" si="138"/>
        <v>781.13296381107284</v>
      </c>
      <c r="I470" s="760">
        <f t="shared" si="138"/>
        <v>200.6170308387014</v>
      </c>
      <c r="J470" s="360">
        <f t="shared" si="138"/>
        <v>0</v>
      </c>
      <c r="K470" s="25">
        <f t="shared" si="134"/>
        <v>16550.016371690886</v>
      </c>
      <c r="L470" s="760">
        <v>2</v>
      </c>
      <c r="M470" s="760">
        <f t="shared" si="135"/>
        <v>8275.0081858454432</v>
      </c>
      <c r="N470" s="671">
        <v>8709</v>
      </c>
      <c r="O470" s="671"/>
      <c r="P470" s="189" t="s">
        <v>430</v>
      </c>
      <c r="Q470" s="775">
        <v>40866</v>
      </c>
      <c r="R470" s="776"/>
      <c r="S470" s="301">
        <v>1</v>
      </c>
      <c r="T470" s="807">
        <v>13954</v>
      </c>
      <c r="U470" s="25">
        <f t="shared" si="136"/>
        <v>13954</v>
      </c>
      <c r="V470" s="451"/>
      <c r="W470" s="775"/>
      <c r="X470" s="809"/>
      <c r="Y470" s="807"/>
      <c r="Z470" s="25">
        <f t="shared" si="137"/>
        <v>0</v>
      </c>
    </row>
    <row r="471" spans="1:26" ht="16.5" customHeight="1">
      <c r="A471" s="759">
        <f t="shared" si="132"/>
        <v>115</v>
      </c>
      <c r="B471" s="293" t="s">
        <v>836</v>
      </c>
      <c r="C471" s="25">
        <f t="shared" si="133"/>
        <v>307438</v>
      </c>
      <c r="D471" s="760">
        <f t="shared" si="138"/>
        <v>9833.691441778843</v>
      </c>
      <c r="E471" s="760">
        <f t="shared" si="138"/>
        <v>3111.6913133734242</v>
      </c>
      <c r="F471" s="760">
        <f t="shared" si="138"/>
        <v>6709.1831275279819</v>
      </c>
      <c r="G471" s="760">
        <f t="shared" si="138"/>
        <v>536.26383033364004</v>
      </c>
      <c r="H471" s="760">
        <f t="shared" si="138"/>
        <v>9764.1620476384105</v>
      </c>
      <c r="I471" s="760">
        <f t="shared" si="138"/>
        <v>2507.7128854837674</v>
      </c>
      <c r="J471" s="360">
        <f t="shared" si="138"/>
        <v>0</v>
      </c>
      <c r="K471" s="25">
        <f t="shared" si="134"/>
        <v>339899.70464613609</v>
      </c>
      <c r="L471" s="760">
        <v>25</v>
      </c>
      <c r="M471" s="760">
        <f t="shared" si="135"/>
        <v>13595.988185845443</v>
      </c>
      <c r="N471" s="671">
        <v>14798</v>
      </c>
      <c r="O471" s="671"/>
      <c r="P471" s="189" t="s">
        <v>497</v>
      </c>
      <c r="Q471" s="775">
        <v>40866</v>
      </c>
      <c r="R471" s="776"/>
      <c r="S471" s="301">
        <f>L471/2</f>
        <v>12.5</v>
      </c>
      <c r="T471" s="807">
        <v>24595</v>
      </c>
      <c r="U471" s="25">
        <f t="shared" si="136"/>
        <v>307438</v>
      </c>
      <c r="V471" s="451"/>
      <c r="W471" s="775"/>
      <c r="X471" s="809"/>
      <c r="Y471" s="807"/>
      <c r="Z471" s="25">
        <f t="shared" si="137"/>
        <v>0</v>
      </c>
    </row>
    <row r="472" spans="1:26" ht="16.5" customHeight="1">
      <c r="A472" s="759">
        <f t="shared" si="132"/>
        <v>116</v>
      </c>
      <c r="B472" s="293" t="s">
        <v>837</v>
      </c>
      <c r="C472" s="25">
        <f t="shared" si="133"/>
        <v>2361880</v>
      </c>
      <c r="D472" s="760">
        <f t="shared" si="138"/>
        <v>107777.25820189613</v>
      </c>
      <c r="E472" s="760">
        <f t="shared" si="138"/>
        <v>34104.136794572732</v>
      </c>
      <c r="F472" s="760">
        <f t="shared" si="138"/>
        <v>73532.647077706672</v>
      </c>
      <c r="G472" s="760">
        <f t="shared" si="138"/>
        <v>5877.4515804566954</v>
      </c>
      <c r="H472" s="760">
        <f t="shared" si="138"/>
        <v>107015.21604211698</v>
      </c>
      <c r="I472" s="760">
        <f t="shared" si="138"/>
        <v>27484.53322490209</v>
      </c>
      <c r="J472" s="360">
        <f t="shared" si="138"/>
        <v>0</v>
      </c>
      <c r="K472" s="25">
        <f t="shared" si="134"/>
        <v>2717670.2429216513</v>
      </c>
      <c r="L472" s="760">
        <v>274</v>
      </c>
      <c r="M472" s="760">
        <f t="shared" si="135"/>
        <v>9918.5045362104065</v>
      </c>
      <c r="N472" s="671">
        <v>11849</v>
      </c>
      <c r="O472" s="671"/>
      <c r="P472" s="189" t="s">
        <v>413</v>
      </c>
      <c r="Q472" s="775">
        <v>40866</v>
      </c>
      <c r="R472" s="776"/>
      <c r="S472" s="301">
        <f>L472</f>
        <v>274</v>
      </c>
      <c r="T472" s="807">
        <v>8620</v>
      </c>
      <c r="U472" s="25">
        <f t="shared" si="136"/>
        <v>2361880</v>
      </c>
      <c r="V472" s="451"/>
      <c r="W472" s="775"/>
      <c r="X472" s="809"/>
      <c r="Y472" s="807"/>
      <c r="Z472" s="25">
        <f t="shared" si="137"/>
        <v>0</v>
      </c>
    </row>
    <row r="473" spans="1:26" ht="16.5" customHeight="1">
      <c r="A473" s="759">
        <f t="shared" si="132"/>
        <v>117</v>
      </c>
      <c r="B473" s="293" t="s">
        <v>838</v>
      </c>
      <c r="C473" s="25">
        <f t="shared" si="133"/>
        <v>1060260</v>
      </c>
      <c r="D473" s="760">
        <f t="shared" si="138"/>
        <v>48381.761893551913</v>
      </c>
      <c r="E473" s="760">
        <f t="shared" si="138"/>
        <v>15309.521261797248</v>
      </c>
      <c r="F473" s="760">
        <f t="shared" si="138"/>
        <v>33009.18098743767</v>
      </c>
      <c r="G473" s="760">
        <f t="shared" si="138"/>
        <v>2638.4180452415094</v>
      </c>
      <c r="H473" s="760">
        <f t="shared" si="138"/>
        <v>48039.677274380978</v>
      </c>
      <c r="I473" s="760">
        <f t="shared" si="138"/>
        <v>12337.947396580135</v>
      </c>
      <c r="J473" s="360">
        <f t="shared" si="138"/>
        <v>0</v>
      </c>
      <c r="K473" s="25">
        <f t="shared" si="134"/>
        <v>1219975.5068589896</v>
      </c>
      <c r="L473" s="760">
        <v>123</v>
      </c>
      <c r="M473" s="760">
        <f t="shared" si="135"/>
        <v>9918.5000557641433</v>
      </c>
      <c r="N473" s="671">
        <v>11205</v>
      </c>
      <c r="O473" s="671"/>
      <c r="P473" s="189" t="s">
        <v>413</v>
      </c>
      <c r="Q473" s="775">
        <v>40866</v>
      </c>
      <c r="R473" s="776"/>
      <c r="S473" s="301">
        <f>L473</f>
        <v>123</v>
      </c>
      <c r="T473" s="807">
        <v>8620</v>
      </c>
      <c r="U473" s="25">
        <f t="shared" si="136"/>
        <v>1060260</v>
      </c>
      <c r="V473" s="451"/>
      <c r="W473" s="775"/>
      <c r="X473" s="809"/>
      <c r="Y473" s="807"/>
      <c r="Z473" s="25">
        <f t="shared" si="137"/>
        <v>0</v>
      </c>
    </row>
    <row r="474" spans="1:26" ht="16.5" customHeight="1">
      <c r="A474" s="759">
        <f t="shared" si="132"/>
        <v>118</v>
      </c>
      <c r="B474" s="293" t="s">
        <v>839</v>
      </c>
      <c r="C474" s="25">
        <f t="shared" si="133"/>
        <v>17796</v>
      </c>
      <c r="D474" s="760">
        <f t="shared" si="138"/>
        <v>46415.02360519614</v>
      </c>
      <c r="E474" s="760">
        <f t="shared" si="138"/>
        <v>14687.182999122562</v>
      </c>
      <c r="F474" s="760">
        <f t="shared" si="138"/>
        <v>31667.344361932071</v>
      </c>
      <c r="G474" s="760">
        <f t="shared" si="138"/>
        <v>2531.1652791747811</v>
      </c>
      <c r="H474" s="760">
        <f t="shared" si="138"/>
        <v>46086.844864853294</v>
      </c>
      <c r="I474" s="760">
        <f t="shared" si="138"/>
        <v>11836.404819483383</v>
      </c>
      <c r="J474" s="360">
        <f t="shared" si="138"/>
        <v>0</v>
      </c>
      <c r="K474" s="25">
        <f t="shared" si="134"/>
        <v>171018.96592976223</v>
      </c>
      <c r="L474" s="760">
        <v>118</v>
      </c>
      <c r="M474" s="760">
        <f t="shared" si="135"/>
        <v>1449.3132705912053</v>
      </c>
      <c r="N474" s="671">
        <v>1087</v>
      </c>
      <c r="O474" s="671"/>
      <c r="P474" s="189" t="s">
        <v>380</v>
      </c>
      <c r="Q474" s="775">
        <v>40866</v>
      </c>
      <c r="R474" s="776"/>
      <c r="S474" s="301">
        <v>4</v>
      </c>
      <c r="T474" s="807">
        <v>4449</v>
      </c>
      <c r="U474" s="25">
        <f t="shared" si="136"/>
        <v>17796</v>
      </c>
      <c r="V474" s="451"/>
      <c r="W474" s="775"/>
      <c r="X474" s="809"/>
      <c r="Y474" s="807"/>
      <c r="Z474" s="25">
        <f t="shared" si="137"/>
        <v>0</v>
      </c>
    </row>
    <row r="475" spans="1:26" ht="16.5" customHeight="1">
      <c r="A475" s="759">
        <f t="shared" si="132"/>
        <v>119</v>
      </c>
      <c r="B475" s="293" t="s">
        <v>840</v>
      </c>
      <c r="C475" s="25">
        <f t="shared" si="133"/>
        <v>35592</v>
      </c>
      <c r="D475" s="760">
        <f t="shared" si="138"/>
        <v>92830.04721039228</v>
      </c>
      <c r="E475" s="760">
        <f t="shared" si="138"/>
        <v>29374.365998245125</v>
      </c>
      <c r="F475" s="760">
        <f t="shared" si="138"/>
        <v>63334.688723864143</v>
      </c>
      <c r="G475" s="760">
        <f t="shared" si="138"/>
        <v>5062.3305583495621</v>
      </c>
      <c r="H475" s="760">
        <f t="shared" si="138"/>
        <v>92173.689729706588</v>
      </c>
      <c r="I475" s="760">
        <f t="shared" si="138"/>
        <v>23672.809638966766</v>
      </c>
      <c r="J475" s="360">
        <f t="shared" si="138"/>
        <v>0</v>
      </c>
      <c r="K475" s="25">
        <f t="shared" si="134"/>
        <v>342038.93185952445</v>
      </c>
      <c r="L475" s="760">
        <v>236</v>
      </c>
      <c r="M475" s="760">
        <f t="shared" si="135"/>
        <v>1449.3175078793408</v>
      </c>
      <c r="N475" s="671">
        <v>1025</v>
      </c>
      <c r="O475" s="671"/>
      <c r="P475" s="189" t="s">
        <v>380</v>
      </c>
      <c r="Q475" s="775">
        <v>40866</v>
      </c>
      <c r="R475" s="776"/>
      <c r="S475" s="301">
        <v>8</v>
      </c>
      <c r="T475" s="807">
        <v>4449</v>
      </c>
      <c r="U475" s="25">
        <f t="shared" si="136"/>
        <v>35592</v>
      </c>
      <c r="V475" s="451"/>
      <c r="W475" s="775"/>
      <c r="X475" s="809"/>
      <c r="Y475" s="807"/>
      <c r="Z475" s="25">
        <f t="shared" si="137"/>
        <v>0</v>
      </c>
    </row>
    <row r="476" spans="1:26" ht="16.5" customHeight="1">
      <c r="A476" s="759">
        <f t="shared" si="132"/>
        <v>120</v>
      </c>
      <c r="B476" s="293" t="s">
        <v>841</v>
      </c>
      <c r="C476" s="25">
        <f t="shared" si="133"/>
        <v>13347</v>
      </c>
      <c r="D476" s="760">
        <f t="shared" si="138"/>
        <v>23600.859460269225</v>
      </c>
      <c r="E476" s="760">
        <f t="shared" si="138"/>
        <v>7468.0591520962189</v>
      </c>
      <c r="F476" s="760">
        <f t="shared" si="138"/>
        <v>16102.039506067156</v>
      </c>
      <c r="G476" s="760">
        <f t="shared" si="138"/>
        <v>1287.0331928007363</v>
      </c>
      <c r="H476" s="760">
        <f t="shared" si="138"/>
        <v>23433.988914332185</v>
      </c>
      <c r="I476" s="760">
        <f t="shared" si="138"/>
        <v>6018.510925161042</v>
      </c>
      <c r="J476" s="360">
        <f t="shared" si="138"/>
        <v>0</v>
      </c>
      <c r="K476" s="25">
        <f t="shared" si="134"/>
        <v>91256.491150726564</v>
      </c>
      <c r="L476" s="760">
        <v>60</v>
      </c>
      <c r="M476" s="760">
        <f t="shared" si="135"/>
        <v>1520.9415191787762</v>
      </c>
      <c r="N476" s="671">
        <v>1220</v>
      </c>
      <c r="O476" s="671"/>
      <c r="P476" s="189" t="s">
        <v>380</v>
      </c>
      <c r="Q476" s="775">
        <v>40866</v>
      </c>
      <c r="R476" s="776"/>
      <c r="S476" s="301">
        <f>L476/20</f>
        <v>3</v>
      </c>
      <c r="T476" s="807">
        <v>4449</v>
      </c>
      <c r="U476" s="25">
        <f t="shared" si="136"/>
        <v>13347</v>
      </c>
      <c r="V476" s="451"/>
      <c r="W476" s="775"/>
      <c r="X476" s="809"/>
      <c r="Y476" s="807"/>
      <c r="Z476" s="25">
        <f t="shared" si="137"/>
        <v>0</v>
      </c>
    </row>
    <row r="477" spans="1:26" ht="16.5" customHeight="1">
      <c r="A477" s="759">
        <f t="shared" si="132"/>
        <v>121</v>
      </c>
      <c r="B477" s="293" t="s">
        <v>842</v>
      </c>
      <c r="C477" s="25">
        <f t="shared" si="133"/>
        <v>26694</v>
      </c>
      <c r="D477" s="760">
        <f t="shared" si="138"/>
        <v>47201.718920538449</v>
      </c>
      <c r="E477" s="760">
        <f t="shared" si="138"/>
        <v>14936.118304192438</v>
      </c>
      <c r="F477" s="760">
        <f t="shared" si="138"/>
        <v>32204.079012134313</v>
      </c>
      <c r="G477" s="760">
        <f t="shared" si="138"/>
        <v>2574.0663856014726</v>
      </c>
      <c r="H477" s="760">
        <f t="shared" si="138"/>
        <v>46867.97782866437</v>
      </c>
      <c r="I477" s="760">
        <f t="shared" si="138"/>
        <v>12037.021850322084</v>
      </c>
      <c r="J477" s="360">
        <f t="shared" si="138"/>
        <v>0</v>
      </c>
      <c r="K477" s="25">
        <f t="shared" si="134"/>
        <v>182513.98230145313</v>
      </c>
      <c r="L477" s="760">
        <v>120</v>
      </c>
      <c r="M477" s="760">
        <f t="shared" si="135"/>
        <v>1520.9498525121094</v>
      </c>
      <c r="N477" s="671">
        <v>1152</v>
      </c>
      <c r="O477" s="671"/>
      <c r="P477" s="189" t="s">
        <v>380</v>
      </c>
      <c r="Q477" s="775">
        <v>40866</v>
      </c>
      <c r="R477" s="776"/>
      <c r="S477" s="301">
        <f>L477/20</f>
        <v>6</v>
      </c>
      <c r="T477" s="807">
        <v>4449</v>
      </c>
      <c r="U477" s="25">
        <f t="shared" si="136"/>
        <v>26694</v>
      </c>
      <c r="V477" s="451"/>
      <c r="W477" s="775"/>
      <c r="X477" s="809"/>
      <c r="Y477" s="807"/>
      <c r="Z477" s="25">
        <f t="shared" si="137"/>
        <v>0</v>
      </c>
    </row>
    <row r="478" spans="1:26" ht="16.5" customHeight="1">
      <c r="A478" s="759">
        <f t="shared" si="132"/>
        <v>122</v>
      </c>
      <c r="B478" s="293" t="s">
        <v>843</v>
      </c>
      <c r="C478" s="25">
        <f t="shared" si="133"/>
        <v>31143</v>
      </c>
      <c r="D478" s="760">
        <f t="shared" si="138"/>
        <v>29107.726667665378</v>
      </c>
      <c r="E478" s="760">
        <f t="shared" si="138"/>
        <v>9210.6062875853368</v>
      </c>
      <c r="F478" s="760">
        <f t="shared" si="138"/>
        <v>19859.182057482827</v>
      </c>
      <c r="G478" s="760">
        <f t="shared" si="138"/>
        <v>1587.3409377875746</v>
      </c>
      <c r="H478" s="760">
        <f t="shared" si="138"/>
        <v>28901.919661009695</v>
      </c>
      <c r="I478" s="760">
        <f t="shared" si="138"/>
        <v>7422.8301410319518</v>
      </c>
      <c r="J478" s="360">
        <f t="shared" si="138"/>
        <v>0</v>
      </c>
      <c r="K478" s="25">
        <f t="shared" si="134"/>
        <v>127231.60575256278</v>
      </c>
      <c r="L478" s="760">
        <v>74</v>
      </c>
      <c r="M478" s="760">
        <f t="shared" si="135"/>
        <v>1719.3460236832809</v>
      </c>
      <c r="N478" s="671">
        <v>1660</v>
      </c>
      <c r="O478" s="671"/>
      <c r="P478" s="189" t="s">
        <v>380</v>
      </c>
      <c r="Q478" s="775">
        <v>40866</v>
      </c>
      <c r="R478" s="776"/>
      <c r="S478" s="301">
        <v>7</v>
      </c>
      <c r="T478" s="807">
        <v>4449</v>
      </c>
      <c r="U478" s="25">
        <f t="shared" si="136"/>
        <v>31143</v>
      </c>
      <c r="V478" s="451"/>
      <c r="W478" s="775"/>
      <c r="X478" s="809"/>
      <c r="Y478" s="807"/>
      <c r="Z478" s="25">
        <f t="shared" si="137"/>
        <v>0</v>
      </c>
    </row>
    <row r="479" spans="1:26" ht="16.5" customHeight="1">
      <c r="A479" s="759">
        <f t="shared" si="132"/>
        <v>123</v>
      </c>
      <c r="B479" s="293" t="s">
        <v>844</v>
      </c>
      <c r="C479" s="25">
        <f t="shared" si="133"/>
        <v>66735</v>
      </c>
      <c r="D479" s="760">
        <f t="shared" si="138"/>
        <v>58215.453335330756</v>
      </c>
      <c r="E479" s="760">
        <f t="shared" si="138"/>
        <v>18421.212575170674</v>
      </c>
      <c r="F479" s="760">
        <f t="shared" si="138"/>
        <v>39718.364114965654</v>
      </c>
      <c r="G479" s="760">
        <f t="shared" si="138"/>
        <v>3174.6818755751492</v>
      </c>
      <c r="H479" s="760">
        <f t="shared" si="138"/>
        <v>57803.83932201939</v>
      </c>
      <c r="I479" s="760">
        <f t="shared" si="138"/>
        <v>14845.660282063904</v>
      </c>
      <c r="J479" s="360">
        <f t="shared" si="138"/>
        <v>0</v>
      </c>
      <c r="K479" s="25">
        <f t="shared" si="134"/>
        <v>258913.21150512557</v>
      </c>
      <c r="L479" s="760">
        <v>148</v>
      </c>
      <c r="M479" s="760">
        <f t="shared" si="135"/>
        <v>1749.4135912508484</v>
      </c>
      <c r="N479" s="671">
        <v>1463</v>
      </c>
      <c r="O479" s="671"/>
      <c r="P479" s="189" t="s">
        <v>380</v>
      </c>
      <c r="Q479" s="775">
        <v>40866</v>
      </c>
      <c r="R479" s="776"/>
      <c r="S479" s="301">
        <v>15</v>
      </c>
      <c r="T479" s="807">
        <v>4449</v>
      </c>
      <c r="U479" s="25">
        <f t="shared" si="136"/>
        <v>66735</v>
      </c>
      <c r="V479" s="451"/>
      <c r="W479" s="775"/>
      <c r="X479" s="809"/>
      <c r="Y479" s="807"/>
      <c r="Z479" s="25">
        <f t="shared" si="137"/>
        <v>0</v>
      </c>
    </row>
    <row r="480" spans="1:26" ht="16.5" customHeight="1">
      <c r="A480" s="759">
        <f t="shared" si="132"/>
        <v>124</v>
      </c>
      <c r="B480" s="293" t="s">
        <v>845</v>
      </c>
      <c r="C480" s="25">
        <f t="shared" si="133"/>
        <v>105602</v>
      </c>
      <c r="D480" s="760">
        <f t="shared" si="138"/>
        <v>53495.281443276908</v>
      </c>
      <c r="E480" s="760">
        <f t="shared" si="138"/>
        <v>16927.600744751428</v>
      </c>
      <c r="F480" s="760">
        <f t="shared" si="138"/>
        <v>36497.956213752223</v>
      </c>
      <c r="G480" s="760">
        <f t="shared" si="138"/>
        <v>2917.2752370150019</v>
      </c>
      <c r="H480" s="760">
        <f t="shared" si="138"/>
        <v>53117.041539152953</v>
      </c>
      <c r="I480" s="760">
        <f t="shared" si="138"/>
        <v>13641.958097031695</v>
      </c>
      <c r="J480" s="360">
        <f t="shared" si="138"/>
        <v>0</v>
      </c>
      <c r="K480" s="25">
        <f t="shared" si="134"/>
        <v>282198.11327498022</v>
      </c>
      <c r="L480" s="760">
        <v>136</v>
      </c>
      <c r="M480" s="760">
        <f t="shared" si="135"/>
        <v>2074.9861270219135</v>
      </c>
      <c r="N480" s="671">
        <v>1288</v>
      </c>
      <c r="O480" s="671"/>
      <c r="P480" s="189" t="s">
        <v>450</v>
      </c>
      <c r="Q480" s="775">
        <v>40866</v>
      </c>
      <c r="R480" s="776"/>
      <c r="S480" s="301">
        <v>14</v>
      </c>
      <c r="T480" s="807">
        <v>7543</v>
      </c>
      <c r="U480" s="25">
        <f t="shared" si="136"/>
        <v>105602</v>
      </c>
      <c r="V480" s="451"/>
      <c r="W480" s="775"/>
      <c r="X480" s="809"/>
      <c r="Y480" s="807"/>
      <c r="Z480" s="25">
        <f t="shared" si="137"/>
        <v>0</v>
      </c>
    </row>
    <row r="481" spans="1:26" ht="16.5" customHeight="1">
      <c r="A481" s="759">
        <f t="shared" si="132"/>
        <v>125</v>
      </c>
      <c r="B481" s="293" t="s">
        <v>846</v>
      </c>
      <c r="C481" s="25">
        <f t="shared" si="133"/>
        <v>62286</v>
      </c>
      <c r="D481" s="760">
        <f t="shared" si="138"/>
        <v>106990.56288655382</v>
      </c>
      <c r="E481" s="760">
        <f t="shared" si="138"/>
        <v>33855.201489502855</v>
      </c>
      <c r="F481" s="760">
        <f t="shared" si="138"/>
        <v>72995.912427504445</v>
      </c>
      <c r="G481" s="760">
        <f t="shared" si="138"/>
        <v>5834.5504740300039</v>
      </c>
      <c r="H481" s="760">
        <f t="shared" si="138"/>
        <v>106234.08307830591</v>
      </c>
      <c r="I481" s="760">
        <f t="shared" si="138"/>
        <v>27283.916194063389</v>
      </c>
      <c r="J481" s="360">
        <f t="shared" si="138"/>
        <v>0</v>
      </c>
      <c r="K481" s="25">
        <f t="shared" si="134"/>
        <v>415479.22654996044</v>
      </c>
      <c r="L481" s="760">
        <v>272</v>
      </c>
      <c r="M481" s="760">
        <f t="shared" si="135"/>
        <v>1527.4971564336781</v>
      </c>
      <c r="N481" s="671">
        <v>1254</v>
      </c>
      <c r="O481" s="671"/>
      <c r="P481" s="189" t="s">
        <v>380</v>
      </c>
      <c r="Q481" s="775">
        <v>40866</v>
      </c>
      <c r="R481" s="776"/>
      <c r="S481" s="301">
        <v>14</v>
      </c>
      <c r="T481" s="807">
        <v>4449</v>
      </c>
      <c r="U481" s="25">
        <f t="shared" si="136"/>
        <v>62286</v>
      </c>
      <c r="V481" s="451"/>
      <c r="W481" s="775"/>
      <c r="X481" s="809"/>
      <c r="Y481" s="807"/>
      <c r="Z481" s="25">
        <f t="shared" si="137"/>
        <v>0</v>
      </c>
    </row>
    <row r="482" spans="1:26" ht="16.5" customHeight="1">
      <c r="A482" s="759">
        <f t="shared" si="132"/>
        <v>126</v>
      </c>
      <c r="B482" s="293" t="s">
        <v>847</v>
      </c>
      <c r="C482" s="25">
        <f t="shared" si="133"/>
        <v>8898</v>
      </c>
      <c r="D482" s="760">
        <f t="shared" si="138"/>
        <v>7080.2578380807672</v>
      </c>
      <c r="E482" s="760">
        <f t="shared" si="138"/>
        <v>2240.4177456288653</v>
      </c>
      <c r="F482" s="760">
        <f t="shared" ref="D482:J518" si="139">IF($L$599&lt;&gt;0,F$599/$L$599*$L482,0)</f>
        <v>4830.6118518201465</v>
      </c>
      <c r="G482" s="760">
        <f t="shared" si="139"/>
        <v>386.10995784022089</v>
      </c>
      <c r="H482" s="760">
        <f t="shared" si="139"/>
        <v>7030.1966742996556</v>
      </c>
      <c r="I482" s="760">
        <f t="shared" si="139"/>
        <v>1805.5532775483125</v>
      </c>
      <c r="J482" s="360">
        <f t="shared" si="139"/>
        <v>0</v>
      </c>
      <c r="K482" s="25">
        <f t="shared" si="134"/>
        <v>32270.147345217971</v>
      </c>
      <c r="L482" s="760">
        <v>18</v>
      </c>
      <c r="M482" s="760">
        <f t="shared" si="135"/>
        <v>1792.7859636232206</v>
      </c>
      <c r="N482" s="671">
        <v>1581</v>
      </c>
      <c r="O482" s="671"/>
      <c r="P482" s="189" t="s">
        <v>380</v>
      </c>
      <c r="Q482" s="775">
        <v>40866</v>
      </c>
      <c r="R482" s="776"/>
      <c r="S482" s="301">
        <v>2</v>
      </c>
      <c r="T482" s="807">
        <v>4449</v>
      </c>
      <c r="U482" s="25">
        <f t="shared" si="136"/>
        <v>8898</v>
      </c>
      <c r="V482" s="451"/>
      <c r="W482" s="775"/>
      <c r="X482" s="809"/>
      <c r="Y482" s="807"/>
      <c r="Z482" s="25">
        <f t="shared" si="137"/>
        <v>0</v>
      </c>
    </row>
    <row r="483" spans="1:26" ht="16.5" customHeight="1">
      <c r="A483" s="759">
        <f t="shared" si="132"/>
        <v>127</v>
      </c>
      <c r="B483" s="293" t="s">
        <v>848</v>
      </c>
      <c r="C483" s="25">
        <f t="shared" si="133"/>
        <v>8898</v>
      </c>
      <c r="D483" s="760">
        <f t="shared" si="139"/>
        <v>14160.515676161534</v>
      </c>
      <c r="E483" s="760">
        <f t="shared" si="139"/>
        <v>4480.8354912577306</v>
      </c>
      <c r="F483" s="760">
        <f t="shared" si="139"/>
        <v>9661.223703640293</v>
      </c>
      <c r="G483" s="760">
        <f t="shared" si="139"/>
        <v>772.21991568044177</v>
      </c>
      <c r="H483" s="760">
        <f t="shared" si="139"/>
        <v>14060.393348599311</v>
      </c>
      <c r="I483" s="760">
        <f t="shared" si="139"/>
        <v>3611.106555096625</v>
      </c>
      <c r="J483" s="360">
        <f t="shared" si="139"/>
        <v>0</v>
      </c>
      <c r="K483" s="25">
        <f t="shared" si="134"/>
        <v>55643.294690435934</v>
      </c>
      <c r="L483" s="760">
        <v>36</v>
      </c>
      <c r="M483" s="760">
        <f t="shared" si="135"/>
        <v>1545.6470747343315</v>
      </c>
      <c r="N483" s="671">
        <v>1384</v>
      </c>
      <c r="O483" s="671"/>
      <c r="P483" s="189" t="s">
        <v>380</v>
      </c>
      <c r="Q483" s="775">
        <v>40866</v>
      </c>
      <c r="R483" s="776"/>
      <c r="S483" s="301">
        <v>2</v>
      </c>
      <c r="T483" s="807">
        <v>4449</v>
      </c>
      <c r="U483" s="25">
        <f t="shared" si="136"/>
        <v>8898</v>
      </c>
      <c r="V483" s="451"/>
      <c r="W483" s="775"/>
      <c r="X483" s="809"/>
      <c r="Y483" s="807"/>
      <c r="Z483" s="25">
        <f t="shared" si="137"/>
        <v>0</v>
      </c>
    </row>
    <row r="484" spans="1:26" ht="16.5" customHeight="1">
      <c r="A484" s="759">
        <f t="shared" si="132"/>
        <v>128</v>
      </c>
      <c r="B484" s="293" t="s">
        <v>840</v>
      </c>
      <c r="C484" s="25">
        <f t="shared" si="133"/>
        <v>13347</v>
      </c>
      <c r="D484" s="760">
        <f t="shared" si="139"/>
        <v>31074.464956021144</v>
      </c>
      <c r="E484" s="760">
        <f t="shared" si="139"/>
        <v>9832.9445502600211</v>
      </c>
      <c r="F484" s="760">
        <f t="shared" si="139"/>
        <v>21201.018682988422</v>
      </c>
      <c r="G484" s="760">
        <f t="shared" si="139"/>
        <v>1694.5937038543027</v>
      </c>
      <c r="H484" s="760">
        <f t="shared" si="139"/>
        <v>30854.752070537375</v>
      </c>
      <c r="I484" s="760">
        <f t="shared" si="139"/>
        <v>7924.3727181287049</v>
      </c>
      <c r="J484" s="360">
        <f t="shared" si="139"/>
        <v>0</v>
      </c>
      <c r="K484" s="25">
        <f t="shared" si="134"/>
        <v>115928.14668178998</v>
      </c>
      <c r="L484" s="760">
        <v>79</v>
      </c>
      <c r="M484" s="760">
        <f t="shared" si="135"/>
        <v>1467.4448947062021</v>
      </c>
      <c r="N484" s="671">
        <v>1025</v>
      </c>
      <c r="O484" s="671"/>
      <c r="P484" s="189" t="s">
        <v>380</v>
      </c>
      <c r="Q484" s="775">
        <v>40866</v>
      </c>
      <c r="R484" s="776"/>
      <c r="S484" s="301">
        <v>3</v>
      </c>
      <c r="T484" s="807">
        <v>4449</v>
      </c>
      <c r="U484" s="25">
        <f t="shared" si="136"/>
        <v>13347</v>
      </c>
      <c r="V484" s="451"/>
      <c r="W484" s="775"/>
      <c r="X484" s="809"/>
      <c r="Y484" s="807"/>
      <c r="Z484" s="25">
        <f t="shared" si="137"/>
        <v>0</v>
      </c>
    </row>
    <row r="485" spans="1:26" ht="16.5" customHeight="1">
      <c r="A485" s="759">
        <f t="shared" si="132"/>
        <v>129</v>
      </c>
      <c r="B485" s="293" t="s">
        <v>849</v>
      </c>
      <c r="C485" s="25">
        <f t="shared" si="133"/>
        <v>35592</v>
      </c>
      <c r="D485" s="760">
        <f t="shared" si="139"/>
        <v>62148.929912042287</v>
      </c>
      <c r="E485" s="760">
        <f t="shared" si="139"/>
        <v>19665.889100520042</v>
      </c>
      <c r="F485" s="760">
        <f t="shared" si="139"/>
        <v>42402.037365976845</v>
      </c>
      <c r="G485" s="760">
        <f t="shared" si="139"/>
        <v>3389.1874077086054</v>
      </c>
      <c r="H485" s="760">
        <f t="shared" si="139"/>
        <v>61709.504141074751</v>
      </c>
      <c r="I485" s="760">
        <f t="shared" si="139"/>
        <v>15848.74543625741</v>
      </c>
      <c r="J485" s="360">
        <f t="shared" si="139"/>
        <v>0</v>
      </c>
      <c r="K485" s="25">
        <f t="shared" si="134"/>
        <v>240755.29336357996</v>
      </c>
      <c r="L485" s="760">
        <v>158</v>
      </c>
      <c r="M485" s="760">
        <f t="shared" si="135"/>
        <v>1523.7676795163288</v>
      </c>
      <c r="N485" s="671">
        <v>963</v>
      </c>
      <c r="O485" s="671"/>
      <c r="P485" s="189" t="s">
        <v>380</v>
      </c>
      <c r="Q485" s="775">
        <v>40866</v>
      </c>
      <c r="R485" s="776"/>
      <c r="S485" s="301">
        <v>8</v>
      </c>
      <c r="T485" s="807">
        <v>4449</v>
      </c>
      <c r="U485" s="25">
        <f t="shared" si="136"/>
        <v>35592</v>
      </c>
      <c r="V485" s="451"/>
      <c r="W485" s="775"/>
      <c r="X485" s="809"/>
      <c r="Y485" s="807"/>
      <c r="Z485" s="25">
        <f t="shared" si="137"/>
        <v>0</v>
      </c>
    </row>
    <row r="486" spans="1:26" ht="16.5" customHeight="1">
      <c r="A486" s="759">
        <f t="shared" ref="A486:A549" si="140">IF(B486&lt;&gt;"",A485+1,"")</f>
        <v>130</v>
      </c>
      <c r="B486" s="293" t="s">
        <v>850</v>
      </c>
      <c r="C486" s="25">
        <f t="shared" ref="C486:C549" si="141">U486</f>
        <v>22245</v>
      </c>
      <c r="D486" s="760">
        <f t="shared" si="139"/>
        <v>32254.507929034608</v>
      </c>
      <c r="E486" s="760">
        <f t="shared" si="139"/>
        <v>10206.347507864832</v>
      </c>
      <c r="F486" s="760">
        <f t="shared" si="139"/>
        <v>22006.12065829178</v>
      </c>
      <c r="G486" s="760">
        <f t="shared" si="139"/>
        <v>1758.9453634943395</v>
      </c>
      <c r="H486" s="760">
        <f t="shared" si="139"/>
        <v>32026.451516253986</v>
      </c>
      <c r="I486" s="760">
        <f t="shared" si="139"/>
        <v>8225.2982643867581</v>
      </c>
      <c r="J486" s="360">
        <f t="shared" si="139"/>
        <v>0</v>
      </c>
      <c r="K486" s="25">
        <f t="shared" ref="K486:K549" si="142">SUM(C486:I486)-1</f>
        <v>128721.6712393263</v>
      </c>
      <c r="L486" s="760">
        <v>82</v>
      </c>
      <c r="M486" s="760">
        <f t="shared" si="135"/>
        <v>1569.7764785283696</v>
      </c>
      <c r="N486" s="671">
        <v>1228</v>
      </c>
      <c r="O486" s="671"/>
      <c r="P486" s="189" t="s">
        <v>380</v>
      </c>
      <c r="Q486" s="775">
        <v>40866</v>
      </c>
      <c r="R486" s="776"/>
      <c r="S486" s="301">
        <v>5</v>
      </c>
      <c r="T486" s="807">
        <v>4449</v>
      </c>
      <c r="U486" s="25">
        <f t="shared" si="136"/>
        <v>22245</v>
      </c>
      <c r="V486" s="451"/>
      <c r="W486" s="775"/>
      <c r="X486" s="809"/>
      <c r="Y486" s="807"/>
      <c r="Z486" s="25">
        <f t="shared" si="137"/>
        <v>0</v>
      </c>
    </row>
    <row r="487" spans="1:26" ht="16.5" customHeight="1">
      <c r="A487" s="759">
        <f t="shared" si="140"/>
        <v>131</v>
      </c>
      <c r="B487" s="293" t="s">
        <v>851</v>
      </c>
      <c r="C487" s="25">
        <f t="shared" si="141"/>
        <v>48939</v>
      </c>
      <c r="D487" s="760">
        <f t="shared" si="139"/>
        <v>16127.253964517304</v>
      </c>
      <c r="E487" s="760">
        <f t="shared" si="139"/>
        <v>5103.1737539324158</v>
      </c>
      <c r="F487" s="760">
        <f t="shared" si="139"/>
        <v>11003.06032914589</v>
      </c>
      <c r="G487" s="760">
        <f t="shared" si="139"/>
        <v>879.47268174716976</v>
      </c>
      <c r="H487" s="760">
        <f t="shared" si="139"/>
        <v>16013.225758126993</v>
      </c>
      <c r="I487" s="760">
        <f t="shared" si="139"/>
        <v>4112.649132193379</v>
      </c>
      <c r="J487" s="360">
        <f t="shared" si="139"/>
        <v>0</v>
      </c>
      <c r="K487" s="25">
        <f t="shared" si="142"/>
        <v>102176.83561966315</v>
      </c>
      <c r="L487" s="760">
        <v>41</v>
      </c>
      <c r="M487" s="760">
        <f t="shared" ref="M487:M550" si="143">IF(L487&lt;&gt;"",K487/L487,"")</f>
        <v>2492.1179419430036</v>
      </c>
      <c r="N487" s="671">
        <v>2499</v>
      </c>
      <c r="O487" s="671"/>
      <c r="P487" s="189" t="s">
        <v>380</v>
      </c>
      <c r="Q487" s="775">
        <v>40866</v>
      </c>
      <c r="R487" s="776"/>
      <c r="S487" s="301">
        <v>11</v>
      </c>
      <c r="T487" s="807">
        <v>4449</v>
      </c>
      <c r="U487" s="25">
        <f t="shared" ref="U487:U550" si="144">ROUND(S487*T487,0)</f>
        <v>48939</v>
      </c>
      <c r="V487" s="451"/>
      <c r="W487" s="775"/>
      <c r="X487" s="809"/>
      <c r="Y487" s="807"/>
      <c r="Z487" s="25">
        <f t="shared" ref="Z487:Z550" si="145">ROUND(X487*Y487,0)</f>
        <v>0</v>
      </c>
    </row>
    <row r="488" spans="1:26" ht="16.5" customHeight="1">
      <c r="A488" s="759">
        <f t="shared" si="140"/>
        <v>132</v>
      </c>
      <c r="B488" s="293" t="s">
        <v>544</v>
      </c>
      <c r="C488" s="25">
        <f t="shared" si="141"/>
        <v>11844</v>
      </c>
      <c r="D488" s="760">
        <f t="shared" si="139"/>
        <v>393.34765767115374</v>
      </c>
      <c r="E488" s="760">
        <f t="shared" si="139"/>
        <v>124.46765253493697</v>
      </c>
      <c r="F488" s="760">
        <f t="shared" si="139"/>
        <v>268.36732510111926</v>
      </c>
      <c r="G488" s="760">
        <f t="shared" si="139"/>
        <v>21.450553213345604</v>
      </c>
      <c r="H488" s="760">
        <f t="shared" si="139"/>
        <v>390.56648190553642</v>
      </c>
      <c r="I488" s="760">
        <f t="shared" si="139"/>
        <v>100.3085154193507</v>
      </c>
      <c r="J488" s="360">
        <f t="shared" si="139"/>
        <v>0</v>
      </c>
      <c r="K488" s="25">
        <f t="shared" si="142"/>
        <v>13141.508185845443</v>
      </c>
      <c r="L488" s="760">
        <v>1</v>
      </c>
      <c r="M488" s="760">
        <f t="shared" si="143"/>
        <v>13141.508185845443</v>
      </c>
      <c r="N488" s="671">
        <v>15136</v>
      </c>
      <c r="O488" s="671"/>
      <c r="P488" s="40" t="s">
        <v>486</v>
      </c>
      <c r="Q488" s="775">
        <v>40866</v>
      </c>
      <c r="R488" s="776"/>
      <c r="S488" s="301">
        <f>L488/2</f>
        <v>0.5</v>
      </c>
      <c r="T488" s="807">
        <v>23688</v>
      </c>
      <c r="U488" s="25">
        <f t="shared" si="144"/>
        <v>11844</v>
      </c>
      <c r="V488" s="451"/>
      <c r="W488" s="775"/>
      <c r="X488" s="809"/>
      <c r="Y488" s="807"/>
      <c r="Z488" s="25">
        <f t="shared" si="145"/>
        <v>0</v>
      </c>
    </row>
    <row r="489" spans="1:26" ht="16.5" customHeight="1">
      <c r="A489" s="759">
        <f t="shared" si="140"/>
        <v>133</v>
      </c>
      <c r="B489" s="293" t="s">
        <v>537</v>
      </c>
      <c r="C489" s="25">
        <f t="shared" si="141"/>
        <v>19638</v>
      </c>
      <c r="D489" s="760">
        <f t="shared" si="139"/>
        <v>786.69531534230748</v>
      </c>
      <c r="E489" s="760">
        <f t="shared" si="139"/>
        <v>248.93530506987395</v>
      </c>
      <c r="F489" s="760">
        <f t="shared" si="139"/>
        <v>536.73465020223853</v>
      </c>
      <c r="G489" s="760">
        <f t="shared" si="139"/>
        <v>42.901106426691207</v>
      </c>
      <c r="H489" s="760">
        <f t="shared" si="139"/>
        <v>781.13296381107284</v>
      </c>
      <c r="I489" s="760">
        <f t="shared" si="139"/>
        <v>200.6170308387014</v>
      </c>
      <c r="J489" s="360">
        <f t="shared" si="139"/>
        <v>0</v>
      </c>
      <c r="K489" s="25">
        <f t="shared" si="142"/>
        <v>22234.016371690886</v>
      </c>
      <c r="L489" s="760">
        <v>2</v>
      </c>
      <c r="M489" s="760">
        <f t="shared" si="143"/>
        <v>11117.008185845443</v>
      </c>
      <c r="N489" s="671">
        <v>16284</v>
      </c>
      <c r="O489" s="671"/>
      <c r="P489" s="189" t="s">
        <v>426</v>
      </c>
      <c r="Q489" s="775">
        <v>40866</v>
      </c>
      <c r="R489" s="776"/>
      <c r="S489" s="301">
        <v>1</v>
      </c>
      <c r="T489" s="807">
        <v>19638</v>
      </c>
      <c r="U489" s="25">
        <f t="shared" si="144"/>
        <v>19638</v>
      </c>
      <c r="V489" s="451"/>
      <c r="W489" s="775"/>
      <c r="X489" s="809"/>
      <c r="Y489" s="807"/>
      <c r="Z489" s="25">
        <f t="shared" si="145"/>
        <v>0</v>
      </c>
    </row>
    <row r="490" spans="1:26" ht="16.5" customHeight="1">
      <c r="A490" s="759">
        <f t="shared" si="140"/>
        <v>134</v>
      </c>
      <c r="B490" s="293" t="s">
        <v>810</v>
      </c>
      <c r="C490" s="25">
        <f t="shared" si="141"/>
        <v>293034</v>
      </c>
      <c r="D490" s="760">
        <f t="shared" si="139"/>
        <v>8260.3008110942283</v>
      </c>
      <c r="E490" s="760">
        <f t="shared" si="139"/>
        <v>2613.8207032336763</v>
      </c>
      <c r="F490" s="760">
        <f t="shared" si="139"/>
        <v>5635.7138271235044</v>
      </c>
      <c r="G490" s="760">
        <f t="shared" si="139"/>
        <v>450.4616174802577</v>
      </c>
      <c r="H490" s="760">
        <f t="shared" si="139"/>
        <v>8201.8961200162648</v>
      </c>
      <c r="I490" s="760">
        <f t="shared" si="139"/>
        <v>2106.4788238063647</v>
      </c>
      <c r="J490" s="360">
        <f t="shared" si="139"/>
        <v>0</v>
      </c>
      <c r="K490" s="25">
        <f t="shared" si="142"/>
        <v>320301.67190275434</v>
      </c>
      <c r="L490" s="760">
        <v>21</v>
      </c>
      <c r="M490" s="760">
        <f t="shared" si="143"/>
        <v>15252.460566797827</v>
      </c>
      <c r="N490" s="671">
        <v>16832</v>
      </c>
      <c r="O490" s="671"/>
      <c r="P490" s="189" t="s">
        <v>430</v>
      </c>
      <c r="Q490" s="775">
        <v>40866</v>
      </c>
      <c r="R490" s="776"/>
      <c r="S490" s="301">
        <f>L490</f>
        <v>21</v>
      </c>
      <c r="T490" s="807">
        <v>13954</v>
      </c>
      <c r="U490" s="25">
        <f t="shared" si="144"/>
        <v>293034</v>
      </c>
      <c r="V490" s="451"/>
      <c r="W490" s="775"/>
      <c r="X490" s="809"/>
      <c r="Y490" s="807"/>
      <c r="Z490" s="25">
        <f t="shared" si="145"/>
        <v>0</v>
      </c>
    </row>
    <row r="491" spans="1:26" ht="16.5" customHeight="1">
      <c r="A491" s="759">
        <f t="shared" si="140"/>
        <v>135</v>
      </c>
      <c r="B491" s="293" t="s">
        <v>531</v>
      </c>
      <c r="C491" s="25">
        <f t="shared" si="141"/>
        <v>445554</v>
      </c>
      <c r="D491" s="760">
        <f t="shared" si="139"/>
        <v>20847.42585657115</v>
      </c>
      <c r="E491" s="760">
        <f t="shared" si="139"/>
        <v>6596.78558435166</v>
      </c>
      <c r="F491" s="760">
        <f t="shared" si="139"/>
        <v>14223.468230359322</v>
      </c>
      <c r="G491" s="760">
        <f t="shared" si="139"/>
        <v>1136.8793203073169</v>
      </c>
      <c r="H491" s="760">
        <f t="shared" si="139"/>
        <v>20700.023540993432</v>
      </c>
      <c r="I491" s="760">
        <f t="shared" si="139"/>
        <v>5316.3513172255871</v>
      </c>
      <c r="J491" s="360">
        <f t="shared" si="139"/>
        <v>0</v>
      </c>
      <c r="K491" s="25">
        <f t="shared" si="142"/>
        <v>514373.93384980859</v>
      </c>
      <c r="L491" s="760">
        <v>53</v>
      </c>
      <c r="M491" s="760">
        <f t="shared" si="143"/>
        <v>9705.1685632039353</v>
      </c>
      <c r="N491" s="671">
        <v>10595</v>
      </c>
      <c r="O491" s="671"/>
      <c r="P491" s="40" t="s">
        <v>506</v>
      </c>
      <c r="Q491" s="775">
        <v>40866</v>
      </c>
      <c r="R491" s="776"/>
      <c r="S491" s="301">
        <v>27</v>
      </c>
      <c r="T491" s="807">
        <v>16502</v>
      </c>
      <c r="U491" s="25">
        <f t="shared" si="144"/>
        <v>445554</v>
      </c>
      <c r="V491" s="451"/>
      <c r="W491" s="775"/>
      <c r="X491" s="809"/>
      <c r="Y491" s="807"/>
      <c r="Z491" s="25">
        <f t="shared" si="145"/>
        <v>0</v>
      </c>
    </row>
    <row r="492" spans="1:26" ht="16.5" customHeight="1">
      <c r="A492" s="759">
        <f t="shared" si="140"/>
        <v>136</v>
      </c>
      <c r="B492" s="293" t="s">
        <v>818</v>
      </c>
      <c r="C492" s="25">
        <f t="shared" si="141"/>
        <v>60834</v>
      </c>
      <c r="D492" s="760">
        <f t="shared" si="139"/>
        <v>2360.0859460269226</v>
      </c>
      <c r="E492" s="760">
        <f t="shared" si="139"/>
        <v>746.80591520962184</v>
      </c>
      <c r="F492" s="760">
        <f t="shared" si="139"/>
        <v>1610.2039506067156</v>
      </c>
      <c r="G492" s="760">
        <f t="shared" si="139"/>
        <v>128.70331928007363</v>
      </c>
      <c r="H492" s="760">
        <f t="shared" si="139"/>
        <v>2343.3988914332185</v>
      </c>
      <c r="I492" s="760">
        <f t="shared" si="139"/>
        <v>601.85109251610425</v>
      </c>
      <c r="J492" s="360">
        <f t="shared" si="139"/>
        <v>0</v>
      </c>
      <c r="K492" s="25">
        <f t="shared" si="142"/>
        <v>68624.049115072659</v>
      </c>
      <c r="L492" s="760">
        <v>6</v>
      </c>
      <c r="M492" s="760">
        <f t="shared" si="143"/>
        <v>11437.341519178777</v>
      </c>
      <c r="N492" s="671">
        <v>13869</v>
      </c>
      <c r="O492" s="671"/>
      <c r="P492" s="40" t="s">
        <v>501</v>
      </c>
      <c r="Q492" s="775">
        <v>40866</v>
      </c>
      <c r="R492" s="776"/>
      <c r="S492" s="301">
        <f>L492/2</f>
        <v>3</v>
      </c>
      <c r="T492" s="807">
        <v>20278</v>
      </c>
      <c r="U492" s="25">
        <f t="shared" si="144"/>
        <v>60834</v>
      </c>
      <c r="V492" s="451"/>
      <c r="W492" s="775"/>
      <c r="X492" s="809"/>
      <c r="Y492" s="807"/>
      <c r="Z492" s="25">
        <f t="shared" si="145"/>
        <v>0</v>
      </c>
    </row>
    <row r="493" spans="1:26" ht="16.5" customHeight="1">
      <c r="A493" s="759">
        <f t="shared" si="140"/>
        <v>137</v>
      </c>
      <c r="B493" s="293" t="s">
        <v>535</v>
      </c>
      <c r="C493" s="25">
        <f t="shared" si="141"/>
        <v>11844</v>
      </c>
      <c r="D493" s="760">
        <f t="shared" si="139"/>
        <v>393.34765767115374</v>
      </c>
      <c r="E493" s="760">
        <f t="shared" si="139"/>
        <v>124.46765253493697</v>
      </c>
      <c r="F493" s="760">
        <f t="shared" si="139"/>
        <v>268.36732510111926</v>
      </c>
      <c r="G493" s="760">
        <f t="shared" si="139"/>
        <v>21.450553213345604</v>
      </c>
      <c r="H493" s="760">
        <f t="shared" si="139"/>
        <v>390.56648190553642</v>
      </c>
      <c r="I493" s="760">
        <f t="shared" si="139"/>
        <v>100.3085154193507</v>
      </c>
      <c r="J493" s="360">
        <f t="shared" si="139"/>
        <v>0</v>
      </c>
      <c r="K493" s="25">
        <f t="shared" si="142"/>
        <v>13141.508185845443</v>
      </c>
      <c r="L493" s="760">
        <v>1</v>
      </c>
      <c r="M493" s="760">
        <f t="shared" si="143"/>
        <v>13141.508185845443</v>
      </c>
      <c r="N493" s="671">
        <v>15618</v>
      </c>
      <c r="O493" s="671"/>
      <c r="P493" s="40" t="s">
        <v>486</v>
      </c>
      <c r="Q493" s="775">
        <v>40866</v>
      </c>
      <c r="R493" s="776"/>
      <c r="S493" s="301">
        <f>L493/2</f>
        <v>0.5</v>
      </c>
      <c r="T493" s="807">
        <v>23688</v>
      </c>
      <c r="U493" s="25">
        <f t="shared" si="144"/>
        <v>11844</v>
      </c>
      <c r="V493" s="451"/>
      <c r="W493" s="775"/>
      <c r="X493" s="809"/>
      <c r="Y493" s="807"/>
      <c r="Z493" s="25">
        <f t="shared" si="145"/>
        <v>0</v>
      </c>
    </row>
    <row r="494" spans="1:26" ht="16.5" customHeight="1">
      <c r="A494" s="759">
        <f t="shared" si="140"/>
        <v>138</v>
      </c>
      <c r="B494" s="293" t="s">
        <v>544</v>
      </c>
      <c r="C494" s="25">
        <f t="shared" si="141"/>
        <v>13954</v>
      </c>
      <c r="D494" s="760">
        <f t="shared" si="139"/>
        <v>393.34765767115374</v>
      </c>
      <c r="E494" s="760">
        <f t="shared" si="139"/>
        <v>124.46765253493697</v>
      </c>
      <c r="F494" s="760">
        <f t="shared" si="139"/>
        <v>268.36732510111926</v>
      </c>
      <c r="G494" s="760">
        <f t="shared" si="139"/>
        <v>21.450553213345604</v>
      </c>
      <c r="H494" s="760">
        <f t="shared" si="139"/>
        <v>390.56648190553642</v>
      </c>
      <c r="I494" s="760">
        <f t="shared" si="139"/>
        <v>100.3085154193507</v>
      </c>
      <c r="J494" s="360">
        <f t="shared" si="139"/>
        <v>0</v>
      </c>
      <c r="K494" s="25">
        <f t="shared" si="142"/>
        <v>15251.508185845443</v>
      </c>
      <c r="L494" s="760">
        <v>1</v>
      </c>
      <c r="M494" s="760">
        <f t="shared" si="143"/>
        <v>15251.508185845443</v>
      </c>
      <c r="N494" s="671">
        <v>15136</v>
      </c>
      <c r="O494" s="671"/>
      <c r="P494" s="189" t="s">
        <v>430</v>
      </c>
      <c r="Q494" s="775">
        <v>40866</v>
      </c>
      <c r="R494" s="776"/>
      <c r="S494" s="301">
        <f>L494</f>
        <v>1</v>
      </c>
      <c r="T494" s="807">
        <v>13954</v>
      </c>
      <c r="U494" s="25">
        <f t="shared" si="144"/>
        <v>13954</v>
      </c>
      <c r="V494" s="451"/>
      <c r="W494" s="775"/>
      <c r="X494" s="809"/>
      <c r="Y494" s="807"/>
      <c r="Z494" s="25">
        <f t="shared" si="145"/>
        <v>0</v>
      </c>
    </row>
    <row r="495" spans="1:26" ht="16.5" customHeight="1">
      <c r="A495" s="759">
        <f t="shared" si="140"/>
        <v>139</v>
      </c>
      <c r="B495" s="293" t="s">
        <v>819</v>
      </c>
      <c r="C495" s="25">
        <f t="shared" si="141"/>
        <v>153786</v>
      </c>
      <c r="D495" s="760">
        <f t="shared" si="139"/>
        <v>4720.1718920538451</v>
      </c>
      <c r="E495" s="760">
        <f t="shared" si="139"/>
        <v>1493.6118304192437</v>
      </c>
      <c r="F495" s="760">
        <f t="shared" si="139"/>
        <v>3220.4079012134312</v>
      </c>
      <c r="G495" s="760">
        <f t="shared" si="139"/>
        <v>257.40663856014726</v>
      </c>
      <c r="H495" s="760">
        <f t="shared" si="139"/>
        <v>4686.797782866437</v>
      </c>
      <c r="I495" s="760">
        <f t="shared" si="139"/>
        <v>1203.7021850322085</v>
      </c>
      <c r="J495" s="360">
        <f t="shared" si="139"/>
        <v>0</v>
      </c>
      <c r="K495" s="25">
        <f t="shared" si="142"/>
        <v>169367.09823014532</v>
      </c>
      <c r="L495" s="760">
        <v>12</v>
      </c>
      <c r="M495" s="760">
        <f t="shared" si="143"/>
        <v>14113.924852512109</v>
      </c>
      <c r="N495" s="671">
        <v>14230</v>
      </c>
      <c r="O495" s="671"/>
      <c r="P495" s="40" t="s">
        <v>502</v>
      </c>
      <c r="Q495" s="775">
        <v>40866</v>
      </c>
      <c r="R495" s="776"/>
      <c r="S495" s="301">
        <f>L495/2</f>
        <v>6</v>
      </c>
      <c r="T495" s="807">
        <v>25631</v>
      </c>
      <c r="U495" s="25">
        <f t="shared" si="144"/>
        <v>153786</v>
      </c>
      <c r="V495" s="451"/>
      <c r="W495" s="775"/>
      <c r="X495" s="809"/>
      <c r="Y495" s="807"/>
      <c r="Z495" s="25">
        <f t="shared" si="145"/>
        <v>0</v>
      </c>
    </row>
    <row r="496" spans="1:26" ht="16.5" customHeight="1">
      <c r="A496" s="759">
        <f t="shared" si="140"/>
        <v>140</v>
      </c>
      <c r="B496" s="293" t="s">
        <v>784</v>
      </c>
      <c r="C496" s="25">
        <f t="shared" si="141"/>
        <v>603440</v>
      </c>
      <c r="D496" s="760">
        <f t="shared" si="139"/>
        <v>157339.06306846149</v>
      </c>
      <c r="E496" s="760">
        <f t="shared" si="139"/>
        <v>49787.061013974788</v>
      </c>
      <c r="F496" s="760">
        <f t="shared" si="139"/>
        <v>107346.93004044771</v>
      </c>
      <c r="G496" s="760">
        <f t="shared" si="139"/>
        <v>8580.2212853382407</v>
      </c>
      <c r="H496" s="760">
        <f t="shared" si="139"/>
        <v>156226.59276221457</v>
      </c>
      <c r="I496" s="760">
        <f t="shared" si="139"/>
        <v>40123.406167740279</v>
      </c>
      <c r="J496" s="360">
        <f t="shared" si="139"/>
        <v>0</v>
      </c>
      <c r="K496" s="25">
        <f t="shared" si="142"/>
        <v>1122842.2743381772</v>
      </c>
      <c r="L496" s="760">
        <v>400</v>
      </c>
      <c r="M496" s="760">
        <f t="shared" si="143"/>
        <v>2807.1056858454431</v>
      </c>
      <c r="N496" s="671">
        <v>3100</v>
      </c>
      <c r="O496" s="671"/>
      <c r="P496" s="189" t="s">
        <v>450</v>
      </c>
      <c r="Q496" s="775">
        <v>40848</v>
      </c>
      <c r="R496" s="776"/>
      <c r="S496" s="301">
        <f>L496/5</f>
        <v>80</v>
      </c>
      <c r="T496" s="807">
        <v>7543</v>
      </c>
      <c r="U496" s="25">
        <f t="shared" si="144"/>
        <v>603440</v>
      </c>
      <c r="V496" s="451"/>
      <c r="W496" s="775"/>
      <c r="X496" s="809"/>
      <c r="Y496" s="807"/>
      <c r="Z496" s="25">
        <f t="shared" si="145"/>
        <v>0</v>
      </c>
    </row>
    <row r="497" spans="1:26" ht="16.5" customHeight="1">
      <c r="A497" s="759">
        <f t="shared" si="140"/>
        <v>141</v>
      </c>
      <c r="B497" s="293" t="s">
        <v>852</v>
      </c>
      <c r="C497" s="25">
        <f t="shared" si="141"/>
        <v>1839638</v>
      </c>
      <c r="D497" s="760">
        <f t="shared" si="139"/>
        <v>47595.066578209604</v>
      </c>
      <c r="E497" s="760">
        <f t="shared" si="139"/>
        <v>15060.585956727375</v>
      </c>
      <c r="F497" s="760">
        <f t="shared" si="139"/>
        <v>32472.446337235429</v>
      </c>
      <c r="G497" s="760">
        <f t="shared" si="139"/>
        <v>2595.5169388148179</v>
      </c>
      <c r="H497" s="760">
        <f t="shared" si="139"/>
        <v>47258.544310569909</v>
      </c>
      <c r="I497" s="760">
        <f t="shared" si="139"/>
        <v>12137.330365741434</v>
      </c>
      <c r="J497" s="360">
        <f t="shared" si="139"/>
        <v>0</v>
      </c>
      <c r="K497" s="25">
        <f t="shared" si="142"/>
        <v>1996756.4904872987</v>
      </c>
      <c r="L497" s="760">
        <v>121</v>
      </c>
      <c r="M497" s="760">
        <f t="shared" si="143"/>
        <v>16502.119756093376</v>
      </c>
      <c r="N497" s="671">
        <v>18100</v>
      </c>
      <c r="O497" s="671"/>
      <c r="P497" s="40" t="s">
        <v>503</v>
      </c>
      <c r="Q497" s="775">
        <v>40870</v>
      </c>
      <c r="R497" s="776"/>
      <c r="S497" s="301">
        <v>61</v>
      </c>
      <c r="T497" s="807">
        <v>30158</v>
      </c>
      <c r="U497" s="25">
        <f t="shared" si="144"/>
        <v>1839638</v>
      </c>
      <c r="V497" s="451"/>
      <c r="W497" s="775"/>
      <c r="X497" s="809"/>
      <c r="Y497" s="807"/>
      <c r="Z497" s="25">
        <f t="shared" si="145"/>
        <v>0</v>
      </c>
    </row>
    <row r="498" spans="1:26" ht="16.5" customHeight="1">
      <c r="A498" s="759">
        <f t="shared" si="140"/>
        <v>142</v>
      </c>
      <c r="B498" s="293" t="s">
        <v>853</v>
      </c>
      <c r="C498" s="25">
        <f t="shared" si="141"/>
        <v>1732650</v>
      </c>
      <c r="D498" s="760">
        <f t="shared" si="139"/>
        <v>39728.113424786527</v>
      </c>
      <c r="E498" s="760">
        <f t="shared" si="139"/>
        <v>12571.232906028634</v>
      </c>
      <c r="F498" s="760">
        <f t="shared" si="139"/>
        <v>27105.099835213045</v>
      </c>
      <c r="G498" s="760">
        <f t="shared" si="139"/>
        <v>2166.5058745479059</v>
      </c>
      <c r="H498" s="760">
        <f t="shared" si="139"/>
        <v>39447.21467245918</v>
      </c>
      <c r="I498" s="760">
        <f t="shared" si="139"/>
        <v>10131.16005735442</v>
      </c>
      <c r="J498" s="360">
        <f t="shared" si="139"/>
        <v>0</v>
      </c>
      <c r="K498" s="25">
        <f t="shared" si="142"/>
        <v>1863798.3267703899</v>
      </c>
      <c r="L498" s="760">
        <v>101</v>
      </c>
      <c r="M498" s="760">
        <f t="shared" si="143"/>
        <v>18453.448779904851</v>
      </c>
      <c r="N498" s="671">
        <v>23260</v>
      </c>
      <c r="O498" s="671"/>
      <c r="P498" s="40" t="s">
        <v>500</v>
      </c>
      <c r="Q498" s="775">
        <v>40870</v>
      </c>
      <c r="R498" s="776"/>
      <c r="S498" s="301">
        <v>50</v>
      </c>
      <c r="T498" s="807">
        <v>34653</v>
      </c>
      <c r="U498" s="25">
        <f t="shared" si="144"/>
        <v>1732650</v>
      </c>
      <c r="V498" s="451"/>
      <c r="W498" s="775"/>
      <c r="X498" s="809"/>
      <c r="Y498" s="807"/>
      <c r="Z498" s="25">
        <f t="shared" si="145"/>
        <v>0</v>
      </c>
    </row>
    <row r="499" spans="1:26" ht="16.5" customHeight="1">
      <c r="A499" s="759">
        <f t="shared" si="140"/>
        <v>143</v>
      </c>
      <c r="B499" s="293" t="s">
        <v>854</v>
      </c>
      <c r="C499" s="25">
        <f t="shared" si="141"/>
        <v>2101528</v>
      </c>
      <c r="D499" s="760">
        <f t="shared" si="139"/>
        <v>47595.066578209604</v>
      </c>
      <c r="E499" s="760">
        <f t="shared" si="139"/>
        <v>15060.585956727375</v>
      </c>
      <c r="F499" s="760">
        <f t="shared" si="139"/>
        <v>32472.446337235429</v>
      </c>
      <c r="G499" s="760">
        <f t="shared" si="139"/>
        <v>2595.5169388148179</v>
      </c>
      <c r="H499" s="760">
        <f t="shared" si="139"/>
        <v>47258.544310569909</v>
      </c>
      <c r="I499" s="760">
        <f t="shared" si="139"/>
        <v>12137.330365741434</v>
      </c>
      <c r="J499" s="360">
        <f t="shared" si="139"/>
        <v>0</v>
      </c>
      <c r="K499" s="25">
        <f t="shared" si="142"/>
        <v>2258646.4904872985</v>
      </c>
      <c r="L499" s="760">
        <v>121</v>
      </c>
      <c r="M499" s="760">
        <f t="shared" si="143"/>
        <v>18666.49992138263</v>
      </c>
      <c r="N499" s="671">
        <v>20090</v>
      </c>
      <c r="O499" s="671"/>
      <c r="P499" s="189" t="s">
        <v>434</v>
      </c>
      <c r="Q499" s="775">
        <v>40870</v>
      </c>
      <c r="R499" s="776"/>
      <c r="S499" s="301">
        <f>L499</f>
        <v>121</v>
      </c>
      <c r="T499" s="807">
        <v>17368</v>
      </c>
      <c r="U499" s="25">
        <f t="shared" si="144"/>
        <v>2101528</v>
      </c>
      <c r="V499" s="451"/>
      <c r="W499" s="775"/>
      <c r="X499" s="809"/>
      <c r="Y499" s="807"/>
      <c r="Z499" s="25">
        <f t="shared" si="145"/>
        <v>0</v>
      </c>
    </row>
    <row r="500" spans="1:26" ht="16.5" customHeight="1">
      <c r="A500" s="759">
        <f t="shared" si="140"/>
        <v>144</v>
      </c>
      <c r="B500" s="293" t="s">
        <v>855</v>
      </c>
      <c r="C500" s="25">
        <f t="shared" si="141"/>
        <v>3347538</v>
      </c>
      <c r="D500" s="760">
        <f t="shared" si="139"/>
        <v>87323.18000299613</v>
      </c>
      <c r="E500" s="760">
        <f t="shared" si="139"/>
        <v>27631.818862756008</v>
      </c>
      <c r="F500" s="760">
        <f t="shared" si="139"/>
        <v>59577.546172448478</v>
      </c>
      <c r="G500" s="760">
        <f t="shared" si="139"/>
        <v>4762.0228133627243</v>
      </c>
      <c r="H500" s="760">
        <f t="shared" si="139"/>
        <v>86705.758983029082</v>
      </c>
      <c r="I500" s="760">
        <f t="shared" si="139"/>
        <v>22268.490423095856</v>
      </c>
      <c r="J500" s="360">
        <f t="shared" si="139"/>
        <v>0</v>
      </c>
      <c r="K500" s="25">
        <f t="shared" si="142"/>
        <v>3635805.8172576879</v>
      </c>
      <c r="L500" s="760">
        <v>222</v>
      </c>
      <c r="M500" s="760">
        <f t="shared" si="143"/>
        <v>16377.503681340937</v>
      </c>
      <c r="N500" s="671">
        <v>18170</v>
      </c>
      <c r="O500" s="671"/>
      <c r="P500" s="40" t="s">
        <v>503</v>
      </c>
      <c r="Q500" s="775">
        <v>40870</v>
      </c>
      <c r="R500" s="776"/>
      <c r="S500" s="301">
        <f>L500/2</f>
        <v>111</v>
      </c>
      <c r="T500" s="807">
        <v>30158</v>
      </c>
      <c r="U500" s="25">
        <f t="shared" si="144"/>
        <v>3347538</v>
      </c>
      <c r="V500" s="451"/>
      <c r="W500" s="775"/>
      <c r="X500" s="809"/>
      <c r="Y500" s="807"/>
      <c r="Z500" s="25">
        <f t="shared" si="145"/>
        <v>0</v>
      </c>
    </row>
    <row r="501" spans="1:26" ht="16.5" customHeight="1">
      <c r="A501" s="759">
        <f t="shared" si="140"/>
        <v>145</v>
      </c>
      <c r="B501" s="293" t="s">
        <v>856</v>
      </c>
      <c r="C501" s="25">
        <f t="shared" si="141"/>
        <v>1920996</v>
      </c>
      <c r="D501" s="760">
        <f t="shared" si="139"/>
        <v>47595.066578209604</v>
      </c>
      <c r="E501" s="760">
        <f t="shared" si="139"/>
        <v>15060.585956727375</v>
      </c>
      <c r="F501" s="760">
        <f t="shared" si="139"/>
        <v>32472.446337235429</v>
      </c>
      <c r="G501" s="760">
        <f t="shared" si="139"/>
        <v>2595.5169388148179</v>
      </c>
      <c r="H501" s="760">
        <f t="shared" si="139"/>
        <v>47258.544310569909</v>
      </c>
      <c r="I501" s="760">
        <f t="shared" si="139"/>
        <v>12137.330365741434</v>
      </c>
      <c r="J501" s="360">
        <f t="shared" si="139"/>
        <v>0</v>
      </c>
      <c r="K501" s="25">
        <f t="shared" si="142"/>
        <v>2078114.4904872987</v>
      </c>
      <c r="L501" s="760">
        <v>121</v>
      </c>
      <c r="M501" s="760">
        <f t="shared" si="143"/>
        <v>17174.499921382634</v>
      </c>
      <c r="N501" s="671">
        <v>19420</v>
      </c>
      <c r="O501" s="671"/>
      <c r="P501" s="40" t="s">
        <v>499</v>
      </c>
      <c r="Q501" s="775">
        <v>40870</v>
      </c>
      <c r="R501" s="776"/>
      <c r="S501" s="301">
        <f>L501/2</f>
        <v>60.5</v>
      </c>
      <c r="T501" s="807">
        <v>31752</v>
      </c>
      <c r="U501" s="25">
        <f t="shared" si="144"/>
        <v>1920996</v>
      </c>
      <c r="V501" s="451"/>
      <c r="W501" s="775"/>
      <c r="X501" s="809"/>
      <c r="Y501" s="807"/>
      <c r="Z501" s="25">
        <f t="shared" si="145"/>
        <v>0</v>
      </c>
    </row>
    <row r="502" spans="1:26" ht="16.5" customHeight="1">
      <c r="A502" s="759">
        <f t="shared" si="140"/>
        <v>146</v>
      </c>
      <c r="B502" s="293" t="s">
        <v>857</v>
      </c>
      <c r="C502" s="25">
        <f t="shared" si="141"/>
        <v>1603476</v>
      </c>
      <c r="D502" s="760">
        <f t="shared" si="139"/>
        <v>39728.113424786527</v>
      </c>
      <c r="E502" s="760">
        <f t="shared" si="139"/>
        <v>12571.232906028634</v>
      </c>
      <c r="F502" s="760">
        <f t="shared" si="139"/>
        <v>27105.099835213045</v>
      </c>
      <c r="G502" s="760">
        <f t="shared" si="139"/>
        <v>2166.5058745479059</v>
      </c>
      <c r="H502" s="760">
        <f t="shared" si="139"/>
        <v>39447.21467245918</v>
      </c>
      <c r="I502" s="760">
        <f t="shared" si="139"/>
        <v>10131.16005735442</v>
      </c>
      <c r="J502" s="360">
        <f t="shared" si="139"/>
        <v>0</v>
      </c>
      <c r="K502" s="25">
        <f t="shared" si="142"/>
        <v>1734624.3267703899</v>
      </c>
      <c r="L502" s="760">
        <v>101</v>
      </c>
      <c r="M502" s="760">
        <f t="shared" si="143"/>
        <v>17174.498284855345</v>
      </c>
      <c r="N502" s="671">
        <v>19450</v>
      </c>
      <c r="O502" s="671"/>
      <c r="P502" s="40" t="s">
        <v>499</v>
      </c>
      <c r="Q502" s="775">
        <v>40870</v>
      </c>
      <c r="R502" s="776"/>
      <c r="S502" s="301">
        <f>L502/2</f>
        <v>50.5</v>
      </c>
      <c r="T502" s="807">
        <v>31752</v>
      </c>
      <c r="U502" s="25">
        <f t="shared" si="144"/>
        <v>1603476</v>
      </c>
      <c r="V502" s="451"/>
      <c r="W502" s="775"/>
      <c r="X502" s="809"/>
      <c r="Y502" s="807"/>
      <c r="Z502" s="25">
        <f t="shared" si="145"/>
        <v>0</v>
      </c>
    </row>
    <row r="503" spans="1:26" ht="16.5" customHeight="1">
      <c r="A503" s="759">
        <f t="shared" si="140"/>
        <v>147</v>
      </c>
      <c r="B503" s="293" t="s">
        <v>858</v>
      </c>
      <c r="C503" s="25">
        <f t="shared" si="141"/>
        <v>102327</v>
      </c>
      <c r="D503" s="760">
        <f t="shared" si="139"/>
        <v>173859.66469064995</v>
      </c>
      <c r="E503" s="760">
        <f t="shared" si="139"/>
        <v>55014.70242044214</v>
      </c>
      <c r="F503" s="760">
        <f t="shared" si="139"/>
        <v>118618.35769469471</v>
      </c>
      <c r="G503" s="760">
        <f t="shared" si="139"/>
        <v>9481.1445202987561</v>
      </c>
      <c r="H503" s="760">
        <f t="shared" si="139"/>
        <v>172630.38500224709</v>
      </c>
      <c r="I503" s="760">
        <f t="shared" si="139"/>
        <v>44336.363815353012</v>
      </c>
      <c r="J503" s="360">
        <f t="shared" si="139"/>
        <v>0</v>
      </c>
      <c r="K503" s="25">
        <f t="shared" si="142"/>
        <v>676266.61814368563</v>
      </c>
      <c r="L503" s="760">
        <v>442</v>
      </c>
      <c r="M503" s="760">
        <f t="shared" si="143"/>
        <v>1530.0149731757595</v>
      </c>
      <c r="N503" s="671">
        <v>1150</v>
      </c>
      <c r="O503" s="671"/>
      <c r="P503" s="189" t="s">
        <v>380</v>
      </c>
      <c r="Q503" s="775">
        <v>40870</v>
      </c>
      <c r="R503" s="776"/>
      <c r="S503" s="301">
        <v>23</v>
      </c>
      <c r="T503" s="807">
        <v>4449</v>
      </c>
      <c r="U503" s="25">
        <f t="shared" si="144"/>
        <v>102327</v>
      </c>
      <c r="V503" s="451"/>
      <c r="W503" s="775"/>
      <c r="X503" s="809"/>
      <c r="Y503" s="807"/>
      <c r="Z503" s="25">
        <f t="shared" si="145"/>
        <v>0</v>
      </c>
    </row>
    <row r="504" spans="1:26" ht="16.5" customHeight="1">
      <c r="A504" s="759">
        <f t="shared" si="140"/>
        <v>148</v>
      </c>
      <c r="B504" s="293" t="s">
        <v>859</v>
      </c>
      <c r="C504" s="25">
        <f t="shared" si="141"/>
        <v>57837</v>
      </c>
      <c r="D504" s="760">
        <f t="shared" si="139"/>
        <v>95190.133156419208</v>
      </c>
      <c r="E504" s="760">
        <f t="shared" si="139"/>
        <v>30121.171913454749</v>
      </c>
      <c r="F504" s="760">
        <f t="shared" si="139"/>
        <v>64944.892674470859</v>
      </c>
      <c r="G504" s="760">
        <f t="shared" si="139"/>
        <v>5191.0338776296358</v>
      </c>
      <c r="H504" s="760">
        <f t="shared" si="139"/>
        <v>94517.088621139817</v>
      </c>
      <c r="I504" s="760">
        <f t="shared" si="139"/>
        <v>24274.660731482869</v>
      </c>
      <c r="J504" s="360">
        <f t="shared" si="139"/>
        <v>0</v>
      </c>
      <c r="K504" s="25">
        <f t="shared" si="142"/>
        <v>372074.9809745971</v>
      </c>
      <c r="L504" s="760">
        <v>242</v>
      </c>
      <c r="M504" s="760">
        <f t="shared" si="143"/>
        <v>1537.4999213826327</v>
      </c>
      <c r="N504" s="671">
        <v>1360</v>
      </c>
      <c r="O504" s="671"/>
      <c r="P504" s="189" t="s">
        <v>380</v>
      </c>
      <c r="Q504" s="775">
        <v>40877</v>
      </c>
      <c r="R504" s="776"/>
      <c r="S504" s="301">
        <v>13</v>
      </c>
      <c r="T504" s="807">
        <v>4449</v>
      </c>
      <c r="U504" s="25">
        <f t="shared" si="144"/>
        <v>57837</v>
      </c>
      <c r="V504" s="451"/>
      <c r="W504" s="775"/>
      <c r="X504" s="809"/>
      <c r="Y504" s="807"/>
      <c r="Z504" s="25">
        <f t="shared" si="145"/>
        <v>0</v>
      </c>
    </row>
    <row r="505" spans="1:26" ht="16.5" customHeight="1">
      <c r="A505" s="759">
        <f t="shared" si="140"/>
        <v>149</v>
      </c>
      <c r="B505" s="293" t="s">
        <v>860</v>
      </c>
      <c r="C505" s="25">
        <f t="shared" si="141"/>
        <v>66735</v>
      </c>
      <c r="D505" s="760">
        <f t="shared" si="139"/>
        <v>173859.66469064995</v>
      </c>
      <c r="E505" s="760">
        <f t="shared" si="139"/>
        <v>55014.70242044214</v>
      </c>
      <c r="F505" s="760">
        <f t="shared" si="139"/>
        <v>118618.35769469471</v>
      </c>
      <c r="G505" s="760">
        <f t="shared" si="139"/>
        <v>9481.1445202987561</v>
      </c>
      <c r="H505" s="760">
        <f t="shared" si="139"/>
        <v>172630.38500224709</v>
      </c>
      <c r="I505" s="760">
        <f t="shared" si="139"/>
        <v>44336.363815353012</v>
      </c>
      <c r="J505" s="360">
        <f t="shared" si="139"/>
        <v>0</v>
      </c>
      <c r="K505" s="25">
        <f t="shared" si="142"/>
        <v>640674.61814368563</v>
      </c>
      <c r="L505" s="760">
        <v>442</v>
      </c>
      <c r="M505" s="760">
        <f t="shared" si="143"/>
        <v>1449.4900862979314</v>
      </c>
      <c r="N505" s="671">
        <v>1090</v>
      </c>
      <c r="O505" s="671"/>
      <c r="P505" s="189" t="s">
        <v>380</v>
      </c>
      <c r="Q505" s="775">
        <v>40877</v>
      </c>
      <c r="R505" s="776"/>
      <c r="S505" s="301">
        <v>15</v>
      </c>
      <c r="T505" s="807">
        <v>4449</v>
      </c>
      <c r="U505" s="25">
        <f t="shared" si="144"/>
        <v>66735</v>
      </c>
      <c r="V505" s="451"/>
      <c r="W505" s="775"/>
      <c r="X505" s="809"/>
      <c r="Y505" s="807"/>
      <c r="Z505" s="25">
        <f t="shared" si="145"/>
        <v>0</v>
      </c>
    </row>
    <row r="506" spans="1:26" ht="16.5" customHeight="1">
      <c r="A506" s="759">
        <f t="shared" si="140"/>
        <v>150</v>
      </c>
      <c r="B506" s="293" t="s">
        <v>861</v>
      </c>
      <c r="C506" s="25">
        <f t="shared" si="141"/>
        <v>49189</v>
      </c>
      <c r="D506" s="760">
        <f t="shared" si="139"/>
        <v>1966738.2883557687</v>
      </c>
      <c r="E506" s="760">
        <f t="shared" si="139"/>
        <v>622338.26267468487</v>
      </c>
      <c r="F506" s="760">
        <f t="shared" si="139"/>
        <v>1341836.6255055964</v>
      </c>
      <c r="G506" s="760">
        <f t="shared" si="139"/>
        <v>107252.76606672801</v>
      </c>
      <c r="H506" s="760">
        <f t="shared" si="139"/>
        <v>1952832.409527682</v>
      </c>
      <c r="I506" s="760">
        <f t="shared" si="139"/>
        <v>501542.57709675346</v>
      </c>
      <c r="J506" s="360">
        <f t="shared" si="139"/>
        <v>0</v>
      </c>
      <c r="K506" s="25">
        <f t="shared" si="142"/>
        <v>6541728.9292272134</v>
      </c>
      <c r="L506" s="760">
        <v>5000</v>
      </c>
      <c r="M506" s="760">
        <f t="shared" si="143"/>
        <v>1308.3457858454426</v>
      </c>
      <c r="N506" s="671">
        <v>123</v>
      </c>
      <c r="O506" s="671"/>
      <c r="P506" s="189" t="s">
        <v>497</v>
      </c>
      <c r="Q506" s="775">
        <v>40877</v>
      </c>
      <c r="R506" s="776"/>
      <c r="S506" s="301">
        <v>2</v>
      </c>
      <c r="T506" s="807">
        <v>24594.5</v>
      </c>
      <c r="U506" s="25">
        <f t="shared" si="144"/>
        <v>49189</v>
      </c>
      <c r="V506" s="451"/>
      <c r="W506" s="775"/>
      <c r="X506" s="809"/>
      <c r="Y506" s="807"/>
      <c r="Z506" s="25">
        <f t="shared" si="145"/>
        <v>0</v>
      </c>
    </row>
    <row r="507" spans="1:26" ht="16.5" customHeight="1">
      <c r="A507" s="759">
        <f t="shared" si="140"/>
        <v>151</v>
      </c>
      <c r="B507" s="293" t="s">
        <v>862</v>
      </c>
      <c r="C507" s="25">
        <f t="shared" si="141"/>
        <v>14777420</v>
      </c>
      <c r="D507" s="760">
        <f t="shared" si="139"/>
        <v>385480.70451773069</v>
      </c>
      <c r="E507" s="760">
        <f t="shared" si="139"/>
        <v>121978.29948423823</v>
      </c>
      <c r="F507" s="760">
        <f t="shared" si="139"/>
        <v>262999.97859909688</v>
      </c>
      <c r="G507" s="760">
        <f t="shared" si="139"/>
        <v>21021.54214907869</v>
      </c>
      <c r="H507" s="760">
        <f t="shared" si="139"/>
        <v>382755.15226742567</v>
      </c>
      <c r="I507" s="760">
        <f t="shared" si="139"/>
        <v>98302.345110963681</v>
      </c>
      <c r="J507" s="360">
        <f t="shared" si="139"/>
        <v>0</v>
      </c>
      <c r="K507" s="25">
        <f t="shared" si="142"/>
        <v>16049957.022128535</v>
      </c>
      <c r="L507" s="760">
        <v>980</v>
      </c>
      <c r="M507" s="760">
        <f t="shared" si="143"/>
        <v>16377.50716543728</v>
      </c>
      <c r="N507" s="671">
        <v>17900</v>
      </c>
      <c r="O507" s="671"/>
      <c r="P507" s="40" t="s">
        <v>503</v>
      </c>
      <c r="Q507" s="775">
        <v>40877</v>
      </c>
      <c r="R507" s="776"/>
      <c r="S507" s="301">
        <f>L507/2</f>
        <v>490</v>
      </c>
      <c r="T507" s="807">
        <v>30158</v>
      </c>
      <c r="U507" s="25">
        <f t="shared" si="144"/>
        <v>14777420</v>
      </c>
      <c r="V507" s="451"/>
      <c r="W507" s="775"/>
      <c r="X507" s="809"/>
      <c r="Y507" s="807"/>
      <c r="Z507" s="25">
        <f t="shared" si="145"/>
        <v>0</v>
      </c>
    </row>
    <row r="508" spans="1:26" ht="16.5" customHeight="1">
      <c r="A508" s="759">
        <f t="shared" si="140"/>
        <v>152</v>
      </c>
      <c r="B508" s="293" t="s">
        <v>863</v>
      </c>
      <c r="C508" s="25">
        <f t="shared" si="141"/>
        <v>13641600</v>
      </c>
      <c r="D508" s="760">
        <f t="shared" si="139"/>
        <v>782761.83876559592</v>
      </c>
      <c r="E508" s="760">
        <f t="shared" si="139"/>
        <v>247690.62854452457</v>
      </c>
      <c r="F508" s="760">
        <f t="shared" si="139"/>
        <v>534050.97695122729</v>
      </c>
      <c r="G508" s="760">
        <f t="shared" si="139"/>
        <v>42686.600894557749</v>
      </c>
      <c r="H508" s="760">
        <f t="shared" si="139"/>
        <v>777227.29899201752</v>
      </c>
      <c r="I508" s="760">
        <f t="shared" si="139"/>
        <v>199613.9456845079</v>
      </c>
      <c r="J508" s="360">
        <f t="shared" si="139"/>
        <v>0</v>
      </c>
      <c r="K508" s="25">
        <f t="shared" si="142"/>
        <v>16225630.289832428</v>
      </c>
      <c r="L508" s="760">
        <v>1990</v>
      </c>
      <c r="M508" s="760">
        <f t="shared" si="143"/>
        <v>8153.583060217301</v>
      </c>
      <c r="N508" s="671">
        <v>10900</v>
      </c>
      <c r="O508" s="671"/>
      <c r="P508" s="40" t="s">
        <v>511</v>
      </c>
      <c r="Q508" s="775">
        <v>40877</v>
      </c>
      <c r="R508" s="776"/>
      <c r="S508" s="301">
        <v>1050</v>
      </c>
      <c r="T508" s="807">
        <v>12992</v>
      </c>
      <c r="U508" s="25">
        <f t="shared" si="144"/>
        <v>13641600</v>
      </c>
      <c r="V508" s="451"/>
      <c r="W508" s="775"/>
      <c r="X508" s="809"/>
      <c r="Y508" s="807"/>
      <c r="Z508" s="25">
        <f t="shared" si="145"/>
        <v>0</v>
      </c>
    </row>
    <row r="509" spans="1:26" ht="16.5" customHeight="1">
      <c r="A509" s="759">
        <f t="shared" si="140"/>
        <v>153</v>
      </c>
      <c r="B509" s="192" t="s">
        <v>864</v>
      </c>
      <c r="C509" s="25">
        <f t="shared" si="141"/>
        <v>7726330</v>
      </c>
      <c r="D509" s="760">
        <f t="shared" si="139"/>
        <v>184873.39910544225</v>
      </c>
      <c r="E509" s="760">
        <f t="shared" si="139"/>
        <v>58499.796691420379</v>
      </c>
      <c r="F509" s="760">
        <f t="shared" si="139"/>
        <v>126132.64279752606</v>
      </c>
      <c r="G509" s="760">
        <f t="shared" si="139"/>
        <v>10081.760010272434</v>
      </c>
      <c r="H509" s="760">
        <f t="shared" si="139"/>
        <v>183566.24649560213</v>
      </c>
      <c r="I509" s="760">
        <f t="shared" si="139"/>
        <v>47145.002247094832</v>
      </c>
      <c r="J509" s="360">
        <f t="shared" si="139"/>
        <v>0</v>
      </c>
      <c r="K509" s="25">
        <f t="shared" si="142"/>
        <v>8336627.8473473582</v>
      </c>
      <c r="L509" s="253">
        <v>470</v>
      </c>
      <c r="M509" s="760">
        <f t="shared" si="143"/>
        <v>17737.506058185867</v>
      </c>
      <c r="N509" s="671">
        <v>22000</v>
      </c>
      <c r="O509" s="671"/>
      <c r="P509" s="40" t="s">
        <v>504</v>
      </c>
      <c r="Q509" s="191">
        <v>40896</v>
      </c>
      <c r="R509" s="776"/>
      <c r="S509" s="301">
        <f>L509/2</f>
        <v>235</v>
      </c>
      <c r="T509" s="807">
        <v>32878</v>
      </c>
      <c r="U509" s="25">
        <f t="shared" si="144"/>
        <v>7726330</v>
      </c>
      <c r="V509" s="451"/>
      <c r="W509" s="775"/>
      <c r="X509" s="809"/>
      <c r="Y509" s="807"/>
      <c r="Z509" s="25">
        <f t="shared" si="145"/>
        <v>0</v>
      </c>
    </row>
    <row r="510" spans="1:26" ht="16.5" customHeight="1">
      <c r="A510" s="759">
        <f t="shared" si="140"/>
        <v>154</v>
      </c>
      <c r="B510" s="192" t="s">
        <v>865</v>
      </c>
      <c r="C510" s="25">
        <f t="shared" si="141"/>
        <v>2331465</v>
      </c>
      <c r="D510" s="760">
        <f t="shared" si="139"/>
        <v>198640.56712393265</v>
      </c>
      <c r="E510" s="760">
        <f t="shared" si="139"/>
        <v>62856.164530143171</v>
      </c>
      <c r="F510" s="760">
        <f t="shared" si="139"/>
        <v>135525.49917606523</v>
      </c>
      <c r="G510" s="760">
        <f t="shared" si="139"/>
        <v>10832.529372739529</v>
      </c>
      <c r="H510" s="760">
        <f t="shared" si="139"/>
        <v>197236.07336229589</v>
      </c>
      <c r="I510" s="760">
        <f t="shared" si="139"/>
        <v>50655.800286772101</v>
      </c>
      <c r="J510" s="360">
        <f t="shared" si="139"/>
        <v>0</v>
      </c>
      <c r="K510" s="25">
        <f t="shared" si="142"/>
        <v>2987210.6338519491</v>
      </c>
      <c r="L510" s="253">
        <v>505</v>
      </c>
      <c r="M510" s="760">
        <f t="shared" si="143"/>
        <v>5915.2685818850478</v>
      </c>
      <c r="N510" s="671">
        <v>9500</v>
      </c>
      <c r="O510" s="671"/>
      <c r="P510" s="189" t="s">
        <v>423</v>
      </c>
      <c r="Q510" s="191">
        <v>40886</v>
      </c>
      <c r="R510" s="776"/>
      <c r="S510" s="301">
        <v>205</v>
      </c>
      <c r="T510" s="807">
        <v>11373</v>
      </c>
      <c r="U510" s="25">
        <f t="shared" si="144"/>
        <v>2331465</v>
      </c>
      <c r="V510" s="451"/>
      <c r="W510" s="775"/>
      <c r="X510" s="809"/>
      <c r="Y510" s="807"/>
      <c r="Z510" s="25">
        <f t="shared" si="145"/>
        <v>0</v>
      </c>
    </row>
    <row r="511" spans="1:26" ht="16.5" customHeight="1">
      <c r="A511" s="759">
        <f t="shared" si="140"/>
        <v>155</v>
      </c>
      <c r="B511" s="192" t="s">
        <v>829</v>
      </c>
      <c r="C511" s="25">
        <f t="shared" si="141"/>
        <v>17427</v>
      </c>
      <c r="D511" s="760">
        <f t="shared" si="139"/>
        <v>786.69531534230748</v>
      </c>
      <c r="E511" s="760">
        <f t="shared" si="139"/>
        <v>248.93530506987395</v>
      </c>
      <c r="F511" s="760">
        <f t="shared" si="139"/>
        <v>536.73465020223853</v>
      </c>
      <c r="G511" s="760">
        <f t="shared" si="139"/>
        <v>42.901106426691207</v>
      </c>
      <c r="H511" s="760">
        <f t="shared" si="139"/>
        <v>781.13296381107284</v>
      </c>
      <c r="I511" s="760">
        <f t="shared" si="139"/>
        <v>200.6170308387014</v>
      </c>
      <c r="J511" s="360">
        <f t="shared" si="139"/>
        <v>0</v>
      </c>
      <c r="K511" s="25">
        <f t="shared" si="142"/>
        <v>20023.016371690886</v>
      </c>
      <c r="L511" s="253">
        <v>2</v>
      </c>
      <c r="M511" s="760">
        <f t="shared" si="143"/>
        <v>10011.508185845443</v>
      </c>
      <c r="N511" s="671">
        <v>9449</v>
      </c>
      <c r="O511" s="671"/>
      <c r="P511" s="189" t="s">
        <v>401</v>
      </c>
      <c r="Q511" s="191">
        <v>40897</v>
      </c>
      <c r="R511" s="776"/>
      <c r="S511" s="301">
        <v>1</v>
      </c>
      <c r="T511" s="807">
        <v>17427</v>
      </c>
      <c r="U511" s="25">
        <f t="shared" si="144"/>
        <v>17427</v>
      </c>
      <c r="V511" s="451"/>
      <c r="W511" s="775"/>
      <c r="X511" s="809"/>
      <c r="Y511" s="807"/>
      <c r="Z511" s="25">
        <f t="shared" si="145"/>
        <v>0</v>
      </c>
    </row>
    <row r="512" spans="1:26" ht="16.5" customHeight="1">
      <c r="A512" s="759">
        <f t="shared" si="140"/>
        <v>156</v>
      </c>
      <c r="B512" s="192" t="s">
        <v>866</v>
      </c>
      <c r="C512" s="25">
        <f t="shared" si="141"/>
        <v>32878</v>
      </c>
      <c r="D512" s="760">
        <f t="shared" si="139"/>
        <v>1966.7382883557686</v>
      </c>
      <c r="E512" s="760">
        <f t="shared" si="139"/>
        <v>622.33826267468487</v>
      </c>
      <c r="F512" s="760">
        <f t="shared" si="139"/>
        <v>1341.8366255055962</v>
      </c>
      <c r="G512" s="760">
        <f t="shared" si="139"/>
        <v>107.25276606672801</v>
      </c>
      <c r="H512" s="760">
        <f t="shared" si="139"/>
        <v>1952.8324095276821</v>
      </c>
      <c r="I512" s="760">
        <f t="shared" si="139"/>
        <v>501.54257709675346</v>
      </c>
      <c r="J512" s="360">
        <f t="shared" si="139"/>
        <v>0</v>
      </c>
      <c r="K512" s="25">
        <f t="shared" si="142"/>
        <v>39369.540929227209</v>
      </c>
      <c r="L512" s="253">
        <v>5</v>
      </c>
      <c r="M512" s="760">
        <f t="shared" si="143"/>
        <v>7873.9081858454419</v>
      </c>
      <c r="N512" s="671">
        <v>8637</v>
      </c>
      <c r="O512" s="671"/>
      <c r="P512" s="40" t="s">
        <v>504</v>
      </c>
      <c r="Q512" s="191">
        <v>40897</v>
      </c>
      <c r="R512" s="776"/>
      <c r="S512" s="301">
        <v>1</v>
      </c>
      <c r="T512" s="807">
        <v>32878</v>
      </c>
      <c r="U512" s="25">
        <f t="shared" si="144"/>
        <v>32878</v>
      </c>
      <c r="V512" s="451"/>
      <c r="W512" s="775"/>
      <c r="X512" s="809"/>
      <c r="Y512" s="807"/>
      <c r="Z512" s="25">
        <f t="shared" si="145"/>
        <v>0</v>
      </c>
    </row>
    <row r="513" spans="1:26" ht="16.5" customHeight="1">
      <c r="A513" s="759">
        <f t="shared" si="140"/>
        <v>157</v>
      </c>
      <c r="B513" s="192" t="s">
        <v>533</v>
      </c>
      <c r="C513" s="25">
        <f t="shared" si="141"/>
        <v>349272</v>
      </c>
      <c r="D513" s="760">
        <f t="shared" si="139"/>
        <v>12980.472703148074</v>
      </c>
      <c r="E513" s="760">
        <f t="shared" si="139"/>
        <v>4107.43253365292</v>
      </c>
      <c r="F513" s="760">
        <f t="shared" si="139"/>
        <v>8856.1217283369351</v>
      </c>
      <c r="G513" s="760">
        <f t="shared" si="139"/>
        <v>707.86825604040496</v>
      </c>
      <c r="H513" s="760">
        <f t="shared" si="139"/>
        <v>12888.693902882702</v>
      </c>
      <c r="I513" s="760">
        <f t="shared" si="139"/>
        <v>3310.1810088385732</v>
      </c>
      <c r="J513" s="360">
        <f t="shared" si="139"/>
        <v>0</v>
      </c>
      <c r="K513" s="25">
        <f t="shared" si="142"/>
        <v>392121.77013289963</v>
      </c>
      <c r="L513" s="253">
        <v>33</v>
      </c>
      <c r="M513" s="760">
        <f t="shared" si="143"/>
        <v>11882.477882815141</v>
      </c>
      <c r="N513" s="671">
        <v>12946</v>
      </c>
      <c r="O513" s="671"/>
      <c r="P513" s="40" t="s">
        <v>499</v>
      </c>
      <c r="Q513" s="191">
        <v>40897</v>
      </c>
      <c r="R513" s="776"/>
      <c r="S513" s="301">
        <v>11</v>
      </c>
      <c r="T513" s="807">
        <v>31752</v>
      </c>
      <c r="U513" s="25">
        <f t="shared" si="144"/>
        <v>349272</v>
      </c>
      <c r="V513" s="451"/>
      <c r="W513" s="775"/>
      <c r="X513" s="809"/>
      <c r="Y513" s="807"/>
      <c r="Z513" s="25">
        <f t="shared" si="145"/>
        <v>0</v>
      </c>
    </row>
    <row r="514" spans="1:26" ht="16.5" customHeight="1">
      <c r="A514" s="759">
        <f t="shared" si="140"/>
        <v>158</v>
      </c>
      <c r="B514" s="192" t="s">
        <v>867</v>
      </c>
      <c r="C514" s="25">
        <f t="shared" si="141"/>
        <v>1977885</v>
      </c>
      <c r="D514" s="760">
        <f t="shared" si="139"/>
        <v>57822.105677659601</v>
      </c>
      <c r="E514" s="760">
        <f t="shared" si="139"/>
        <v>18296.744922635735</v>
      </c>
      <c r="F514" s="760">
        <f t="shared" si="139"/>
        <v>39449.996789864534</v>
      </c>
      <c r="G514" s="760">
        <f t="shared" si="139"/>
        <v>3153.2313223618039</v>
      </c>
      <c r="H514" s="760">
        <f t="shared" si="139"/>
        <v>57413.272840113852</v>
      </c>
      <c r="I514" s="760">
        <f t="shared" si="139"/>
        <v>14745.351766644553</v>
      </c>
      <c r="J514" s="360">
        <f t="shared" si="139"/>
        <v>0</v>
      </c>
      <c r="K514" s="25">
        <f t="shared" si="142"/>
        <v>2168764.7033192804</v>
      </c>
      <c r="L514" s="253">
        <v>147</v>
      </c>
      <c r="M514" s="760">
        <f t="shared" si="143"/>
        <v>14753.501383124356</v>
      </c>
      <c r="N514" s="671">
        <v>14013</v>
      </c>
      <c r="O514" s="671"/>
      <c r="P514" s="40" t="s">
        <v>512</v>
      </c>
      <c r="Q514" s="191">
        <v>40897</v>
      </c>
      <c r="R514" s="776"/>
      <c r="S514" s="301">
        <f>L514</f>
        <v>147</v>
      </c>
      <c r="T514" s="807">
        <v>13455</v>
      </c>
      <c r="U514" s="25">
        <f t="shared" si="144"/>
        <v>1977885</v>
      </c>
      <c r="V514" s="451"/>
      <c r="W514" s="775"/>
      <c r="X514" s="809"/>
      <c r="Y514" s="807"/>
      <c r="Z514" s="25">
        <f t="shared" si="145"/>
        <v>0</v>
      </c>
    </row>
    <row r="515" spans="1:26" ht="16.5" customHeight="1">
      <c r="A515" s="759">
        <f t="shared" si="140"/>
        <v>159</v>
      </c>
      <c r="B515" s="192" t="s">
        <v>868</v>
      </c>
      <c r="C515" s="25">
        <f t="shared" si="141"/>
        <v>699660</v>
      </c>
      <c r="D515" s="760">
        <f t="shared" si="139"/>
        <v>20454.078198899995</v>
      </c>
      <c r="E515" s="760">
        <f t="shared" si="139"/>
        <v>6472.3179318167222</v>
      </c>
      <c r="F515" s="760">
        <f t="shared" si="139"/>
        <v>13955.100905258201</v>
      </c>
      <c r="G515" s="760">
        <f t="shared" si="139"/>
        <v>1115.4287670939714</v>
      </c>
      <c r="H515" s="760">
        <f t="shared" si="139"/>
        <v>20309.457059087894</v>
      </c>
      <c r="I515" s="760">
        <f t="shared" si="139"/>
        <v>5216.0428018062366</v>
      </c>
      <c r="J515" s="360">
        <f t="shared" si="139"/>
        <v>0</v>
      </c>
      <c r="K515" s="25">
        <f t="shared" si="142"/>
        <v>767181.42566396296</v>
      </c>
      <c r="L515" s="253">
        <v>52</v>
      </c>
      <c r="M515" s="760">
        <f t="shared" si="143"/>
        <v>14753.488955076211</v>
      </c>
      <c r="N515" s="671">
        <v>17521</v>
      </c>
      <c r="O515" s="671"/>
      <c r="P515" s="40" t="s">
        <v>512</v>
      </c>
      <c r="Q515" s="191">
        <v>40897</v>
      </c>
      <c r="R515" s="776"/>
      <c r="S515" s="301">
        <f>L515</f>
        <v>52</v>
      </c>
      <c r="T515" s="807">
        <v>13455</v>
      </c>
      <c r="U515" s="25">
        <f t="shared" si="144"/>
        <v>699660</v>
      </c>
      <c r="V515" s="451"/>
      <c r="W515" s="775"/>
      <c r="X515" s="809"/>
      <c r="Y515" s="807"/>
      <c r="Z515" s="25">
        <f t="shared" si="145"/>
        <v>0</v>
      </c>
    </row>
    <row r="516" spans="1:26" ht="16.5" customHeight="1">
      <c r="A516" s="759">
        <f t="shared" si="140"/>
        <v>160</v>
      </c>
      <c r="B516" s="192" t="s">
        <v>869</v>
      </c>
      <c r="C516" s="25">
        <f t="shared" si="141"/>
        <v>1006622</v>
      </c>
      <c r="D516" s="760">
        <f t="shared" si="139"/>
        <v>23994.207117940379</v>
      </c>
      <c r="E516" s="760">
        <f t="shared" si="139"/>
        <v>7592.5268046311558</v>
      </c>
      <c r="F516" s="760">
        <f t="shared" si="139"/>
        <v>16370.406831168275</v>
      </c>
      <c r="G516" s="760">
        <f t="shared" si="139"/>
        <v>1308.4837460140818</v>
      </c>
      <c r="H516" s="760">
        <f t="shared" si="139"/>
        <v>23824.555396237723</v>
      </c>
      <c r="I516" s="760">
        <f t="shared" si="139"/>
        <v>6118.8194405803924</v>
      </c>
      <c r="J516" s="360">
        <f t="shared" si="139"/>
        <v>0</v>
      </c>
      <c r="K516" s="25">
        <f t="shared" si="142"/>
        <v>1085829.9993365719</v>
      </c>
      <c r="L516" s="253">
        <v>61</v>
      </c>
      <c r="M516" s="760">
        <f t="shared" si="143"/>
        <v>17800.49179240282</v>
      </c>
      <c r="N516" s="671">
        <v>18867</v>
      </c>
      <c r="O516" s="671"/>
      <c r="P516" s="40" t="s">
        <v>506</v>
      </c>
      <c r="Q516" s="191">
        <v>40897</v>
      </c>
      <c r="R516" s="776"/>
      <c r="S516" s="301">
        <v>61</v>
      </c>
      <c r="T516" s="807">
        <v>16502</v>
      </c>
      <c r="U516" s="25">
        <f t="shared" si="144"/>
        <v>1006622</v>
      </c>
      <c r="V516" s="451"/>
      <c r="W516" s="775"/>
      <c r="X516" s="809"/>
      <c r="Y516" s="807"/>
      <c r="Z516" s="25">
        <f t="shared" si="145"/>
        <v>0</v>
      </c>
    </row>
    <row r="517" spans="1:26" ht="16.5" customHeight="1">
      <c r="A517" s="759">
        <f t="shared" si="140"/>
        <v>161</v>
      </c>
      <c r="B517" s="192" t="s">
        <v>870</v>
      </c>
      <c r="C517" s="25">
        <f t="shared" si="141"/>
        <v>8398655</v>
      </c>
      <c r="D517" s="760">
        <f t="shared" si="139"/>
        <v>198640.56712393265</v>
      </c>
      <c r="E517" s="760">
        <f t="shared" si="139"/>
        <v>62856.164530143171</v>
      </c>
      <c r="F517" s="760">
        <f t="shared" si="139"/>
        <v>135525.49917606523</v>
      </c>
      <c r="G517" s="760">
        <f t="shared" si="139"/>
        <v>10832.529372739529</v>
      </c>
      <c r="H517" s="760">
        <f t="shared" si="139"/>
        <v>197236.07336229589</v>
      </c>
      <c r="I517" s="760">
        <f t="shared" si="139"/>
        <v>50655.800286772101</v>
      </c>
      <c r="J517" s="360">
        <f t="shared" si="139"/>
        <v>0</v>
      </c>
      <c r="K517" s="25">
        <f t="shared" si="142"/>
        <v>9054400.6338519473</v>
      </c>
      <c r="L517" s="253">
        <v>505</v>
      </c>
      <c r="M517" s="760">
        <f t="shared" si="143"/>
        <v>17929.50620564742</v>
      </c>
      <c r="N517" s="671">
        <v>18984</v>
      </c>
      <c r="O517" s="671"/>
      <c r="P517" s="40" t="s">
        <v>513</v>
      </c>
      <c r="Q517" s="191">
        <v>40897</v>
      </c>
      <c r="R517" s="776"/>
      <c r="S517" s="301">
        <f>L517</f>
        <v>505</v>
      </c>
      <c r="T517" s="807">
        <v>16631</v>
      </c>
      <c r="U517" s="25">
        <f t="shared" si="144"/>
        <v>8398655</v>
      </c>
      <c r="V517" s="451"/>
      <c r="W517" s="775"/>
      <c r="X517" s="809"/>
      <c r="Y517" s="807"/>
      <c r="Z517" s="25">
        <f t="shared" si="145"/>
        <v>0</v>
      </c>
    </row>
    <row r="518" spans="1:26" ht="16.5" customHeight="1">
      <c r="A518" s="759">
        <f t="shared" si="140"/>
        <v>162</v>
      </c>
      <c r="B518" s="192" t="s">
        <v>871</v>
      </c>
      <c r="C518" s="25">
        <f t="shared" si="141"/>
        <v>607194</v>
      </c>
      <c r="D518" s="760">
        <f t="shared" si="139"/>
        <v>23994.207117940379</v>
      </c>
      <c r="E518" s="760">
        <f t="shared" si="139"/>
        <v>7592.5268046311558</v>
      </c>
      <c r="F518" s="760">
        <f t="shared" si="139"/>
        <v>16370.406831168275</v>
      </c>
      <c r="G518" s="760">
        <f t="shared" si="139"/>
        <v>1308.4837460140818</v>
      </c>
      <c r="H518" s="760">
        <f t="shared" si="139"/>
        <v>23824.555396237723</v>
      </c>
      <c r="I518" s="760">
        <f t="shared" ref="D518:J555" si="146">IF($L$599&lt;&gt;0,I$599/$L$599*$L518,0)</f>
        <v>6118.8194405803924</v>
      </c>
      <c r="J518" s="360">
        <f t="shared" si="146"/>
        <v>0</v>
      </c>
      <c r="K518" s="25">
        <f t="shared" si="142"/>
        <v>686401.99933657201</v>
      </c>
      <c r="L518" s="253">
        <v>61</v>
      </c>
      <c r="M518" s="760">
        <f t="shared" si="143"/>
        <v>11252.49179240282</v>
      </c>
      <c r="N518" s="671">
        <v>12799</v>
      </c>
      <c r="O518" s="671"/>
      <c r="P518" s="189" t="s">
        <v>492</v>
      </c>
      <c r="Q518" s="191">
        <v>40897</v>
      </c>
      <c r="R518" s="776"/>
      <c r="S518" s="301">
        <f>L518</f>
        <v>61</v>
      </c>
      <c r="T518" s="807">
        <v>9954</v>
      </c>
      <c r="U518" s="25">
        <f t="shared" si="144"/>
        <v>607194</v>
      </c>
      <c r="V518" s="451"/>
      <c r="W518" s="775"/>
      <c r="X518" s="809"/>
      <c r="Y518" s="807"/>
      <c r="Z518" s="25">
        <f t="shared" si="145"/>
        <v>0</v>
      </c>
    </row>
    <row r="519" spans="1:26" ht="16.5" customHeight="1">
      <c r="A519" s="759">
        <f t="shared" si="140"/>
        <v>163</v>
      </c>
      <c r="B519" s="192" t="s">
        <v>532</v>
      </c>
      <c r="C519" s="25">
        <f t="shared" si="141"/>
        <v>34854</v>
      </c>
      <c r="D519" s="760">
        <f t="shared" si="146"/>
        <v>1573.390630684615</v>
      </c>
      <c r="E519" s="760">
        <f t="shared" si="146"/>
        <v>497.8706101397479</v>
      </c>
      <c r="F519" s="760">
        <f t="shared" si="146"/>
        <v>1073.4693004044771</v>
      </c>
      <c r="G519" s="760">
        <f t="shared" si="146"/>
        <v>85.802212853382414</v>
      </c>
      <c r="H519" s="760">
        <f t="shared" si="146"/>
        <v>1562.2659276221457</v>
      </c>
      <c r="I519" s="760">
        <f t="shared" si="146"/>
        <v>401.23406167740279</v>
      </c>
      <c r="J519" s="360">
        <f t="shared" si="146"/>
        <v>0</v>
      </c>
      <c r="K519" s="25">
        <f t="shared" si="142"/>
        <v>40047.032743381773</v>
      </c>
      <c r="L519" s="253">
        <v>4</v>
      </c>
      <c r="M519" s="760">
        <f t="shared" si="143"/>
        <v>10011.758185845443</v>
      </c>
      <c r="N519" s="671">
        <v>11321</v>
      </c>
      <c r="O519" s="671"/>
      <c r="P519" s="189" t="s">
        <v>401</v>
      </c>
      <c r="Q519" s="191">
        <v>40897</v>
      </c>
      <c r="R519" s="776"/>
      <c r="S519" s="301">
        <v>2</v>
      </c>
      <c r="T519" s="807">
        <v>17427</v>
      </c>
      <c r="U519" s="25">
        <f t="shared" si="144"/>
        <v>34854</v>
      </c>
      <c r="V519" s="451"/>
      <c r="W519" s="775"/>
      <c r="X519" s="809"/>
      <c r="Y519" s="807"/>
      <c r="Z519" s="25">
        <f t="shared" si="145"/>
        <v>0</v>
      </c>
    </row>
    <row r="520" spans="1:26" ht="16.5" customHeight="1">
      <c r="A520" s="759">
        <f t="shared" si="140"/>
        <v>164</v>
      </c>
      <c r="B520" s="192" t="s">
        <v>872</v>
      </c>
      <c r="C520" s="25">
        <f t="shared" si="141"/>
        <v>278832</v>
      </c>
      <c r="D520" s="760">
        <f t="shared" si="146"/>
        <v>6293.5625227384598</v>
      </c>
      <c r="E520" s="760">
        <f t="shared" si="146"/>
        <v>1991.4824405589916</v>
      </c>
      <c r="F520" s="760">
        <f t="shared" si="146"/>
        <v>4293.8772016179082</v>
      </c>
      <c r="G520" s="760">
        <f t="shared" si="146"/>
        <v>343.20885141352966</v>
      </c>
      <c r="H520" s="760">
        <f t="shared" si="146"/>
        <v>6249.0637104885827</v>
      </c>
      <c r="I520" s="760">
        <f t="shared" si="146"/>
        <v>1604.9362467096112</v>
      </c>
      <c r="J520" s="360">
        <f t="shared" si="146"/>
        <v>0</v>
      </c>
      <c r="K520" s="25">
        <f t="shared" si="142"/>
        <v>299607.13097352715</v>
      </c>
      <c r="L520" s="253">
        <v>16</v>
      </c>
      <c r="M520" s="760">
        <f t="shared" si="143"/>
        <v>18725.445685845447</v>
      </c>
      <c r="N520" s="671">
        <v>18928</v>
      </c>
      <c r="O520" s="671"/>
      <c r="P520" s="189" t="s">
        <v>401</v>
      </c>
      <c r="Q520" s="191">
        <v>40897</v>
      </c>
      <c r="R520" s="776"/>
      <c r="S520" s="301">
        <f>L520</f>
        <v>16</v>
      </c>
      <c r="T520" s="807">
        <v>17427</v>
      </c>
      <c r="U520" s="25">
        <f t="shared" si="144"/>
        <v>278832</v>
      </c>
      <c r="V520" s="451"/>
      <c r="W520" s="775"/>
      <c r="X520" s="809"/>
      <c r="Y520" s="807"/>
      <c r="Z520" s="25">
        <f t="shared" si="145"/>
        <v>0</v>
      </c>
    </row>
    <row r="521" spans="1:26" ht="16.5" customHeight="1">
      <c r="A521" s="759">
        <f t="shared" si="140"/>
        <v>165</v>
      </c>
      <c r="B521" s="192" t="s">
        <v>873</v>
      </c>
      <c r="C521" s="25">
        <f t="shared" si="141"/>
        <v>154430</v>
      </c>
      <c r="D521" s="760">
        <f t="shared" si="146"/>
        <v>3933.4765767115373</v>
      </c>
      <c r="E521" s="760">
        <f t="shared" si="146"/>
        <v>1244.6765253493697</v>
      </c>
      <c r="F521" s="760">
        <f t="shared" si="146"/>
        <v>2683.6732510111924</v>
      </c>
      <c r="G521" s="760">
        <f t="shared" si="146"/>
        <v>214.50553213345603</v>
      </c>
      <c r="H521" s="760">
        <f t="shared" si="146"/>
        <v>3905.6648190553642</v>
      </c>
      <c r="I521" s="760">
        <f t="shared" si="146"/>
        <v>1003.0851541935069</v>
      </c>
      <c r="J521" s="360">
        <f t="shared" si="146"/>
        <v>0</v>
      </c>
      <c r="K521" s="25">
        <f t="shared" si="142"/>
        <v>167414.08185845445</v>
      </c>
      <c r="L521" s="253">
        <v>10</v>
      </c>
      <c r="M521" s="760">
        <f t="shared" si="143"/>
        <v>16741.408185845445</v>
      </c>
      <c r="N521" s="671">
        <v>15524</v>
      </c>
      <c r="O521" s="671"/>
      <c r="P521" s="40" t="s">
        <v>507</v>
      </c>
      <c r="Q521" s="191">
        <v>40897</v>
      </c>
      <c r="R521" s="776"/>
      <c r="S521" s="301">
        <f>L521</f>
        <v>10</v>
      </c>
      <c r="T521" s="807">
        <v>15443</v>
      </c>
      <c r="U521" s="25">
        <f t="shared" si="144"/>
        <v>154430</v>
      </c>
      <c r="V521" s="451"/>
      <c r="W521" s="775"/>
      <c r="X521" s="809"/>
      <c r="Y521" s="807"/>
      <c r="Z521" s="25">
        <f t="shared" si="145"/>
        <v>0</v>
      </c>
    </row>
    <row r="522" spans="1:26" ht="16.5" customHeight="1">
      <c r="A522" s="759">
        <f t="shared" si="140"/>
        <v>166</v>
      </c>
      <c r="B522" s="192" t="s">
        <v>874</v>
      </c>
      <c r="C522" s="25">
        <f t="shared" si="141"/>
        <v>2737530</v>
      </c>
      <c r="D522" s="760">
        <f t="shared" si="146"/>
        <v>52708.586127934599</v>
      </c>
      <c r="E522" s="760">
        <f t="shared" si="146"/>
        <v>16678.665439681554</v>
      </c>
      <c r="F522" s="760">
        <f t="shared" si="146"/>
        <v>35961.221563549982</v>
      </c>
      <c r="G522" s="760">
        <f t="shared" si="146"/>
        <v>2874.3741305883109</v>
      </c>
      <c r="H522" s="760">
        <f t="shared" si="146"/>
        <v>52335.908575341877</v>
      </c>
      <c r="I522" s="760">
        <f t="shared" si="146"/>
        <v>13441.341066192994</v>
      </c>
      <c r="J522" s="360">
        <f t="shared" si="146"/>
        <v>0</v>
      </c>
      <c r="K522" s="25">
        <f t="shared" si="142"/>
        <v>2911529.0969032897</v>
      </c>
      <c r="L522" s="253">
        <v>134</v>
      </c>
      <c r="M522" s="760">
        <f t="shared" si="143"/>
        <v>21727.829081367832</v>
      </c>
      <c r="N522" s="671">
        <v>24159</v>
      </c>
      <c r="O522" s="671"/>
      <c r="P522" s="40" t="s">
        <v>501</v>
      </c>
      <c r="Q522" s="191">
        <v>40897</v>
      </c>
      <c r="R522" s="776"/>
      <c r="S522" s="301">
        <v>135</v>
      </c>
      <c r="T522" s="807">
        <v>20278</v>
      </c>
      <c r="U522" s="25">
        <f t="shared" si="144"/>
        <v>2737530</v>
      </c>
      <c r="V522" s="451"/>
      <c r="W522" s="775"/>
      <c r="X522" s="809"/>
      <c r="Y522" s="807"/>
      <c r="Z522" s="25">
        <f t="shared" si="145"/>
        <v>0</v>
      </c>
    </row>
    <row r="523" spans="1:26" ht="16.5" customHeight="1">
      <c r="A523" s="759">
        <f t="shared" si="140"/>
        <v>167</v>
      </c>
      <c r="B523" s="192" t="s">
        <v>813</v>
      </c>
      <c r="C523" s="25">
        <f t="shared" si="141"/>
        <v>3000465</v>
      </c>
      <c r="D523" s="760">
        <f t="shared" si="146"/>
        <v>87716.527660667285</v>
      </c>
      <c r="E523" s="760">
        <f t="shared" si="146"/>
        <v>27756.286515290943</v>
      </c>
      <c r="F523" s="760">
        <f t="shared" si="146"/>
        <v>59845.913497549598</v>
      </c>
      <c r="G523" s="760">
        <f t="shared" si="146"/>
        <v>4783.4733665760696</v>
      </c>
      <c r="H523" s="760">
        <f t="shared" si="146"/>
        <v>87096.32546493462</v>
      </c>
      <c r="I523" s="760">
        <f t="shared" si="146"/>
        <v>22368.798938515207</v>
      </c>
      <c r="J523" s="360">
        <f t="shared" si="146"/>
        <v>0</v>
      </c>
      <c r="K523" s="25">
        <f t="shared" si="142"/>
        <v>3290031.3254435337</v>
      </c>
      <c r="L523" s="253">
        <v>223</v>
      </c>
      <c r="M523" s="760">
        <f t="shared" si="143"/>
        <v>14753.503701540511</v>
      </c>
      <c r="N523" s="671">
        <v>14535</v>
      </c>
      <c r="O523" s="671"/>
      <c r="P523" s="40" t="s">
        <v>512</v>
      </c>
      <c r="Q523" s="191">
        <v>40897</v>
      </c>
      <c r="R523" s="776"/>
      <c r="S523" s="301">
        <f t="shared" ref="S523:S531" si="147">L523</f>
        <v>223</v>
      </c>
      <c r="T523" s="807">
        <v>13455</v>
      </c>
      <c r="U523" s="25">
        <f t="shared" si="144"/>
        <v>3000465</v>
      </c>
      <c r="V523" s="451"/>
      <c r="W523" s="775"/>
      <c r="X523" s="809"/>
      <c r="Y523" s="807"/>
      <c r="Z523" s="25">
        <f t="shared" si="145"/>
        <v>0</v>
      </c>
    </row>
    <row r="524" spans="1:26" ht="16.5" customHeight="1">
      <c r="A524" s="759">
        <f t="shared" si="140"/>
        <v>168</v>
      </c>
      <c r="B524" s="192" t="s">
        <v>875</v>
      </c>
      <c r="C524" s="25">
        <f t="shared" si="141"/>
        <v>173740</v>
      </c>
      <c r="D524" s="760">
        <f t="shared" si="146"/>
        <v>3933.4765767115373</v>
      </c>
      <c r="E524" s="760">
        <f t="shared" si="146"/>
        <v>1244.6765253493697</v>
      </c>
      <c r="F524" s="760">
        <f t="shared" si="146"/>
        <v>2683.6732510111924</v>
      </c>
      <c r="G524" s="760">
        <f t="shared" si="146"/>
        <v>214.50553213345603</v>
      </c>
      <c r="H524" s="760">
        <f t="shared" si="146"/>
        <v>3905.6648190553642</v>
      </c>
      <c r="I524" s="760">
        <f t="shared" si="146"/>
        <v>1003.0851541935069</v>
      </c>
      <c r="J524" s="360">
        <f t="shared" si="146"/>
        <v>0</v>
      </c>
      <c r="K524" s="25">
        <f t="shared" si="142"/>
        <v>186724.08185845445</v>
      </c>
      <c r="L524" s="253">
        <v>10</v>
      </c>
      <c r="M524" s="760">
        <f t="shared" si="143"/>
        <v>18672.408185845445</v>
      </c>
      <c r="N524" s="671">
        <v>19562</v>
      </c>
      <c r="O524" s="671"/>
      <c r="P524" s="40" t="s">
        <v>464</v>
      </c>
      <c r="Q524" s="191">
        <v>40897</v>
      </c>
      <c r="R524" s="776"/>
      <c r="S524" s="301">
        <f t="shared" si="147"/>
        <v>10</v>
      </c>
      <c r="T524" s="289">
        <v>17374</v>
      </c>
      <c r="U524" s="25">
        <f t="shared" si="144"/>
        <v>173740</v>
      </c>
      <c r="V524" s="451"/>
      <c r="W524" s="775"/>
      <c r="X524" s="809"/>
      <c r="Y524" s="807"/>
      <c r="Z524" s="25">
        <f t="shared" si="145"/>
        <v>0</v>
      </c>
    </row>
    <row r="525" spans="1:26" ht="16.5" customHeight="1">
      <c r="A525" s="759">
        <f t="shared" si="140"/>
        <v>169</v>
      </c>
      <c r="B525" s="192" t="s">
        <v>810</v>
      </c>
      <c r="C525" s="25">
        <f t="shared" si="141"/>
        <v>308860</v>
      </c>
      <c r="D525" s="760">
        <f t="shared" si="146"/>
        <v>7866.9531534230746</v>
      </c>
      <c r="E525" s="760">
        <f t="shared" si="146"/>
        <v>2489.3530506987395</v>
      </c>
      <c r="F525" s="760">
        <f t="shared" si="146"/>
        <v>5367.3465020223848</v>
      </c>
      <c r="G525" s="760">
        <f t="shared" si="146"/>
        <v>429.01106426691206</v>
      </c>
      <c r="H525" s="760">
        <f t="shared" si="146"/>
        <v>7811.3296381107284</v>
      </c>
      <c r="I525" s="760">
        <f t="shared" si="146"/>
        <v>2006.1703083870138</v>
      </c>
      <c r="J525" s="360">
        <f t="shared" si="146"/>
        <v>0</v>
      </c>
      <c r="K525" s="25">
        <f t="shared" si="142"/>
        <v>334829.16371690889</v>
      </c>
      <c r="L525" s="253">
        <v>20</v>
      </c>
      <c r="M525" s="760">
        <f t="shared" si="143"/>
        <v>16741.458185845444</v>
      </c>
      <c r="N525" s="671">
        <v>16832</v>
      </c>
      <c r="O525" s="671"/>
      <c r="P525" s="40" t="s">
        <v>507</v>
      </c>
      <c r="Q525" s="191">
        <v>40897</v>
      </c>
      <c r="R525" s="776"/>
      <c r="S525" s="301">
        <f t="shared" si="147"/>
        <v>20</v>
      </c>
      <c r="T525" s="807">
        <v>15443</v>
      </c>
      <c r="U525" s="25">
        <f t="shared" si="144"/>
        <v>308860</v>
      </c>
      <c r="V525" s="451"/>
      <c r="W525" s="775"/>
      <c r="X525" s="809"/>
      <c r="Y525" s="807"/>
      <c r="Z525" s="25">
        <f t="shared" si="145"/>
        <v>0</v>
      </c>
    </row>
    <row r="526" spans="1:26" ht="16.5" customHeight="1">
      <c r="A526" s="759">
        <f t="shared" si="140"/>
        <v>170</v>
      </c>
      <c r="B526" s="192" t="s">
        <v>823</v>
      </c>
      <c r="C526" s="25">
        <f t="shared" si="141"/>
        <v>26910</v>
      </c>
      <c r="D526" s="760">
        <f t="shared" si="146"/>
        <v>786.69531534230748</v>
      </c>
      <c r="E526" s="760">
        <f t="shared" si="146"/>
        <v>248.93530506987395</v>
      </c>
      <c r="F526" s="760">
        <f t="shared" si="146"/>
        <v>536.73465020223853</v>
      </c>
      <c r="G526" s="760">
        <f t="shared" si="146"/>
        <v>42.901106426691207</v>
      </c>
      <c r="H526" s="760">
        <f t="shared" si="146"/>
        <v>781.13296381107284</v>
      </c>
      <c r="I526" s="760">
        <f t="shared" si="146"/>
        <v>200.6170308387014</v>
      </c>
      <c r="J526" s="360">
        <f t="shared" si="146"/>
        <v>0</v>
      </c>
      <c r="K526" s="25">
        <f t="shared" si="142"/>
        <v>29506.016371690886</v>
      </c>
      <c r="L526" s="253">
        <v>2</v>
      </c>
      <c r="M526" s="760">
        <f t="shared" si="143"/>
        <v>14753.008185845443</v>
      </c>
      <c r="N526" s="671">
        <v>14836</v>
      </c>
      <c r="O526" s="671"/>
      <c r="P526" s="40" t="s">
        <v>512</v>
      </c>
      <c r="Q526" s="191">
        <v>40897</v>
      </c>
      <c r="R526" s="776"/>
      <c r="S526" s="301">
        <f t="shared" si="147"/>
        <v>2</v>
      </c>
      <c r="T526" s="807">
        <v>13455</v>
      </c>
      <c r="U526" s="25">
        <f t="shared" si="144"/>
        <v>26910</v>
      </c>
      <c r="V526" s="451"/>
      <c r="W526" s="775"/>
      <c r="X526" s="809"/>
      <c r="Y526" s="807"/>
      <c r="Z526" s="25">
        <f t="shared" si="145"/>
        <v>0</v>
      </c>
    </row>
    <row r="527" spans="1:26" ht="16.5" customHeight="1">
      <c r="A527" s="759">
        <f t="shared" si="140"/>
        <v>171</v>
      </c>
      <c r="B527" s="192" t="s">
        <v>876</v>
      </c>
      <c r="C527" s="25">
        <f t="shared" si="141"/>
        <v>6584746</v>
      </c>
      <c r="D527" s="760">
        <f t="shared" si="146"/>
        <v>149078.76225736726</v>
      </c>
      <c r="E527" s="760">
        <f t="shared" si="146"/>
        <v>47173.240310741116</v>
      </c>
      <c r="F527" s="760">
        <f t="shared" si="146"/>
        <v>101711.21621332419</v>
      </c>
      <c r="G527" s="760">
        <f t="shared" si="146"/>
        <v>8129.7596678579839</v>
      </c>
      <c r="H527" s="760">
        <f t="shared" si="146"/>
        <v>148024.69664219831</v>
      </c>
      <c r="I527" s="760">
        <f t="shared" si="146"/>
        <v>38016.927343933916</v>
      </c>
      <c r="J527" s="360">
        <f t="shared" si="146"/>
        <v>0</v>
      </c>
      <c r="K527" s="25">
        <f t="shared" si="142"/>
        <v>7076879.6024354221</v>
      </c>
      <c r="L527" s="253">
        <v>379</v>
      </c>
      <c r="M527" s="760">
        <f t="shared" si="143"/>
        <v>18672.505547323013</v>
      </c>
      <c r="N527" s="671">
        <v>22739</v>
      </c>
      <c r="O527" s="671"/>
      <c r="P527" s="40" t="s">
        <v>464</v>
      </c>
      <c r="Q527" s="191">
        <v>40897</v>
      </c>
      <c r="R527" s="776"/>
      <c r="S527" s="301">
        <f t="shared" si="147"/>
        <v>379</v>
      </c>
      <c r="T527" s="807">
        <v>17374</v>
      </c>
      <c r="U527" s="25">
        <f t="shared" si="144"/>
        <v>6584746</v>
      </c>
      <c r="V527" s="451"/>
      <c r="W527" s="775"/>
      <c r="X527" s="809"/>
      <c r="Y527" s="807"/>
      <c r="Z527" s="25">
        <f t="shared" si="145"/>
        <v>0</v>
      </c>
    </row>
    <row r="528" spans="1:26" ht="16.5" customHeight="1">
      <c r="A528" s="759">
        <f t="shared" si="140"/>
        <v>172</v>
      </c>
      <c r="B528" s="192" t="s">
        <v>877</v>
      </c>
      <c r="C528" s="25">
        <f t="shared" si="141"/>
        <v>1363742</v>
      </c>
      <c r="D528" s="760">
        <f t="shared" si="146"/>
        <v>32254.507929034608</v>
      </c>
      <c r="E528" s="760">
        <f t="shared" si="146"/>
        <v>10206.347507864832</v>
      </c>
      <c r="F528" s="760">
        <f t="shared" si="146"/>
        <v>22006.12065829178</v>
      </c>
      <c r="G528" s="760">
        <f t="shared" si="146"/>
        <v>1758.9453634943395</v>
      </c>
      <c r="H528" s="760">
        <f t="shared" si="146"/>
        <v>32026.451516253986</v>
      </c>
      <c r="I528" s="760">
        <f t="shared" si="146"/>
        <v>8225.2982643867581</v>
      </c>
      <c r="J528" s="360">
        <f t="shared" si="146"/>
        <v>0</v>
      </c>
      <c r="K528" s="25">
        <f t="shared" si="142"/>
        <v>1470218.6712393262</v>
      </c>
      <c r="L528" s="253">
        <v>82</v>
      </c>
      <c r="M528" s="760">
        <f t="shared" si="143"/>
        <v>17929.495990723492</v>
      </c>
      <c r="N528" s="671">
        <v>23012</v>
      </c>
      <c r="O528" s="671"/>
      <c r="P528" s="40" t="s">
        <v>513</v>
      </c>
      <c r="Q528" s="191">
        <v>40897</v>
      </c>
      <c r="R528" s="776"/>
      <c r="S528" s="301">
        <f t="shared" si="147"/>
        <v>82</v>
      </c>
      <c r="T528" s="807">
        <v>16631</v>
      </c>
      <c r="U528" s="25">
        <f t="shared" si="144"/>
        <v>1363742</v>
      </c>
      <c r="V528" s="451"/>
      <c r="W528" s="775"/>
      <c r="X528" s="809"/>
      <c r="Y528" s="807"/>
      <c r="Z528" s="25">
        <f t="shared" si="145"/>
        <v>0</v>
      </c>
    </row>
    <row r="529" spans="1:26" ht="16.5" customHeight="1">
      <c r="A529" s="759">
        <f t="shared" si="140"/>
        <v>173</v>
      </c>
      <c r="B529" s="192" t="s">
        <v>878</v>
      </c>
      <c r="C529" s="25">
        <f t="shared" si="141"/>
        <v>968760</v>
      </c>
      <c r="D529" s="760">
        <f t="shared" si="146"/>
        <v>28321.031352323069</v>
      </c>
      <c r="E529" s="760">
        <f t="shared" si="146"/>
        <v>8961.6709825154612</v>
      </c>
      <c r="F529" s="760">
        <f t="shared" si="146"/>
        <v>19322.447407280586</v>
      </c>
      <c r="G529" s="760">
        <f t="shared" si="146"/>
        <v>1544.4398313608835</v>
      </c>
      <c r="H529" s="760">
        <f t="shared" si="146"/>
        <v>28120.786697198622</v>
      </c>
      <c r="I529" s="760">
        <f t="shared" si="146"/>
        <v>7222.21311019325</v>
      </c>
      <c r="J529" s="360">
        <f t="shared" si="146"/>
        <v>0</v>
      </c>
      <c r="K529" s="25">
        <f t="shared" si="142"/>
        <v>1062251.5893808717</v>
      </c>
      <c r="L529" s="253">
        <v>72</v>
      </c>
      <c r="M529" s="760">
        <f t="shared" si="143"/>
        <v>14753.494296956553</v>
      </c>
      <c r="N529" s="671">
        <v>15805</v>
      </c>
      <c r="O529" s="671"/>
      <c r="P529" s="40" t="s">
        <v>512</v>
      </c>
      <c r="Q529" s="191">
        <v>40897</v>
      </c>
      <c r="R529" s="776"/>
      <c r="S529" s="301">
        <f t="shared" si="147"/>
        <v>72</v>
      </c>
      <c r="T529" s="807">
        <v>13455</v>
      </c>
      <c r="U529" s="25">
        <f t="shared" si="144"/>
        <v>968760</v>
      </c>
      <c r="V529" s="451"/>
      <c r="W529" s="775"/>
      <c r="X529" s="809"/>
      <c r="Y529" s="807"/>
      <c r="Z529" s="25">
        <f t="shared" si="145"/>
        <v>0</v>
      </c>
    </row>
    <row r="530" spans="1:26" ht="16.5" customHeight="1">
      <c r="A530" s="759">
        <f t="shared" si="140"/>
        <v>174</v>
      </c>
      <c r="B530" s="192" t="s">
        <v>879</v>
      </c>
      <c r="C530" s="25">
        <f t="shared" si="141"/>
        <v>699660</v>
      </c>
      <c r="D530" s="760">
        <f t="shared" si="146"/>
        <v>20454.078198899995</v>
      </c>
      <c r="E530" s="760">
        <f t="shared" si="146"/>
        <v>6472.3179318167222</v>
      </c>
      <c r="F530" s="760">
        <f t="shared" si="146"/>
        <v>13955.100905258201</v>
      </c>
      <c r="G530" s="760">
        <f t="shared" si="146"/>
        <v>1115.4287670939714</v>
      </c>
      <c r="H530" s="760">
        <f t="shared" si="146"/>
        <v>20309.457059087894</v>
      </c>
      <c r="I530" s="760">
        <f t="shared" si="146"/>
        <v>5216.0428018062366</v>
      </c>
      <c r="J530" s="360">
        <f t="shared" si="146"/>
        <v>0</v>
      </c>
      <c r="K530" s="25">
        <f t="shared" si="142"/>
        <v>767181.42566396296</v>
      </c>
      <c r="L530" s="253">
        <v>52</v>
      </c>
      <c r="M530" s="760">
        <f t="shared" si="143"/>
        <v>14753.488955076211</v>
      </c>
      <c r="N530" s="671">
        <v>15264</v>
      </c>
      <c r="O530" s="671"/>
      <c r="P530" s="40" t="s">
        <v>512</v>
      </c>
      <c r="Q530" s="191">
        <v>40897</v>
      </c>
      <c r="R530" s="776"/>
      <c r="S530" s="301">
        <f t="shared" si="147"/>
        <v>52</v>
      </c>
      <c r="T530" s="807">
        <v>13455</v>
      </c>
      <c r="U530" s="25">
        <f t="shared" si="144"/>
        <v>699660</v>
      </c>
      <c r="V530" s="451"/>
      <c r="W530" s="775"/>
      <c r="X530" s="809"/>
      <c r="Y530" s="807"/>
      <c r="Z530" s="25">
        <f t="shared" si="145"/>
        <v>0</v>
      </c>
    </row>
    <row r="531" spans="1:26" ht="16.5" customHeight="1">
      <c r="A531" s="759">
        <f t="shared" si="140"/>
        <v>175</v>
      </c>
      <c r="B531" s="192" t="s">
        <v>880</v>
      </c>
      <c r="C531" s="25">
        <f t="shared" si="141"/>
        <v>686205</v>
      </c>
      <c r="D531" s="760">
        <f t="shared" si="146"/>
        <v>20060.730541228841</v>
      </c>
      <c r="E531" s="760">
        <f t="shared" si="146"/>
        <v>6347.8502792817853</v>
      </c>
      <c r="F531" s="760">
        <f t="shared" si="146"/>
        <v>13686.733580157083</v>
      </c>
      <c r="G531" s="760">
        <f t="shared" si="146"/>
        <v>1093.9782138806258</v>
      </c>
      <c r="H531" s="760">
        <f t="shared" si="146"/>
        <v>19918.890577182356</v>
      </c>
      <c r="I531" s="760">
        <f t="shared" si="146"/>
        <v>5115.7342863868853</v>
      </c>
      <c r="J531" s="360">
        <f t="shared" si="146"/>
        <v>0</v>
      </c>
      <c r="K531" s="25">
        <f t="shared" si="142"/>
        <v>752427.91747811751</v>
      </c>
      <c r="L531" s="253">
        <v>51</v>
      </c>
      <c r="M531" s="760">
        <f t="shared" si="143"/>
        <v>14753.488578002303</v>
      </c>
      <c r="N531" s="671">
        <v>16123</v>
      </c>
      <c r="O531" s="671"/>
      <c r="P531" s="40" t="s">
        <v>512</v>
      </c>
      <c r="Q531" s="191">
        <v>40897</v>
      </c>
      <c r="R531" s="776"/>
      <c r="S531" s="301">
        <f t="shared" si="147"/>
        <v>51</v>
      </c>
      <c r="T531" s="807">
        <v>13455</v>
      </c>
      <c r="U531" s="25">
        <f t="shared" si="144"/>
        <v>686205</v>
      </c>
      <c r="V531" s="451"/>
      <c r="W531" s="775"/>
      <c r="X531" s="809"/>
      <c r="Y531" s="807"/>
      <c r="Z531" s="25">
        <f t="shared" si="145"/>
        <v>0</v>
      </c>
    </row>
    <row r="532" spans="1:26" ht="16.5" customHeight="1">
      <c r="A532" s="759">
        <f t="shared" si="140"/>
        <v>176</v>
      </c>
      <c r="B532" s="192" t="s">
        <v>881</v>
      </c>
      <c r="C532" s="25">
        <f t="shared" si="141"/>
        <v>838389</v>
      </c>
      <c r="D532" s="760">
        <f t="shared" si="146"/>
        <v>20060.730541228841</v>
      </c>
      <c r="E532" s="760">
        <f t="shared" si="146"/>
        <v>6347.8502792817853</v>
      </c>
      <c r="F532" s="760">
        <f t="shared" si="146"/>
        <v>13686.733580157083</v>
      </c>
      <c r="G532" s="760">
        <f t="shared" si="146"/>
        <v>1093.9782138806258</v>
      </c>
      <c r="H532" s="760">
        <f t="shared" si="146"/>
        <v>19918.890577182356</v>
      </c>
      <c r="I532" s="760">
        <f t="shared" si="146"/>
        <v>5115.7342863868853</v>
      </c>
      <c r="J532" s="360">
        <f t="shared" si="146"/>
        <v>0</v>
      </c>
      <c r="K532" s="25">
        <f t="shared" si="142"/>
        <v>904611.91747811751</v>
      </c>
      <c r="L532" s="253">
        <v>51</v>
      </c>
      <c r="M532" s="760">
        <f t="shared" si="143"/>
        <v>17737.488578002303</v>
      </c>
      <c r="N532" s="671">
        <v>19891</v>
      </c>
      <c r="O532" s="671"/>
      <c r="P532" s="40" t="s">
        <v>504</v>
      </c>
      <c r="Q532" s="191">
        <v>40897</v>
      </c>
      <c r="R532" s="776"/>
      <c r="S532" s="301">
        <f>L532/2</f>
        <v>25.5</v>
      </c>
      <c r="T532" s="807">
        <v>32878</v>
      </c>
      <c r="U532" s="25">
        <f t="shared" si="144"/>
        <v>838389</v>
      </c>
      <c r="V532" s="451"/>
      <c r="W532" s="775"/>
      <c r="X532" s="809"/>
      <c r="Y532" s="807"/>
      <c r="Z532" s="25">
        <f t="shared" si="145"/>
        <v>0</v>
      </c>
    </row>
    <row r="533" spans="1:26" ht="16.5" customHeight="1">
      <c r="A533" s="759">
        <f t="shared" si="140"/>
        <v>177</v>
      </c>
      <c r="B533" s="192" t="s">
        <v>882</v>
      </c>
      <c r="C533" s="25">
        <f t="shared" si="141"/>
        <v>937023</v>
      </c>
      <c r="D533" s="760">
        <f t="shared" si="146"/>
        <v>22420.816487255765</v>
      </c>
      <c r="E533" s="760">
        <f t="shared" si="146"/>
        <v>7094.6561944914074</v>
      </c>
      <c r="F533" s="760">
        <f t="shared" si="146"/>
        <v>15296.937530763798</v>
      </c>
      <c r="G533" s="760">
        <f t="shared" si="146"/>
        <v>1222.6815331606995</v>
      </c>
      <c r="H533" s="760">
        <f t="shared" si="146"/>
        <v>22262.289468615578</v>
      </c>
      <c r="I533" s="760">
        <f t="shared" si="146"/>
        <v>5717.5853789029898</v>
      </c>
      <c r="J533" s="360">
        <f t="shared" si="146"/>
        <v>0</v>
      </c>
      <c r="K533" s="25">
        <f t="shared" si="142"/>
        <v>1011036.9665931902</v>
      </c>
      <c r="L533" s="253">
        <v>57</v>
      </c>
      <c r="M533" s="760">
        <f t="shared" si="143"/>
        <v>17737.490641985794</v>
      </c>
      <c r="N533" s="671">
        <v>20859</v>
      </c>
      <c r="O533" s="671"/>
      <c r="P533" s="40" t="s">
        <v>504</v>
      </c>
      <c r="Q533" s="191">
        <v>40897</v>
      </c>
      <c r="R533" s="776"/>
      <c r="S533" s="301">
        <f>L533/2</f>
        <v>28.5</v>
      </c>
      <c r="T533" s="807">
        <v>32878</v>
      </c>
      <c r="U533" s="25">
        <f t="shared" si="144"/>
        <v>937023</v>
      </c>
      <c r="V533" s="451"/>
      <c r="W533" s="775"/>
      <c r="X533" s="809"/>
      <c r="Y533" s="807"/>
      <c r="Z533" s="25">
        <f t="shared" si="145"/>
        <v>0</v>
      </c>
    </row>
    <row r="534" spans="1:26" ht="16.5" customHeight="1">
      <c r="A534" s="759">
        <f t="shared" si="140"/>
        <v>178</v>
      </c>
      <c r="B534" s="192" t="s">
        <v>849</v>
      </c>
      <c r="C534" s="25">
        <f t="shared" si="141"/>
        <v>34748</v>
      </c>
      <c r="D534" s="760">
        <f t="shared" si="146"/>
        <v>59002.148650673058</v>
      </c>
      <c r="E534" s="760">
        <f t="shared" si="146"/>
        <v>18670.147880240547</v>
      </c>
      <c r="F534" s="760">
        <f t="shared" si="146"/>
        <v>40255.098765167888</v>
      </c>
      <c r="G534" s="760">
        <f t="shared" si="146"/>
        <v>3217.5829820018407</v>
      </c>
      <c r="H534" s="760">
        <f t="shared" si="146"/>
        <v>58584.972285830459</v>
      </c>
      <c r="I534" s="760">
        <f t="shared" si="146"/>
        <v>15046.277312902605</v>
      </c>
      <c r="J534" s="360">
        <f t="shared" si="146"/>
        <v>0</v>
      </c>
      <c r="K534" s="25">
        <f t="shared" si="142"/>
        <v>229523.22787681641</v>
      </c>
      <c r="L534" s="253">
        <v>150</v>
      </c>
      <c r="M534" s="760">
        <f t="shared" si="143"/>
        <v>1530.1548525121093</v>
      </c>
      <c r="N534" s="671">
        <v>963</v>
      </c>
      <c r="O534" s="671"/>
      <c r="P534" s="40" t="s">
        <v>464</v>
      </c>
      <c r="Q534" s="191">
        <v>40897</v>
      </c>
      <c r="R534" s="776"/>
      <c r="S534" s="301">
        <v>2</v>
      </c>
      <c r="T534" s="807">
        <v>17374</v>
      </c>
      <c r="U534" s="25">
        <f t="shared" si="144"/>
        <v>34748</v>
      </c>
      <c r="V534" s="451"/>
      <c r="W534" s="775"/>
      <c r="X534" s="809"/>
      <c r="Y534" s="807"/>
      <c r="Z534" s="25">
        <f t="shared" si="145"/>
        <v>0</v>
      </c>
    </row>
    <row r="535" spans="1:26" ht="16.5" customHeight="1">
      <c r="A535" s="759">
        <f t="shared" si="140"/>
        <v>179</v>
      </c>
      <c r="B535" s="192" t="s">
        <v>840</v>
      </c>
      <c r="C535" s="25">
        <f t="shared" si="141"/>
        <v>108101</v>
      </c>
      <c r="D535" s="760">
        <f t="shared" si="146"/>
        <v>123904.51216641343</v>
      </c>
      <c r="E535" s="760">
        <f t="shared" si="146"/>
        <v>39207.310548505149</v>
      </c>
      <c r="F535" s="760">
        <f t="shared" si="146"/>
        <v>84535.707406852569</v>
      </c>
      <c r="G535" s="760">
        <f t="shared" si="146"/>
        <v>6756.9242622038655</v>
      </c>
      <c r="H535" s="760">
        <f t="shared" si="146"/>
        <v>123028.44180024398</v>
      </c>
      <c r="I535" s="760">
        <f t="shared" si="146"/>
        <v>31597.182357095469</v>
      </c>
      <c r="J535" s="360">
        <f t="shared" si="146"/>
        <v>0</v>
      </c>
      <c r="K535" s="25">
        <f t="shared" si="142"/>
        <v>517130.07854131446</v>
      </c>
      <c r="L535" s="253">
        <v>315</v>
      </c>
      <c r="M535" s="760">
        <f t="shared" si="143"/>
        <v>1641.6827890200459</v>
      </c>
      <c r="N535" s="671">
        <v>1025</v>
      </c>
      <c r="O535" s="671"/>
      <c r="P535" s="40" t="s">
        <v>507</v>
      </c>
      <c r="Q535" s="191">
        <v>40897</v>
      </c>
      <c r="R535" s="776"/>
      <c r="S535" s="301">
        <v>7</v>
      </c>
      <c r="T535" s="807">
        <v>15443</v>
      </c>
      <c r="U535" s="25">
        <f t="shared" si="144"/>
        <v>108101</v>
      </c>
      <c r="V535" s="451"/>
      <c r="W535" s="775"/>
      <c r="X535" s="809"/>
      <c r="Y535" s="807"/>
      <c r="Z535" s="25">
        <f t="shared" si="145"/>
        <v>0</v>
      </c>
    </row>
    <row r="536" spans="1:26" ht="16.5" customHeight="1">
      <c r="A536" s="759">
        <f t="shared" si="140"/>
        <v>180</v>
      </c>
      <c r="B536" s="192" t="s">
        <v>842</v>
      </c>
      <c r="C536" s="25">
        <f t="shared" si="141"/>
        <v>69496</v>
      </c>
      <c r="D536" s="760">
        <f t="shared" si="146"/>
        <v>47201.718920538449</v>
      </c>
      <c r="E536" s="760">
        <f t="shared" si="146"/>
        <v>14936.118304192438</v>
      </c>
      <c r="F536" s="760">
        <f t="shared" si="146"/>
        <v>32204.079012134313</v>
      </c>
      <c r="G536" s="760">
        <f t="shared" si="146"/>
        <v>2574.0663856014726</v>
      </c>
      <c r="H536" s="760">
        <f t="shared" si="146"/>
        <v>46867.97782866437</v>
      </c>
      <c r="I536" s="760">
        <f t="shared" si="146"/>
        <v>12037.021850322084</v>
      </c>
      <c r="J536" s="360">
        <f t="shared" si="146"/>
        <v>0</v>
      </c>
      <c r="K536" s="25">
        <f t="shared" si="142"/>
        <v>225315.98230145313</v>
      </c>
      <c r="L536" s="253">
        <v>120</v>
      </c>
      <c r="M536" s="760">
        <f t="shared" si="143"/>
        <v>1877.6331858454428</v>
      </c>
      <c r="N536" s="671">
        <v>1152</v>
      </c>
      <c r="O536" s="671"/>
      <c r="P536" s="40" t="s">
        <v>464</v>
      </c>
      <c r="Q536" s="191">
        <v>40897</v>
      </c>
      <c r="R536" s="776"/>
      <c r="S536" s="301">
        <v>4</v>
      </c>
      <c r="T536" s="807">
        <v>17374</v>
      </c>
      <c r="U536" s="25">
        <f t="shared" si="144"/>
        <v>69496</v>
      </c>
      <c r="V536" s="451"/>
      <c r="W536" s="775"/>
      <c r="X536" s="809"/>
      <c r="Y536" s="807"/>
      <c r="Z536" s="25">
        <f t="shared" si="145"/>
        <v>0</v>
      </c>
    </row>
    <row r="537" spans="1:26" ht="16.5" customHeight="1">
      <c r="A537" s="759">
        <f t="shared" si="140"/>
        <v>181</v>
      </c>
      <c r="B537" s="192" t="s">
        <v>839</v>
      </c>
      <c r="C537" s="25">
        <f t="shared" si="141"/>
        <v>69496</v>
      </c>
      <c r="D537" s="760">
        <f t="shared" si="146"/>
        <v>47201.718920538449</v>
      </c>
      <c r="E537" s="760">
        <f t="shared" si="146"/>
        <v>14936.118304192438</v>
      </c>
      <c r="F537" s="760">
        <f t="shared" si="146"/>
        <v>32204.079012134313</v>
      </c>
      <c r="G537" s="760">
        <f t="shared" si="146"/>
        <v>2574.0663856014726</v>
      </c>
      <c r="H537" s="760">
        <f t="shared" si="146"/>
        <v>46867.97782866437</v>
      </c>
      <c r="I537" s="760">
        <f t="shared" si="146"/>
        <v>12037.021850322084</v>
      </c>
      <c r="J537" s="360">
        <f t="shared" si="146"/>
        <v>0</v>
      </c>
      <c r="K537" s="25">
        <f t="shared" si="142"/>
        <v>225315.98230145313</v>
      </c>
      <c r="L537" s="253">
        <v>120</v>
      </c>
      <c r="M537" s="760">
        <f t="shared" si="143"/>
        <v>1877.6331858454428</v>
      </c>
      <c r="N537" s="671">
        <v>1087</v>
      </c>
      <c r="O537" s="671"/>
      <c r="P537" s="40" t="s">
        <v>464</v>
      </c>
      <c r="Q537" s="191">
        <v>40897</v>
      </c>
      <c r="R537" s="776"/>
      <c r="S537" s="301">
        <v>4</v>
      </c>
      <c r="T537" s="807">
        <v>17374</v>
      </c>
      <c r="U537" s="25">
        <f t="shared" si="144"/>
        <v>69496</v>
      </c>
      <c r="V537" s="451"/>
      <c r="W537" s="775"/>
      <c r="X537" s="809"/>
      <c r="Y537" s="807"/>
      <c r="Z537" s="25">
        <f t="shared" si="145"/>
        <v>0</v>
      </c>
    </row>
    <row r="538" spans="1:26" ht="16.5" customHeight="1">
      <c r="A538" s="759">
        <f t="shared" si="140"/>
        <v>182</v>
      </c>
      <c r="B538" s="192" t="s">
        <v>883</v>
      </c>
      <c r="C538" s="25">
        <f t="shared" si="141"/>
        <v>232740</v>
      </c>
      <c r="D538" s="760">
        <f t="shared" si="146"/>
        <v>106990.56288655382</v>
      </c>
      <c r="E538" s="760">
        <f t="shared" si="146"/>
        <v>33855.201489502855</v>
      </c>
      <c r="F538" s="760">
        <f t="shared" si="146"/>
        <v>72995.912427504445</v>
      </c>
      <c r="G538" s="760">
        <f t="shared" si="146"/>
        <v>5834.5504740300039</v>
      </c>
      <c r="H538" s="760">
        <f t="shared" si="146"/>
        <v>106234.08307830591</v>
      </c>
      <c r="I538" s="760">
        <f t="shared" si="146"/>
        <v>27283.916194063389</v>
      </c>
      <c r="J538" s="360">
        <f t="shared" si="146"/>
        <v>0</v>
      </c>
      <c r="K538" s="25">
        <f t="shared" si="142"/>
        <v>585933.22654996044</v>
      </c>
      <c r="L538" s="253">
        <v>272</v>
      </c>
      <c r="M538" s="760">
        <f t="shared" si="143"/>
        <v>2154.1662740807369</v>
      </c>
      <c r="N538" s="671">
        <v>1254</v>
      </c>
      <c r="O538" s="671"/>
      <c r="P538" s="189" t="s">
        <v>413</v>
      </c>
      <c r="Q538" s="191">
        <v>40897</v>
      </c>
      <c r="R538" s="776"/>
      <c r="S538" s="301">
        <v>27</v>
      </c>
      <c r="T538" s="807">
        <v>8620</v>
      </c>
      <c r="U538" s="25">
        <f t="shared" si="144"/>
        <v>232740</v>
      </c>
      <c r="V538" s="451"/>
      <c r="W538" s="775"/>
      <c r="X538" s="809"/>
      <c r="Y538" s="807"/>
      <c r="Z538" s="25">
        <f t="shared" si="145"/>
        <v>0</v>
      </c>
    </row>
    <row r="539" spans="1:26" ht="16.5" customHeight="1">
      <c r="A539" s="759">
        <f t="shared" si="140"/>
        <v>183</v>
      </c>
      <c r="B539" s="192" t="s">
        <v>848</v>
      </c>
      <c r="C539" s="25">
        <f t="shared" si="141"/>
        <v>17374</v>
      </c>
      <c r="D539" s="760">
        <f t="shared" si="146"/>
        <v>11800.429730134612</v>
      </c>
      <c r="E539" s="760">
        <f t="shared" si="146"/>
        <v>3734.0295760481094</v>
      </c>
      <c r="F539" s="760">
        <f t="shared" si="146"/>
        <v>8051.0197530335781</v>
      </c>
      <c r="G539" s="760">
        <f t="shared" si="146"/>
        <v>643.51659640036814</v>
      </c>
      <c r="H539" s="760">
        <f t="shared" si="146"/>
        <v>11716.994457166093</v>
      </c>
      <c r="I539" s="760">
        <f t="shared" si="146"/>
        <v>3009.255462580521</v>
      </c>
      <c r="J539" s="360">
        <f t="shared" si="146"/>
        <v>0</v>
      </c>
      <c r="K539" s="25">
        <f t="shared" si="142"/>
        <v>56328.245575363282</v>
      </c>
      <c r="L539" s="253">
        <v>30</v>
      </c>
      <c r="M539" s="760">
        <f t="shared" si="143"/>
        <v>1877.6081858454427</v>
      </c>
      <c r="N539" s="671">
        <v>1384</v>
      </c>
      <c r="O539" s="671"/>
      <c r="P539" s="40" t="s">
        <v>464</v>
      </c>
      <c r="Q539" s="191">
        <v>40897</v>
      </c>
      <c r="R539" s="776"/>
      <c r="S539" s="301">
        <v>1</v>
      </c>
      <c r="T539" s="807">
        <v>17374</v>
      </c>
      <c r="U539" s="25">
        <f t="shared" si="144"/>
        <v>17374</v>
      </c>
      <c r="V539" s="451"/>
      <c r="W539" s="775"/>
      <c r="X539" s="809"/>
      <c r="Y539" s="807"/>
      <c r="Z539" s="25">
        <f t="shared" si="145"/>
        <v>0</v>
      </c>
    </row>
    <row r="540" spans="1:26" ht="16.5" customHeight="1">
      <c r="A540" s="759">
        <f t="shared" si="140"/>
        <v>184</v>
      </c>
      <c r="B540" s="192" t="s">
        <v>884</v>
      </c>
      <c r="C540" s="25">
        <f t="shared" si="141"/>
        <v>34748</v>
      </c>
      <c r="D540" s="760">
        <f t="shared" si="146"/>
        <v>23600.859460269225</v>
      </c>
      <c r="E540" s="760">
        <f t="shared" si="146"/>
        <v>7468.0591520962189</v>
      </c>
      <c r="F540" s="760">
        <f t="shared" si="146"/>
        <v>16102.039506067156</v>
      </c>
      <c r="G540" s="760">
        <f t="shared" si="146"/>
        <v>1287.0331928007363</v>
      </c>
      <c r="H540" s="760">
        <f t="shared" si="146"/>
        <v>23433.988914332185</v>
      </c>
      <c r="I540" s="760">
        <f t="shared" si="146"/>
        <v>6018.510925161042</v>
      </c>
      <c r="J540" s="360">
        <f t="shared" si="146"/>
        <v>0</v>
      </c>
      <c r="K540" s="25">
        <f t="shared" si="142"/>
        <v>112657.49115072656</v>
      </c>
      <c r="L540" s="253">
        <v>60</v>
      </c>
      <c r="M540" s="760">
        <f t="shared" si="143"/>
        <v>1877.6248525121093</v>
      </c>
      <c r="N540" s="671">
        <v>1220</v>
      </c>
      <c r="O540" s="671"/>
      <c r="P540" s="40" t="s">
        <v>464</v>
      </c>
      <c r="Q540" s="191">
        <v>40897</v>
      </c>
      <c r="R540" s="776"/>
      <c r="S540" s="301">
        <v>2</v>
      </c>
      <c r="T540" s="807">
        <v>17374</v>
      </c>
      <c r="U540" s="25">
        <f t="shared" si="144"/>
        <v>34748</v>
      </c>
      <c r="V540" s="451"/>
      <c r="W540" s="775"/>
      <c r="X540" s="809"/>
      <c r="Y540" s="807"/>
      <c r="Z540" s="25">
        <f t="shared" si="145"/>
        <v>0</v>
      </c>
    </row>
    <row r="541" spans="1:26" ht="16.5" customHeight="1">
      <c r="A541" s="759">
        <f t="shared" si="140"/>
        <v>185</v>
      </c>
      <c r="B541" s="192" t="s">
        <v>844</v>
      </c>
      <c r="C541" s="25">
        <f t="shared" si="141"/>
        <v>82510</v>
      </c>
      <c r="D541" s="760">
        <f t="shared" si="146"/>
        <v>59002.148650673058</v>
      </c>
      <c r="E541" s="760">
        <f t="shared" si="146"/>
        <v>18670.147880240547</v>
      </c>
      <c r="F541" s="760">
        <f t="shared" si="146"/>
        <v>40255.098765167888</v>
      </c>
      <c r="G541" s="760">
        <f t="shared" si="146"/>
        <v>3217.5829820018407</v>
      </c>
      <c r="H541" s="760">
        <f t="shared" si="146"/>
        <v>58584.972285830459</v>
      </c>
      <c r="I541" s="760">
        <f t="shared" si="146"/>
        <v>15046.277312902605</v>
      </c>
      <c r="J541" s="360">
        <f t="shared" si="146"/>
        <v>0</v>
      </c>
      <c r="K541" s="25">
        <f t="shared" si="142"/>
        <v>277285.22787681641</v>
      </c>
      <c r="L541" s="253">
        <v>150</v>
      </c>
      <c r="M541" s="760">
        <f t="shared" si="143"/>
        <v>1848.5681858454427</v>
      </c>
      <c r="N541" s="671">
        <v>1463</v>
      </c>
      <c r="O541" s="671"/>
      <c r="P541" s="40" t="s">
        <v>506</v>
      </c>
      <c r="Q541" s="191">
        <v>40897</v>
      </c>
      <c r="R541" s="776"/>
      <c r="S541" s="301">
        <v>5</v>
      </c>
      <c r="T541" s="807">
        <v>16502</v>
      </c>
      <c r="U541" s="25">
        <f t="shared" si="144"/>
        <v>82510</v>
      </c>
      <c r="V541" s="451"/>
      <c r="W541" s="775"/>
      <c r="X541" s="809"/>
      <c r="Y541" s="807"/>
      <c r="Z541" s="25">
        <f t="shared" si="145"/>
        <v>0</v>
      </c>
    </row>
    <row r="542" spans="1:26" ht="16.5" customHeight="1">
      <c r="A542" s="759">
        <f t="shared" si="140"/>
        <v>186</v>
      </c>
      <c r="B542" s="192" t="s">
        <v>845</v>
      </c>
      <c r="C542" s="25">
        <f t="shared" si="141"/>
        <v>65756</v>
      </c>
      <c r="D542" s="760">
        <f t="shared" si="146"/>
        <v>53495.281443276908</v>
      </c>
      <c r="E542" s="760">
        <f t="shared" si="146"/>
        <v>16927.600744751428</v>
      </c>
      <c r="F542" s="760">
        <f t="shared" si="146"/>
        <v>36497.956213752223</v>
      </c>
      <c r="G542" s="760">
        <f t="shared" si="146"/>
        <v>2917.2752370150019</v>
      </c>
      <c r="H542" s="760">
        <f t="shared" si="146"/>
        <v>53117.041539152953</v>
      </c>
      <c r="I542" s="760">
        <f t="shared" si="146"/>
        <v>13641.958097031695</v>
      </c>
      <c r="J542" s="360">
        <f t="shared" si="146"/>
        <v>0</v>
      </c>
      <c r="K542" s="25">
        <f t="shared" si="142"/>
        <v>242352.11327498022</v>
      </c>
      <c r="L542" s="253">
        <v>136</v>
      </c>
      <c r="M542" s="760">
        <f t="shared" si="143"/>
        <v>1782.0008329042664</v>
      </c>
      <c r="N542" s="671">
        <v>1288</v>
      </c>
      <c r="O542" s="671"/>
      <c r="P542" s="40" t="s">
        <v>504</v>
      </c>
      <c r="Q542" s="191">
        <v>40897</v>
      </c>
      <c r="R542" s="776"/>
      <c r="S542" s="301">
        <v>2</v>
      </c>
      <c r="T542" s="807">
        <v>32878</v>
      </c>
      <c r="U542" s="25">
        <f t="shared" si="144"/>
        <v>65756</v>
      </c>
      <c r="V542" s="451"/>
      <c r="W542" s="775"/>
      <c r="X542" s="809"/>
      <c r="Y542" s="807"/>
      <c r="Z542" s="25">
        <f t="shared" si="145"/>
        <v>0</v>
      </c>
    </row>
    <row r="543" spans="1:26" ht="16.5" customHeight="1">
      <c r="A543" s="759">
        <f t="shared" si="140"/>
        <v>187</v>
      </c>
      <c r="B543" s="192" t="s">
        <v>847</v>
      </c>
      <c r="C543" s="25">
        <f t="shared" si="141"/>
        <v>8620</v>
      </c>
      <c r="D543" s="760">
        <f t="shared" si="146"/>
        <v>5900.2148650673062</v>
      </c>
      <c r="E543" s="760">
        <f t="shared" si="146"/>
        <v>1867.0147880240547</v>
      </c>
      <c r="F543" s="760">
        <f t="shared" si="146"/>
        <v>4025.5098765167891</v>
      </c>
      <c r="G543" s="760">
        <f t="shared" si="146"/>
        <v>321.75829820018407</v>
      </c>
      <c r="H543" s="760">
        <f t="shared" si="146"/>
        <v>5858.4972285830463</v>
      </c>
      <c r="I543" s="760">
        <f t="shared" si="146"/>
        <v>1504.6277312902605</v>
      </c>
      <c r="J543" s="360">
        <f t="shared" si="146"/>
        <v>0</v>
      </c>
      <c r="K543" s="25">
        <f t="shared" si="142"/>
        <v>28096.622787681641</v>
      </c>
      <c r="L543" s="253">
        <v>15</v>
      </c>
      <c r="M543" s="760">
        <f t="shared" si="143"/>
        <v>1873.1081858454427</v>
      </c>
      <c r="N543" s="671">
        <v>1581</v>
      </c>
      <c r="O543" s="671"/>
      <c r="P543" s="189" t="s">
        <v>413</v>
      </c>
      <c r="Q543" s="191">
        <v>40897</v>
      </c>
      <c r="R543" s="776"/>
      <c r="S543" s="301">
        <v>1</v>
      </c>
      <c r="T543" s="807">
        <v>8620</v>
      </c>
      <c r="U543" s="25">
        <f t="shared" si="144"/>
        <v>8620</v>
      </c>
      <c r="V543" s="451"/>
      <c r="W543" s="775"/>
      <c r="X543" s="809"/>
      <c r="Y543" s="807"/>
      <c r="Z543" s="25">
        <f t="shared" si="145"/>
        <v>0</v>
      </c>
    </row>
    <row r="544" spans="1:26" ht="16.5" customHeight="1">
      <c r="A544" s="759">
        <f t="shared" si="140"/>
        <v>188</v>
      </c>
      <c r="B544" s="192" t="s">
        <v>843</v>
      </c>
      <c r="C544" s="25">
        <f t="shared" si="141"/>
        <v>54566</v>
      </c>
      <c r="D544" s="760">
        <f t="shared" si="146"/>
        <v>29501.074325336529</v>
      </c>
      <c r="E544" s="760">
        <f t="shared" si="146"/>
        <v>9335.0739401202736</v>
      </c>
      <c r="F544" s="760">
        <f t="shared" si="146"/>
        <v>20127.549382583944</v>
      </c>
      <c r="G544" s="760">
        <f t="shared" si="146"/>
        <v>1608.7914910009204</v>
      </c>
      <c r="H544" s="760">
        <f t="shared" si="146"/>
        <v>29292.48614291523</v>
      </c>
      <c r="I544" s="760">
        <f t="shared" si="146"/>
        <v>7523.1386564513023</v>
      </c>
      <c r="J544" s="360">
        <f t="shared" si="146"/>
        <v>0</v>
      </c>
      <c r="K544" s="25">
        <f t="shared" si="142"/>
        <v>151953.11393840821</v>
      </c>
      <c r="L544" s="253">
        <v>75</v>
      </c>
      <c r="M544" s="760">
        <f t="shared" si="143"/>
        <v>2026.0415191787761</v>
      </c>
      <c r="N544" s="671">
        <v>1660</v>
      </c>
      <c r="O544" s="671"/>
      <c r="P544" s="40" t="s">
        <v>498</v>
      </c>
      <c r="Q544" s="191">
        <v>40897</v>
      </c>
      <c r="R544" s="776"/>
      <c r="S544" s="301">
        <v>2</v>
      </c>
      <c r="T544" s="807">
        <v>27283</v>
      </c>
      <c r="U544" s="25">
        <f t="shared" si="144"/>
        <v>54566</v>
      </c>
      <c r="V544" s="451"/>
      <c r="W544" s="775"/>
      <c r="X544" s="809"/>
      <c r="Y544" s="807"/>
      <c r="Z544" s="25">
        <f t="shared" si="145"/>
        <v>0</v>
      </c>
    </row>
    <row r="545" spans="1:26" ht="16.5" customHeight="1">
      <c r="A545" s="759">
        <f t="shared" si="140"/>
        <v>189</v>
      </c>
      <c r="B545" s="192" t="s">
        <v>877</v>
      </c>
      <c r="C545" s="25">
        <f t="shared" si="141"/>
        <v>3775237</v>
      </c>
      <c r="D545" s="760">
        <f t="shared" si="146"/>
        <v>89289.918291351903</v>
      </c>
      <c r="E545" s="760">
        <f t="shared" si="146"/>
        <v>28254.157125430695</v>
      </c>
      <c r="F545" s="760">
        <f t="shared" si="146"/>
        <v>60919.382797954073</v>
      </c>
      <c r="G545" s="760">
        <f t="shared" si="146"/>
        <v>4869.2755794294517</v>
      </c>
      <c r="H545" s="760">
        <f t="shared" si="146"/>
        <v>88658.591392556773</v>
      </c>
      <c r="I545" s="760">
        <f t="shared" si="146"/>
        <v>22770.033000192609</v>
      </c>
      <c r="J545" s="360">
        <f t="shared" si="146"/>
        <v>0</v>
      </c>
      <c r="K545" s="25">
        <f t="shared" si="142"/>
        <v>4069997.3581869151</v>
      </c>
      <c r="L545" s="253">
        <v>227</v>
      </c>
      <c r="M545" s="760">
        <f t="shared" si="143"/>
        <v>17929.503780559098</v>
      </c>
      <c r="N545" s="671">
        <v>23012</v>
      </c>
      <c r="O545" s="671"/>
      <c r="P545" s="40" t="s">
        <v>513</v>
      </c>
      <c r="Q545" s="191">
        <v>40898</v>
      </c>
      <c r="R545" s="776"/>
      <c r="S545" s="301">
        <f>L545</f>
        <v>227</v>
      </c>
      <c r="T545" s="807">
        <v>16631</v>
      </c>
      <c r="U545" s="25">
        <f t="shared" si="144"/>
        <v>3775237</v>
      </c>
      <c r="V545" s="451"/>
      <c r="W545" s="775"/>
      <c r="X545" s="809"/>
      <c r="Y545" s="807"/>
      <c r="Z545" s="25">
        <f t="shared" si="145"/>
        <v>0</v>
      </c>
    </row>
    <row r="546" spans="1:26" ht="16.5" customHeight="1">
      <c r="A546" s="759">
        <f t="shared" si="140"/>
        <v>190</v>
      </c>
      <c r="B546" s="192" t="s">
        <v>872</v>
      </c>
      <c r="C546" s="25">
        <f t="shared" si="141"/>
        <v>3243045</v>
      </c>
      <c r="D546" s="760">
        <f t="shared" si="146"/>
        <v>76702.793245874986</v>
      </c>
      <c r="E546" s="760">
        <f t="shared" si="146"/>
        <v>24271.192244312711</v>
      </c>
      <c r="F546" s="760">
        <f t="shared" si="146"/>
        <v>52331.628394718253</v>
      </c>
      <c r="G546" s="760">
        <f t="shared" si="146"/>
        <v>4182.8578766023929</v>
      </c>
      <c r="H546" s="760">
        <f t="shared" si="146"/>
        <v>76160.463971579607</v>
      </c>
      <c r="I546" s="760">
        <f t="shared" si="146"/>
        <v>19560.160506773387</v>
      </c>
      <c r="J546" s="360">
        <f t="shared" si="146"/>
        <v>0</v>
      </c>
      <c r="K546" s="25">
        <f t="shared" si="142"/>
        <v>3496253.0962398611</v>
      </c>
      <c r="L546" s="253">
        <v>195</v>
      </c>
      <c r="M546" s="760">
        <f t="shared" si="143"/>
        <v>17929.503057640315</v>
      </c>
      <c r="N546" s="671">
        <v>18928</v>
      </c>
      <c r="O546" s="671"/>
      <c r="P546" s="40" t="s">
        <v>513</v>
      </c>
      <c r="Q546" s="191">
        <v>40898</v>
      </c>
      <c r="R546" s="776"/>
      <c r="S546" s="301">
        <f>L546</f>
        <v>195</v>
      </c>
      <c r="T546" s="807">
        <v>16631</v>
      </c>
      <c r="U546" s="25">
        <f t="shared" si="144"/>
        <v>3243045</v>
      </c>
      <c r="V546" s="451"/>
      <c r="W546" s="775"/>
      <c r="X546" s="809"/>
      <c r="Y546" s="807"/>
      <c r="Z546" s="25">
        <f t="shared" si="145"/>
        <v>0</v>
      </c>
    </row>
    <row r="547" spans="1:26" ht="16.5" customHeight="1">
      <c r="A547" s="759">
        <f t="shared" si="140"/>
        <v>191</v>
      </c>
      <c r="B547" s="192" t="s">
        <v>885</v>
      </c>
      <c r="C547" s="25">
        <f t="shared" si="141"/>
        <v>3813848</v>
      </c>
      <c r="D547" s="760">
        <f t="shared" si="146"/>
        <v>91256.656579707662</v>
      </c>
      <c r="E547" s="760">
        <f t="shared" si="146"/>
        <v>28876.495388105377</v>
      </c>
      <c r="F547" s="760">
        <f t="shared" si="146"/>
        <v>62261.219423459668</v>
      </c>
      <c r="G547" s="760">
        <f t="shared" si="146"/>
        <v>4976.52834549618</v>
      </c>
      <c r="H547" s="760">
        <f t="shared" si="146"/>
        <v>90611.42380208445</v>
      </c>
      <c r="I547" s="760">
        <f t="shared" si="146"/>
        <v>23271.575577289361</v>
      </c>
      <c r="J547" s="360">
        <f t="shared" si="146"/>
        <v>0</v>
      </c>
      <c r="K547" s="25">
        <f t="shared" si="142"/>
        <v>4115100.8991161431</v>
      </c>
      <c r="L547" s="253">
        <v>232</v>
      </c>
      <c r="M547" s="760">
        <f t="shared" si="143"/>
        <v>17737.503875500617</v>
      </c>
      <c r="N547" s="671">
        <v>20070</v>
      </c>
      <c r="O547" s="671"/>
      <c r="P547" s="40" t="s">
        <v>504</v>
      </c>
      <c r="Q547" s="191">
        <v>40898</v>
      </c>
      <c r="R547" s="776"/>
      <c r="S547" s="301">
        <f>L547/2</f>
        <v>116</v>
      </c>
      <c r="T547" s="807">
        <v>32878</v>
      </c>
      <c r="U547" s="25">
        <f t="shared" si="144"/>
        <v>3813848</v>
      </c>
      <c r="V547" s="451"/>
      <c r="W547" s="775"/>
      <c r="X547" s="809"/>
      <c r="Y547" s="807"/>
      <c r="Z547" s="25">
        <f t="shared" si="145"/>
        <v>0</v>
      </c>
    </row>
    <row r="548" spans="1:26" ht="16.5" customHeight="1">
      <c r="A548" s="759">
        <f t="shared" si="140"/>
        <v>192</v>
      </c>
      <c r="B548" s="192" t="s">
        <v>886</v>
      </c>
      <c r="C548" s="25">
        <f t="shared" si="141"/>
        <v>315989</v>
      </c>
      <c r="D548" s="760">
        <f t="shared" si="146"/>
        <v>29894.421983007684</v>
      </c>
      <c r="E548" s="760">
        <f t="shared" si="146"/>
        <v>9459.5415926552105</v>
      </c>
      <c r="F548" s="760">
        <f t="shared" si="146"/>
        <v>20395.916707685064</v>
      </c>
      <c r="G548" s="760">
        <f t="shared" si="146"/>
        <v>1630.2420442142659</v>
      </c>
      <c r="H548" s="760">
        <f t="shared" si="146"/>
        <v>29683.052624820768</v>
      </c>
      <c r="I548" s="760">
        <f t="shared" si="146"/>
        <v>7623.4471718706527</v>
      </c>
      <c r="J548" s="360">
        <f t="shared" si="146"/>
        <v>0</v>
      </c>
      <c r="K548" s="25">
        <f t="shared" si="142"/>
        <v>414674.62212425371</v>
      </c>
      <c r="L548" s="253">
        <v>76</v>
      </c>
      <c r="M548" s="760">
        <f t="shared" si="143"/>
        <v>5456.2450279507066</v>
      </c>
      <c r="N548" s="671">
        <v>6275</v>
      </c>
      <c r="O548" s="671"/>
      <c r="P548" s="40" t="s">
        <v>513</v>
      </c>
      <c r="Q548" s="191">
        <v>40899</v>
      </c>
      <c r="R548" s="776"/>
      <c r="S548" s="301">
        <v>19</v>
      </c>
      <c r="T548" s="807">
        <v>16631</v>
      </c>
      <c r="U548" s="25">
        <f t="shared" si="144"/>
        <v>315989</v>
      </c>
      <c r="V548" s="451"/>
      <c r="W548" s="775"/>
      <c r="X548" s="809"/>
      <c r="Y548" s="807"/>
      <c r="Z548" s="25">
        <f t="shared" si="145"/>
        <v>0</v>
      </c>
    </row>
    <row r="549" spans="1:26" ht="16.5" customHeight="1">
      <c r="A549" s="759">
        <f t="shared" si="140"/>
        <v>193</v>
      </c>
      <c r="B549" s="192" t="s">
        <v>887</v>
      </c>
      <c r="C549" s="25">
        <f t="shared" si="141"/>
        <v>2249820</v>
      </c>
      <c r="D549" s="760">
        <f t="shared" si="146"/>
        <v>102663.73865217113</v>
      </c>
      <c r="E549" s="760">
        <f t="shared" si="146"/>
        <v>32486.057311618551</v>
      </c>
      <c r="F549" s="760">
        <f t="shared" si="146"/>
        <v>70043.871851392134</v>
      </c>
      <c r="G549" s="760">
        <f t="shared" si="146"/>
        <v>5598.5943886832029</v>
      </c>
      <c r="H549" s="760">
        <f t="shared" si="146"/>
        <v>101937.851777345</v>
      </c>
      <c r="I549" s="760">
        <f t="shared" si="146"/>
        <v>26180.522524450531</v>
      </c>
      <c r="J549" s="360">
        <f t="shared" si="146"/>
        <v>0</v>
      </c>
      <c r="K549" s="25">
        <f t="shared" si="142"/>
        <v>2588729.6365056606</v>
      </c>
      <c r="L549" s="253">
        <v>261</v>
      </c>
      <c r="M549" s="760">
        <f t="shared" si="143"/>
        <v>9918.5043544278178</v>
      </c>
      <c r="N549" s="671">
        <v>10678</v>
      </c>
      <c r="O549" s="671"/>
      <c r="P549" s="189" t="s">
        <v>413</v>
      </c>
      <c r="Q549" s="191">
        <v>40899</v>
      </c>
      <c r="R549" s="776"/>
      <c r="S549" s="301">
        <f>L549</f>
        <v>261</v>
      </c>
      <c r="T549" s="807">
        <v>8620</v>
      </c>
      <c r="U549" s="25">
        <f t="shared" si="144"/>
        <v>2249820</v>
      </c>
      <c r="V549" s="451"/>
      <c r="W549" s="775"/>
      <c r="X549" s="809"/>
      <c r="Y549" s="807"/>
      <c r="Z549" s="25">
        <f t="shared" si="145"/>
        <v>0</v>
      </c>
    </row>
    <row r="550" spans="1:26" ht="16.5" customHeight="1">
      <c r="A550" s="759">
        <f t="shared" ref="A550:A597" si="148">IF(B550&lt;&gt;"",A549+1,"")</f>
        <v>194</v>
      </c>
      <c r="B550" s="192" t="s">
        <v>655</v>
      </c>
      <c r="C550" s="25">
        <f t="shared" ref="C550:C597" si="149">U550</f>
        <v>538251</v>
      </c>
      <c r="D550" s="760">
        <f t="shared" si="146"/>
        <v>25567.597748624994</v>
      </c>
      <c r="E550" s="760">
        <f t="shared" si="146"/>
        <v>8090.3974147709032</v>
      </c>
      <c r="F550" s="760">
        <f t="shared" si="146"/>
        <v>17443.876131572753</v>
      </c>
      <c r="G550" s="760">
        <f t="shared" si="146"/>
        <v>1394.2859588674642</v>
      </c>
      <c r="H550" s="760">
        <f t="shared" si="146"/>
        <v>25386.821323859869</v>
      </c>
      <c r="I550" s="760">
        <f t="shared" si="146"/>
        <v>6520.0535022577951</v>
      </c>
      <c r="J550" s="360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60">
        <f t="shared" si="143"/>
        <v>9579.2774166146737</v>
      </c>
      <c r="N550" s="671">
        <v>10501</v>
      </c>
      <c r="O550" s="671"/>
      <c r="P550" s="40" t="s">
        <v>502</v>
      </c>
      <c r="Q550" s="191">
        <v>40899</v>
      </c>
      <c r="R550" s="776"/>
      <c r="S550" s="301">
        <v>21</v>
      </c>
      <c r="T550" s="807">
        <v>25631</v>
      </c>
      <c r="U550" s="25">
        <f t="shared" si="144"/>
        <v>538251</v>
      </c>
      <c r="V550" s="451"/>
      <c r="W550" s="775"/>
      <c r="X550" s="809"/>
      <c r="Y550" s="807"/>
      <c r="Z550" s="25">
        <f t="shared" si="145"/>
        <v>0</v>
      </c>
    </row>
    <row r="551" spans="1:26" ht="16.5" customHeight="1">
      <c r="A551" s="759">
        <f t="shared" si="148"/>
        <v>195</v>
      </c>
      <c r="B551" s="192" t="s">
        <v>675</v>
      </c>
      <c r="C551" s="25">
        <f t="shared" si="149"/>
        <v>7198425</v>
      </c>
      <c r="D551" s="760">
        <f t="shared" si="146"/>
        <v>420488.64605046337</v>
      </c>
      <c r="E551" s="760">
        <f t="shared" si="146"/>
        <v>133055.92055984761</v>
      </c>
      <c r="F551" s="760">
        <f t="shared" si="146"/>
        <v>286884.67053309648</v>
      </c>
      <c r="G551" s="760">
        <f t="shared" si="146"/>
        <v>22930.64138506645</v>
      </c>
      <c r="H551" s="760">
        <f t="shared" si="146"/>
        <v>417515.56915701844</v>
      </c>
      <c r="I551" s="760">
        <f t="shared" si="146"/>
        <v>107229.8029832859</v>
      </c>
      <c r="J551" s="360">
        <f t="shared" si="146"/>
        <v>0</v>
      </c>
      <c r="K551" s="25">
        <f t="shared" si="150"/>
        <v>8586529.250668779</v>
      </c>
      <c r="L551" s="253">
        <v>1069</v>
      </c>
      <c r="M551" s="760">
        <f t="shared" ref="M551:M597" si="151">IF(L551&lt;&gt;"",K551/L551,"")</f>
        <v>8032.3005151251436</v>
      </c>
      <c r="N551" s="671">
        <v>11840</v>
      </c>
      <c r="O551" s="671"/>
      <c r="P551" s="40" t="s">
        <v>512</v>
      </c>
      <c r="Q551" s="191">
        <v>40899</v>
      </c>
      <c r="R551" s="776"/>
      <c r="S551" s="301">
        <v>535</v>
      </c>
      <c r="T551" s="807">
        <v>13455</v>
      </c>
      <c r="U551" s="25">
        <f t="shared" ref="U551:U597" si="152">ROUND(S551*T551,0)</f>
        <v>7198425</v>
      </c>
      <c r="V551" s="451"/>
      <c r="W551" s="775"/>
      <c r="X551" s="809"/>
      <c r="Y551" s="807"/>
      <c r="Z551" s="25">
        <f t="shared" ref="Z551:Z597" si="153">ROUND(X551*Y551,0)</f>
        <v>0</v>
      </c>
    </row>
    <row r="552" spans="1:26" ht="16.5" customHeight="1">
      <c r="A552" s="759">
        <f t="shared" si="148"/>
        <v>196</v>
      </c>
      <c r="B552" s="192" t="s">
        <v>656</v>
      </c>
      <c r="C552" s="25">
        <f t="shared" si="149"/>
        <v>3713580</v>
      </c>
      <c r="D552" s="760">
        <f t="shared" si="146"/>
        <v>108563.95351723843</v>
      </c>
      <c r="E552" s="760">
        <f t="shared" si="146"/>
        <v>34353.072099642603</v>
      </c>
      <c r="F552" s="760">
        <f t="shared" si="146"/>
        <v>74069.381727908913</v>
      </c>
      <c r="G552" s="760">
        <f t="shared" si="146"/>
        <v>5920.3526868833869</v>
      </c>
      <c r="H552" s="760">
        <f t="shared" si="146"/>
        <v>107796.34900592806</v>
      </c>
      <c r="I552" s="760">
        <f t="shared" si="146"/>
        <v>27685.150255740791</v>
      </c>
      <c r="J552" s="360">
        <f t="shared" si="146"/>
        <v>0</v>
      </c>
      <c r="K552" s="25">
        <f t="shared" si="150"/>
        <v>4071967.2592933425</v>
      </c>
      <c r="L552" s="253">
        <v>276</v>
      </c>
      <c r="M552" s="760">
        <f t="shared" si="151"/>
        <v>14753.504562657037</v>
      </c>
      <c r="N552" s="671">
        <v>13258</v>
      </c>
      <c r="O552" s="671"/>
      <c r="P552" s="40" t="s">
        <v>512</v>
      </c>
      <c r="Q552" s="191">
        <v>40899</v>
      </c>
      <c r="R552" s="776"/>
      <c r="S552" s="301">
        <f>L552</f>
        <v>276</v>
      </c>
      <c r="T552" s="807">
        <v>13455</v>
      </c>
      <c r="U552" s="25">
        <f t="shared" si="152"/>
        <v>3713580</v>
      </c>
      <c r="V552" s="451"/>
      <c r="W552" s="775"/>
      <c r="X552" s="809"/>
      <c r="Y552" s="807"/>
      <c r="Z552" s="25">
        <f t="shared" si="153"/>
        <v>0</v>
      </c>
    </row>
    <row r="553" spans="1:26" ht="16.5" customHeight="1">
      <c r="A553" s="759">
        <f t="shared" si="148"/>
        <v>197</v>
      </c>
      <c r="B553" s="192" t="s">
        <v>872</v>
      </c>
      <c r="C553" s="25">
        <f t="shared" si="149"/>
        <v>789072</v>
      </c>
      <c r="D553" s="760">
        <f t="shared" si="146"/>
        <v>18487.339910544226</v>
      </c>
      <c r="E553" s="760">
        <f t="shared" si="146"/>
        <v>5849.9796691420379</v>
      </c>
      <c r="F553" s="760">
        <f t="shared" si="146"/>
        <v>12613.264279752606</v>
      </c>
      <c r="G553" s="760">
        <f t="shared" si="146"/>
        <v>1008.1760010272434</v>
      </c>
      <c r="H553" s="760">
        <f t="shared" si="146"/>
        <v>18356.62464956021</v>
      </c>
      <c r="I553" s="760">
        <f t="shared" si="146"/>
        <v>4714.5002247094826</v>
      </c>
      <c r="J553" s="360">
        <f t="shared" si="146"/>
        <v>0</v>
      </c>
      <c r="K553" s="25">
        <f t="shared" si="150"/>
        <v>850100.88473473582</v>
      </c>
      <c r="L553" s="253">
        <v>47</v>
      </c>
      <c r="M553" s="760">
        <f t="shared" si="151"/>
        <v>18087.252866696508</v>
      </c>
      <c r="N553" s="671">
        <v>18928</v>
      </c>
      <c r="O553" s="671"/>
      <c r="P553" s="40" t="s">
        <v>504</v>
      </c>
      <c r="Q553" s="191">
        <v>40899</v>
      </c>
      <c r="R553" s="776"/>
      <c r="S553" s="301">
        <v>24</v>
      </c>
      <c r="T553" s="807">
        <v>32878</v>
      </c>
      <c r="U553" s="25">
        <f t="shared" si="152"/>
        <v>789072</v>
      </c>
      <c r="V553" s="451"/>
      <c r="W553" s="775"/>
      <c r="X553" s="809"/>
      <c r="Y553" s="807"/>
      <c r="Z553" s="25">
        <f t="shared" si="153"/>
        <v>0</v>
      </c>
    </row>
    <row r="554" spans="1:26" ht="16.5" customHeight="1">
      <c r="A554" s="759">
        <f t="shared" si="148"/>
        <v>198</v>
      </c>
      <c r="B554" s="192" t="s">
        <v>877</v>
      </c>
      <c r="C554" s="25">
        <f t="shared" si="149"/>
        <v>4324060</v>
      </c>
      <c r="D554" s="760">
        <f t="shared" si="146"/>
        <v>102270.39099449998</v>
      </c>
      <c r="E554" s="760">
        <f t="shared" si="146"/>
        <v>32361.589659083613</v>
      </c>
      <c r="F554" s="760">
        <f t="shared" si="146"/>
        <v>69775.504526291013</v>
      </c>
      <c r="G554" s="760">
        <f t="shared" si="146"/>
        <v>5577.1438354698566</v>
      </c>
      <c r="H554" s="760">
        <f t="shared" si="146"/>
        <v>101547.28529543948</v>
      </c>
      <c r="I554" s="760">
        <f t="shared" si="146"/>
        <v>26080.21400903118</v>
      </c>
      <c r="J554" s="360">
        <f t="shared" si="146"/>
        <v>0</v>
      </c>
      <c r="K554" s="25">
        <f t="shared" si="150"/>
        <v>4661671.1283198157</v>
      </c>
      <c r="L554" s="253">
        <v>260</v>
      </c>
      <c r="M554" s="760">
        <f t="shared" si="151"/>
        <v>17929.504339691601</v>
      </c>
      <c r="N554" s="671">
        <v>23012</v>
      </c>
      <c r="O554" s="671"/>
      <c r="P554" s="40" t="s">
        <v>513</v>
      </c>
      <c r="Q554" s="191">
        <v>40899</v>
      </c>
      <c r="R554" s="776"/>
      <c r="S554" s="301">
        <f>L554</f>
        <v>260</v>
      </c>
      <c r="T554" s="807">
        <v>16631</v>
      </c>
      <c r="U554" s="25">
        <f t="shared" si="152"/>
        <v>4324060</v>
      </c>
      <c r="V554" s="451"/>
      <c r="W554" s="775"/>
      <c r="X554" s="809"/>
      <c r="Y554" s="807"/>
      <c r="Z554" s="25">
        <f t="shared" si="153"/>
        <v>0</v>
      </c>
    </row>
    <row r="555" spans="1:26" ht="16.5" customHeight="1">
      <c r="A555" s="759">
        <f t="shared" si="148"/>
        <v>199</v>
      </c>
      <c r="B555" s="192" t="s">
        <v>888</v>
      </c>
      <c r="C555" s="25">
        <f t="shared" si="149"/>
        <v>190981</v>
      </c>
      <c r="D555" s="760">
        <f t="shared" si="146"/>
        <v>107777.25820189613</v>
      </c>
      <c r="E555" s="760">
        <f t="shared" ref="D555:J591" si="154">IF($L$599&lt;&gt;0,E$599/$L$599*$L555,0)</f>
        <v>34104.136794572732</v>
      </c>
      <c r="F555" s="760">
        <f t="shared" si="154"/>
        <v>73532.647077706672</v>
      </c>
      <c r="G555" s="760">
        <f t="shared" si="154"/>
        <v>5877.4515804566954</v>
      </c>
      <c r="H555" s="760">
        <f t="shared" si="154"/>
        <v>107015.21604211698</v>
      </c>
      <c r="I555" s="760">
        <f t="shared" si="154"/>
        <v>27484.53322490209</v>
      </c>
      <c r="J555" s="360">
        <f t="shared" si="154"/>
        <v>0</v>
      </c>
      <c r="K555" s="25">
        <f t="shared" si="150"/>
        <v>546771.24292165134</v>
      </c>
      <c r="L555" s="253">
        <v>274</v>
      </c>
      <c r="M555" s="760">
        <f t="shared" si="151"/>
        <v>1995.5154851155157</v>
      </c>
      <c r="N555" s="671">
        <v>1474</v>
      </c>
      <c r="O555" s="671"/>
      <c r="P555" s="40" t="s">
        <v>498</v>
      </c>
      <c r="Q555" s="191">
        <v>40899</v>
      </c>
      <c r="R555" s="776"/>
      <c r="S555" s="301">
        <v>7</v>
      </c>
      <c r="T555" s="807">
        <v>27283</v>
      </c>
      <c r="U555" s="25">
        <f t="shared" si="152"/>
        <v>190981</v>
      </c>
      <c r="V555" s="451"/>
      <c r="W555" s="775"/>
      <c r="X555" s="809"/>
      <c r="Y555" s="807"/>
      <c r="Z555" s="25">
        <f t="shared" si="153"/>
        <v>0</v>
      </c>
    </row>
    <row r="556" spans="1:26" ht="16.5" customHeight="1">
      <c r="A556" s="759">
        <f t="shared" si="148"/>
        <v>200</v>
      </c>
      <c r="B556" s="192" t="s">
        <v>889</v>
      </c>
      <c r="C556" s="25">
        <f t="shared" si="149"/>
        <v>27283</v>
      </c>
      <c r="D556" s="760">
        <f t="shared" si="154"/>
        <v>17307.296937530766</v>
      </c>
      <c r="E556" s="760">
        <f t="shared" si="154"/>
        <v>5476.5767115372273</v>
      </c>
      <c r="F556" s="760">
        <f t="shared" si="154"/>
        <v>11808.162304449248</v>
      </c>
      <c r="G556" s="760">
        <f t="shared" si="154"/>
        <v>943.82434138720657</v>
      </c>
      <c r="H556" s="760">
        <f t="shared" si="154"/>
        <v>17184.925203843603</v>
      </c>
      <c r="I556" s="760">
        <f t="shared" si="154"/>
        <v>4413.5746784514304</v>
      </c>
      <c r="J556" s="360">
        <f t="shared" si="154"/>
        <v>0</v>
      </c>
      <c r="K556" s="25">
        <f t="shared" si="150"/>
        <v>84416.360177199487</v>
      </c>
      <c r="L556" s="253">
        <v>44</v>
      </c>
      <c r="M556" s="760">
        <f t="shared" si="151"/>
        <v>1918.5536403908975</v>
      </c>
      <c r="N556" s="671">
        <v>1146</v>
      </c>
      <c r="O556" s="671"/>
      <c r="P556" s="40" t="s">
        <v>498</v>
      </c>
      <c r="Q556" s="191">
        <v>40899</v>
      </c>
      <c r="R556" s="776"/>
      <c r="S556" s="301">
        <v>1</v>
      </c>
      <c r="T556" s="807">
        <v>27283</v>
      </c>
      <c r="U556" s="25">
        <f t="shared" si="152"/>
        <v>27283</v>
      </c>
      <c r="V556" s="451"/>
      <c r="W556" s="775"/>
      <c r="X556" s="809"/>
      <c r="Y556" s="807"/>
      <c r="Z556" s="25">
        <f t="shared" si="153"/>
        <v>0</v>
      </c>
    </row>
    <row r="557" spans="1:26" ht="16.5" customHeight="1">
      <c r="A557" s="759">
        <f t="shared" si="148"/>
        <v>201</v>
      </c>
      <c r="B557" s="192" t="s">
        <v>890</v>
      </c>
      <c r="C557" s="25">
        <f t="shared" si="149"/>
        <v>95256</v>
      </c>
      <c r="D557" s="760">
        <f t="shared" si="154"/>
        <v>103057.08630984229</v>
      </c>
      <c r="E557" s="760">
        <f t="shared" si="154"/>
        <v>32610.524964153487</v>
      </c>
      <c r="F557" s="760">
        <f t="shared" si="154"/>
        <v>70312.23917649324</v>
      </c>
      <c r="G557" s="760">
        <f t="shared" si="154"/>
        <v>5620.0449418965482</v>
      </c>
      <c r="H557" s="760">
        <f t="shared" si="154"/>
        <v>102328.41825925054</v>
      </c>
      <c r="I557" s="760">
        <f t="shared" si="154"/>
        <v>26280.831039869881</v>
      </c>
      <c r="J557" s="360">
        <f t="shared" si="154"/>
        <v>0</v>
      </c>
      <c r="K557" s="25">
        <f t="shared" si="150"/>
        <v>435464.14469150599</v>
      </c>
      <c r="L557" s="253">
        <v>262</v>
      </c>
      <c r="M557" s="760">
        <f t="shared" si="151"/>
        <v>1662.0768881355191</v>
      </c>
      <c r="N557" s="671">
        <v>1187</v>
      </c>
      <c r="O557" s="671"/>
      <c r="P557" s="40" t="s">
        <v>499</v>
      </c>
      <c r="Q557" s="191">
        <v>40899</v>
      </c>
      <c r="R557" s="776"/>
      <c r="S557" s="301">
        <v>3</v>
      </c>
      <c r="T557" s="807">
        <v>31752</v>
      </c>
      <c r="U557" s="25">
        <f t="shared" si="152"/>
        <v>95256</v>
      </c>
      <c r="V557" s="451"/>
      <c r="W557" s="775"/>
      <c r="X557" s="809"/>
      <c r="Y557" s="807"/>
      <c r="Z557" s="25">
        <f t="shared" si="153"/>
        <v>0</v>
      </c>
    </row>
    <row r="558" spans="1:26" ht="16.5" customHeight="1">
      <c r="A558" s="759">
        <f t="shared" si="148"/>
        <v>202</v>
      </c>
      <c r="B558" s="192" t="s">
        <v>891</v>
      </c>
      <c r="C558" s="25">
        <f t="shared" si="149"/>
        <v>232740</v>
      </c>
      <c r="D558" s="760">
        <f t="shared" si="154"/>
        <v>103057.08630984229</v>
      </c>
      <c r="E558" s="760">
        <f t="shared" si="154"/>
        <v>32610.524964153487</v>
      </c>
      <c r="F558" s="760">
        <f t="shared" si="154"/>
        <v>70312.23917649324</v>
      </c>
      <c r="G558" s="760">
        <f t="shared" si="154"/>
        <v>5620.0449418965482</v>
      </c>
      <c r="H558" s="760">
        <f t="shared" si="154"/>
        <v>102328.41825925054</v>
      </c>
      <c r="I558" s="760">
        <f t="shared" si="154"/>
        <v>26280.831039869881</v>
      </c>
      <c r="J558" s="360">
        <f t="shared" si="154"/>
        <v>0</v>
      </c>
      <c r="K558" s="25">
        <f t="shared" si="150"/>
        <v>572948.14469150605</v>
      </c>
      <c r="L558" s="253">
        <v>262</v>
      </c>
      <c r="M558" s="760">
        <f t="shared" si="151"/>
        <v>2186.8249797385729</v>
      </c>
      <c r="N558" s="671">
        <v>1515</v>
      </c>
      <c r="O558" s="671"/>
      <c r="P558" s="189" t="s">
        <v>413</v>
      </c>
      <c r="Q558" s="191">
        <v>40899</v>
      </c>
      <c r="R558" s="776"/>
      <c r="S558" s="301">
        <v>27</v>
      </c>
      <c r="T558" s="807">
        <v>8620</v>
      </c>
      <c r="U558" s="25">
        <f t="shared" si="152"/>
        <v>232740</v>
      </c>
      <c r="V558" s="451"/>
      <c r="W558" s="775"/>
      <c r="X558" s="809"/>
      <c r="Y558" s="807"/>
      <c r="Z558" s="25">
        <f t="shared" si="153"/>
        <v>0</v>
      </c>
    </row>
    <row r="559" spans="1:26" ht="16.5" customHeight="1">
      <c r="A559" s="759">
        <f t="shared" si="148"/>
        <v>203</v>
      </c>
      <c r="B559" s="192" t="s">
        <v>892</v>
      </c>
      <c r="C559" s="25">
        <f t="shared" si="149"/>
        <v>245547</v>
      </c>
      <c r="D559" s="760">
        <f t="shared" si="154"/>
        <v>125084.55513942688</v>
      </c>
      <c r="E559" s="760">
        <f t="shared" si="154"/>
        <v>39580.713506109954</v>
      </c>
      <c r="F559" s="760">
        <f t="shared" si="154"/>
        <v>85340.809382155931</v>
      </c>
      <c r="G559" s="760">
        <f t="shared" si="154"/>
        <v>6821.2759218439023</v>
      </c>
      <c r="H559" s="760">
        <f t="shared" si="154"/>
        <v>124200.14124596058</v>
      </c>
      <c r="I559" s="760">
        <f t="shared" si="154"/>
        <v>31898.107903353521</v>
      </c>
      <c r="J559" s="360">
        <f t="shared" si="154"/>
        <v>0</v>
      </c>
      <c r="K559" s="25">
        <f t="shared" si="150"/>
        <v>658471.60309885081</v>
      </c>
      <c r="L559" s="253">
        <v>318</v>
      </c>
      <c r="M559" s="760">
        <f t="shared" si="151"/>
        <v>2070.6654185498455</v>
      </c>
      <c r="N559" s="671">
        <v>1556</v>
      </c>
      <c r="O559" s="671"/>
      <c r="P559" s="40" t="s">
        <v>498</v>
      </c>
      <c r="Q559" s="191">
        <v>40899</v>
      </c>
      <c r="R559" s="776"/>
      <c r="S559" s="301">
        <v>9</v>
      </c>
      <c r="T559" s="807">
        <v>27283</v>
      </c>
      <c r="U559" s="25">
        <f t="shared" si="152"/>
        <v>245547</v>
      </c>
      <c r="V559" s="451"/>
      <c r="W559" s="775"/>
      <c r="X559" s="809"/>
      <c r="Y559" s="807"/>
      <c r="Z559" s="25">
        <f t="shared" si="153"/>
        <v>0</v>
      </c>
    </row>
    <row r="560" spans="1:26" ht="16.5" customHeight="1">
      <c r="A560" s="759">
        <f t="shared" si="148"/>
        <v>204</v>
      </c>
      <c r="B560" s="192" t="s">
        <v>893</v>
      </c>
      <c r="C560" s="25">
        <f t="shared" si="149"/>
        <v>2637180</v>
      </c>
      <c r="D560" s="760">
        <f t="shared" si="154"/>
        <v>154192.28180709228</v>
      </c>
      <c r="E560" s="760">
        <f t="shared" si="154"/>
        <v>48791.319793695293</v>
      </c>
      <c r="F560" s="760">
        <f t="shared" si="154"/>
        <v>105199.99143963875</v>
      </c>
      <c r="G560" s="760">
        <f t="shared" si="154"/>
        <v>8408.6168596314765</v>
      </c>
      <c r="H560" s="760">
        <f t="shared" si="154"/>
        <v>153102.06090697029</v>
      </c>
      <c r="I560" s="760">
        <f t="shared" si="154"/>
        <v>39320.938044385475</v>
      </c>
      <c r="J560" s="360">
        <f t="shared" si="154"/>
        <v>0</v>
      </c>
      <c r="K560" s="25">
        <f t="shared" si="150"/>
        <v>3146194.2088514138</v>
      </c>
      <c r="L560" s="253">
        <v>392</v>
      </c>
      <c r="M560" s="760">
        <f t="shared" si="151"/>
        <v>8026.0056348250355</v>
      </c>
      <c r="N560" s="671">
        <v>11800</v>
      </c>
      <c r="O560" s="671"/>
      <c r="P560" s="40" t="s">
        <v>512</v>
      </c>
      <c r="Q560" s="191">
        <v>40907</v>
      </c>
      <c r="R560" s="776"/>
      <c r="S560" s="301">
        <v>196</v>
      </c>
      <c r="T560" s="807">
        <v>13455</v>
      </c>
      <c r="U560" s="25">
        <f t="shared" si="152"/>
        <v>2637180</v>
      </c>
      <c r="V560" s="451"/>
      <c r="W560" s="775"/>
      <c r="X560" s="809"/>
      <c r="Y560" s="807"/>
      <c r="Z560" s="25">
        <f t="shared" si="153"/>
        <v>0</v>
      </c>
    </row>
    <row r="561" spans="1:26" ht="16.5" customHeight="1">
      <c r="A561" s="759">
        <f t="shared" si="148"/>
        <v>205</v>
      </c>
      <c r="B561" s="192" t="s">
        <v>894</v>
      </c>
      <c r="C561" s="25">
        <f t="shared" si="149"/>
        <v>1068535</v>
      </c>
      <c r="D561" s="760">
        <f t="shared" si="154"/>
        <v>25567.597748624994</v>
      </c>
      <c r="E561" s="760">
        <f t="shared" si="154"/>
        <v>8090.3974147709032</v>
      </c>
      <c r="F561" s="760">
        <f t="shared" si="154"/>
        <v>17443.876131572753</v>
      </c>
      <c r="G561" s="760">
        <f t="shared" si="154"/>
        <v>1394.2859588674642</v>
      </c>
      <c r="H561" s="760">
        <f t="shared" si="154"/>
        <v>25386.821323859869</v>
      </c>
      <c r="I561" s="760">
        <f t="shared" si="154"/>
        <v>6520.0535022577951</v>
      </c>
      <c r="J561" s="360">
        <f t="shared" si="154"/>
        <v>0</v>
      </c>
      <c r="K561" s="25">
        <f t="shared" si="150"/>
        <v>1152937.0320799539</v>
      </c>
      <c r="L561" s="253">
        <v>65</v>
      </c>
      <c r="M561" s="760">
        <f t="shared" si="151"/>
        <v>17737.492801230059</v>
      </c>
      <c r="N561" s="671">
        <v>22324</v>
      </c>
      <c r="O561" s="671"/>
      <c r="P561" s="40" t="s">
        <v>504</v>
      </c>
      <c r="Q561" s="191">
        <v>40907</v>
      </c>
      <c r="R561" s="776"/>
      <c r="S561" s="301">
        <f>L561/2</f>
        <v>32.5</v>
      </c>
      <c r="T561" s="807">
        <v>32878</v>
      </c>
      <c r="U561" s="25">
        <f t="shared" si="152"/>
        <v>1068535</v>
      </c>
      <c r="V561" s="451"/>
      <c r="W561" s="775"/>
      <c r="X561" s="809"/>
      <c r="Y561" s="807"/>
      <c r="Z561" s="25">
        <f t="shared" si="153"/>
        <v>0</v>
      </c>
    </row>
    <row r="562" spans="1:26" ht="16.5" customHeight="1">
      <c r="A562" s="759">
        <f t="shared" si="148"/>
        <v>206</v>
      </c>
      <c r="B562" s="192" t="s">
        <v>895</v>
      </c>
      <c r="C562" s="25">
        <f t="shared" si="149"/>
        <v>174270</v>
      </c>
      <c r="D562" s="760">
        <f t="shared" si="154"/>
        <v>3933.4765767115373</v>
      </c>
      <c r="E562" s="760">
        <f t="shared" si="154"/>
        <v>1244.6765253493697</v>
      </c>
      <c r="F562" s="760">
        <f t="shared" si="154"/>
        <v>2683.6732510111924</v>
      </c>
      <c r="G562" s="760">
        <f t="shared" si="154"/>
        <v>214.50553213345603</v>
      </c>
      <c r="H562" s="760">
        <f t="shared" si="154"/>
        <v>3905.6648190553642</v>
      </c>
      <c r="I562" s="760">
        <f t="shared" si="154"/>
        <v>1003.0851541935069</v>
      </c>
      <c r="J562" s="360">
        <f t="shared" si="154"/>
        <v>0</v>
      </c>
      <c r="K562" s="25">
        <f t="shared" si="150"/>
        <v>187254.08185845445</v>
      </c>
      <c r="L562" s="253">
        <v>10</v>
      </c>
      <c r="M562" s="760">
        <f t="shared" si="151"/>
        <v>18725.408185845445</v>
      </c>
      <c r="N562" s="671">
        <v>18984</v>
      </c>
      <c r="O562" s="671"/>
      <c r="P562" s="189" t="s">
        <v>401</v>
      </c>
      <c r="Q562" s="191">
        <v>40907</v>
      </c>
      <c r="R562" s="776"/>
      <c r="S562" s="301">
        <f>L562</f>
        <v>10</v>
      </c>
      <c r="T562" s="807">
        <v>17427</v>
      </c>
      <c r="U562" s="25">
        <f t="shared" si="152"/>
        <v>174270</v>
      </c>
      <c r="V562" s="451"/>
      <c r="W562" s="775"/>
      <c r="X562" s="809"/>
      <c r="Y562" s="807"/>
      <c r="Z562" s="25">
        <f t="shared" si="153"/>
        <v>0</v>
      </c>
    </row>
    <row r="563" spans="1:26" ht="16.5" customHeight="1">
      <c r="A563" s="759">
        <f t="shared" si="148"/>
        <v>207</v>
      </c>
      <c r="B563" s="192" t="s">
        <v>896</v>
      </c>
      <c r="C563" s="25">
        <f t="shared" si="149"/>
        <v>1762886</v>
      </c>
      <c r="D563" s="760">
        <f t="shared" si="154"/>
        <v>41694.8517131423</v>
      </c>
      <c r="E563" s="760">
        <f t="shared" si="154"/>
        <v>13193.57116870332</v>
      </c>
      <c r="F563" s="760">
        <f t="shared" si="154"/>
        <v>28446.936460718644</v>
      </c>
      <c r="G563" s="760">
        <f t="shared" si="154"/>
        <v>2273.7586406146338</v>
      </c>
      <c r="H563" s="760">
        <f t="shared" si="154"/>
        <v>41400.047081986864</v>
      </c>
      <c r="I563" s="760">
        <f t="shared" si="154"/>
        <v>10632.702634451174</v>
      </c>
      <c r="J563" s="360">
        <f t="shared" si="154"/>
        <v>0</v>
      </c>
      <c r="K563" s="25">
        <f t="shared" si="150"/>
        <v>1900526.8676996171</v>
      </c>
      <c r="L563" s="253">
        <v>106</v>
      </c>
      <c r="M563" s="760">
        <f t="shared" si="151"/>
        <v>17929.49875188318</v>
      </c>
      <c r="N563" s="671">
        <v>24273</v>
      </c>
      <c r="O563" s="671"/>
      <c r="P563" s="40" t="s">
        <v>513</v>
      </c>
      <c r="Q563" s="191">
        <v>40907</v>
      </c>
      <c r="R563" s="776"/>
      <c r="S563" s="301">
        <f>L563</f>
        <v>106</v>
      </c>
      <c r="T563" s="807">
        <v>16631</v>
      </c>
      <c r="U563" s="25">
        <f t="shared" si="152"/>
        <v>1762886</v>
      </c>
      <c r="V563" s="451"/>
      <c r="W563" s="775"/>
      <c r="X563" s="809"/>
      <c r="Y563" s="807"/>
      <c r="Z563" s="25">
        <f t="shared" si="153"/>
        <v>0</v>
      </c>
    </row>
    <row r="564" spans="1:26" ht="16.5" customHeight="1">
      <c r="A564" s="759">
        <f t="shared" si="148"/>
        <v>208</v>
      </c>
      <c r="B564" s="192" t="s">
        <v>897</v>
      </c>
      <c r="C564" s="25">
        <f t="shared" si="149"/>
        <v>1022580</v>
      </c>
      <c r="D564" s="760">
        <f t="shared" si="154"/>
        <v>29894.421983007684</v>
      </c>
      <c r="E564" s="760">
        <f t="shared" si="154"/>
        <v>9459.5415926552105</v>
      </c>
      <c r="F564" s="760">
        <f t="shared" si="154"/>
        <v>20395.916707685064</v>
      </c>
      <c r="G564" s="760">
        <f t="shared" si="154"/>
        <v>1630.2420442142659</v>
      </c>
      <c r="H564" s="760">
        <f t="shared" si="154"/>
        <v>29683.052624820768</v>
      </c>
      <c r="I564" s="760">
        <f t="shared" si="154"/>
        <v>7623.4471718706527</v>
      </c>
      <c r="J564" s="360">
        <f t="shared" si="154"/>
        <v>0</v>
      </c>
      <c r="K564" s="25">
        <f t="shared" si="150"/>
        <v>1121265.6221242533</v>
      </c>
      <c r="L564" s="253">
        <v>76</v>
      </c>
      <c r="M564" s="760">
        <f t="shared" si="151"/>
        <v>14753.495027950701</v>
      </c>
      <c r="N564" s="671">
        <v>17216</v>
      </c>
      <c r="O564" s="671"/>
      <c r="P564" s="40" t="s">
        <v>512</v>
      </c>
      <c r="Q564" s="191">
        <v>40907</v>
      </c>
      <c r="R564" s="776"/>
      <c r="S564" s="301">
        <f>L564</f>
        <v>76</v>
      </c>
      <c r="T564" s="807">
        <v>13455</v>
      </c>
      <c r="U564" s="25">
        <f t="shared" si="152"/>
        <v>1022580</v>
      </c>
      <c r="V564" s="451"/>
      <c r="W564" s="775"/>
      <c r="X564" s="809"/>
      <c r="Y564" s="807"/>
      <c r="Z564" s="25">
        <f t="shared" si="153"/>
        <v>0</v>
      </c>
    </row>
    <row r="565" spans="1:26" ht="16.5" customHeight="1">
      <c r="A565" s="759">
        <f t="shared" si="148"/>
        <v>209</v>
      </c>
      <c r="B565" s="192" t="s">
        <v>877</v>
      </c>
      <c r="C565" s="25">
        <f t="shared" si="149"/>
        <v>3459248</v>
      </c>
      <c r="D565" s="760">
        <f t="shared" si="154"/>
        <v>81816.312795599981</v>
      </c>
      <c r="E565" s="760">
        <f t="shared" si="154"/>
        <v>25889.271727266889</v>
      </c>
      <c r="F565" s="760">
        <f t="shared" si="154"/>
        <v>55820.403621032805</v>
      </c>
      <c r="G565" s="760">
        <f t="shared" si="154"/>
        <v>4461.7150683758855</v>
      </c>
      <c r="H565" s="760">
        <f t="shared" si="154"/>
        <v>81237.828236351575</v>
      </c>
      <c r="I565" s="760">
        <f t="shared" si="154"/>
        <v>20864.171207224947</v>
      </c>
      <c r="J565" s="360">
        <f t="shared" si="154"/>
        <v>0</v>
      </c>
      <c r="K565" s="25">
        <f t="shared" si="150"/>
        <v>3729336.7026558518</v>
      </c>
      <c r="L565" s="253">
        <v>208</v>
      </c>
      <c r="M565" s="760">
        <f t="shared" si="151"/>
        <v>17929.503378153135</v>
      </c>
      <c r="N565" s="671">
        <v>23012</v>
      </c>
      <c r="O565" s="671"/>
      <c r="P565" s="40" t="s">
        <v>513</v>
      </c>
      <c r="Q565" s="191">
        <v>40907</v>
      </c>
      <c r="R565" s="776"/>
      <c r="S565" s="301">
        <f>L565</f>
        <v>208</v>
      </c>
      <c r="T565" s="807">
        <v>16631</v>
      </c>
      <c r="U565" s="25">
        <f t="shared" si="152"/>
        <v>3459248</v>
      </c>
      <c r="V565" s="451"/>
      <c r="W565" s="775"/>
      <c r="X565" s="809"/>
      <c r="Y565" s="807"/>
      <c r="Z565" s="25">
        <f t="shared" si="153"/>
        <v>0</v>
      </c>
    </row>
    <row r="566" spans="1:26" ht="16.5" customHeight="1">
      <c r="A566" s="759">
        <f t="shared" si="148"/>
        <v>210</v>
      </c>
      <c r="B566" s="192" t="s">
        <v>898</v>
      </c>
      <c r="C566" s="25">
        <f t="shared" si="149"/>
        <v>8620</v>
      </c>
      <c r="D566" s="760">
        <f t="shared" si="154"/>
        <v>393.34765767115374</v>
      </c>
      <c r="E566" s="760">
        <f t="shared" si="154"/>
        <v>124.46765253493697</v>
      </c>
      <c r="F566" s="760">
        <f t="shared" si="154"/>
        <v>268.36732510111926</v>
      </c>
      <c r="G566" s="760">
        <f t="shared" si="154"/>
        <v>21.450553213345604</v>
      </c>
      <c r="H566" s="760">
        <f t="shared" si="154"/>
        <v>390.56648190553642</v>
      </c>
      <c r="I566" s="760">
        <f t="shared" si="154"/>
        <v>100.3085154193507</v>
      </c>
      <c r="J566" s="360">
        <f t="shared" si="154"/>
        <v>0</v>
      </c>
      <c r="K566" s="25">
        <f t="shared" si="150"/>
        <v>9917.5081858454432</v>
      </c>
      <c r="L566" s="253">
        <v>1</v>
      </c>
      <c r="M566" s="760">
        <f t="shared" si="151"/>
        <v>9917.5081858454432</v>
      </c>
      <c r="N566" s="671">
        <v>10643</v>
      </c>
      <c r="O566" s="671"/>
      <c r="P566" s="189" t="s">
        <v>413</v>
      </c>
      <c r="Q566" s="191">
        <v>40907</v>
      </c>
      <c r="R566" s="776"/>
      <c r="S566" s="301">
        <f>L566</f>
        <v>1</v>
      </c>
      <c r="T566" s="807">
        <v>8620</v>
      </c>
      <c r="U566" s="25">
        <f t="shared" si="152"/>
        <v>8620</v>
      </c>
      <c r="V566" s="451"/>
      <c r="W566" s="775"/>
      <c r="X566" s="809"/>
      <c r="Y566" s="807"/>
      <c r="Z566" s="25">
        <f t="shared" si="153"/>
        <v>0</v>
      </c>
    </row>
    <row r="567" spans="1:26" ht="16.5" customHeight="1">
      <c r="A567" s="759">
        <f t="shared" si="148"/>
        <v>211</v>
      </c>
      <c r="B567" s="192" t="s">
        <v>899</v>
      </c>
      <c r="C567" s="25">
        <f t="shared" si="149"/>
        <v>131512</v>
      </c>
      <c r="D567" s="760">
        <f t="shared" si="154"/>
        <v>4720.1718920538451</v>
      </c>
      <c r="E567" s="760">
        <f t="shared" si="154"/>
        <v>1493.6118304192437</v>
      </c>
      <c r="F567" s="760">
        <f t="shared" si="154"/>
        <v>3220.4079012134312</v>
      </c>
      <c r="G567" s="760">
        <f t="shared" si="154"/>
        <v>257.40663856014726</v>
      </c>
      <c r="H567" s="760">
        <f t="shared" si="154"/>
        <v>4686.797782866437</v>
      </c>
      <c r="I567" s="760">
        <f t="shared" si="154"/>
        <v>1203.7021850322085</v>
      </c>
      <c r="J567" s="360">
        <f t="shared" si="154"/>
        <v>0</v>
      </c>
      <c r="K567" s="25">
        <f t="shared" si="150"/>
        <v>147093.09823014532</v>
      </c>
      <c r="L567" s="253">
        <v>12</v>
      </c>
      <c r="M567" s="760">
        <f t="shared" si="151"/>
        <v>12257.758185845443</v>
      </c>
      <c r="N567" s="671">
        <v>14530</v>
      </c>
      <c r="O567" s="671"/>
      <c r="P567" s="40" t="s">
        <v>504</v>
      </c>
      <c r="Q567" s="191">
        <v>40907</v>
      </c>
      <c r="R567" s="776"/>
      <c r="S567" s="301">
        <v>4</v>
      </c>
      <c r="T567" s="807">
        <v>32878</v>
      </c>
      <c r="U567" s="25">
        <f t="shared" si="152"/>
        <v>131512</v>
      </c>
      <c r="V567" s="451"/>
      <c r="W567" s="775"/>
      <c r="X567" s="809"/>
      <c r="Y567" s="807"/>
      <c r="Z567" s="25">
        <f t="shared" si="153"/>
        <v>0</v>
      </c>
    </row>
    <row r="568" spans="1:26" ht="16.5" customHeight="1">
      <c r="A568" s="759">
        <f t="shared" si="148"/>
        <v>212</v>
      </c>
      <c r="B568" s="192" t="s">
        <v>675</v>
      </c>
      <c r="C568" s="25">
        <f t="shared" si="149"/>
        <v>905814</v>
      </c>
      <c r="D568" s="760">
        <f t="shared" si="154"/>
        <v>35794.636848074988</v>
      </c>
      <c r="E568" s="760">
        <f t="shared" si="154"/>
        <v>11326.556380679265</v>
      </c>
      <c r="F568" s="760">
        <f t="shared" si="154"/>
        <v>24421.426584201854</v>
      </c>
      <c r="G568" s="760">
        <f t="shared" si="154"/>
        <v>1952.00034241445</v>
      </c>
      <c r="H568" s="760">
        <f t="shared" si="154"/>
        <v>35541.549853403812</v>
      </c>
      <c r="I568" s="760">
        <f t="shared" si="154"/>
        <v>9128.0749031609139</v>
      </c>
      <c r="J568" s="360">
        <f t="shared" si="154"/>
        <v>0</v>
      </c>
      <c r="K568" s="25">
        <f t="shared" si="150"/>
        <v>1023977.2449119353</v>
      </c>
      <c r="L568" s="253">
        <v>91</v>
      </c>
      <c r="M568" s="760">
        <f t="shared" si="151"/>
        <v>11252.497196834454</v>
      </c>
      <c r="N568" s="671">
        <v>11840</v>
      </c>
      <c r="O568" s="671"/>
      <c r="P568" s="189" t="s">
        <v>492</v>
      </c>
      <c r="Q568" s="191">
        <v>40907</v>
      </c>
      <c r="R568" s="776"/>
      <c r="S568" s="301">
        <f>L568</f>
        <v>91</v>
      </c>
      <c r="T568" s="807">
        <v>9954</v>
      </c>
      <c r="U568" s="25">
        <f t="shared" si="152"/>
        <v>905814</v>
      </c>
      <c r="V568" s="451"/>
      <c r="W568" s="775"/>
      <c r="X568" s="809"/>
      <c r="Y568" s="807"/>
      <c r="Z568" s="25">
        <f t="shared" si="153"/>
        <v>0</v>
      </c>
    </row>
    <row r="569" spans="1:26" ht="16.5" customHeight="1">
      <c r="A569" s="759">
        <f t="shared" si="148"/>
        <v>213</v>
      </c>
      <c r="B569" s="192" t="s">
        <v>900</v>
      </c>
      <c r="C569" s="25">
        <f t="shared" si="149"/>
        <v>537516</v>
      </c>
      <c r="D569" s="760">
        <f t="shared" si="154"/>
        <v>448416.32974511525</v>
      </c>
      <c r="E569" s="760">
        <f t="shared" si="154"/>
        <v>141893.12388982816</v>
      </c>
      <c r="F569" s="760">
        <f t="shared" si="154"/>
        <v>305938.75061527599</v>
      </c>
      <c r="G569" s="760">
        <f t="shared" si="154"/>
        <v>24453.630663213989</v>
      </c>
      <c r="H569" s="760">
        <f t="shared" si="154"/>
        <v>445245.7893723115</v>
      </c>
      <c r="I569" s="760">
        <f t="shared" si="154"/>
        <v>114351.7075780598</v>
      </c>
      <c r="J569" s="360">
        <f t="shared" si="154"/>
        <v>0</v>
      </c>
      <c r="K569" s="25">
        <f t="shared" si="150"/>
        <v>2017814.3318638045</v>
      </c>
      <c r="L569" s="253">
        <v>1140</v>
      </c>
      <c r="M569" s="760">
        <f t="shared" si="151"/>
        <v>1770.0125718103548</v>
      </c>
      <c r="N569" s="671">
        <v>1310</v>
      </c>
      <c r="O569" s="671"/>
      <c r="P569" s="189" t="s">
        <v>492</v>
      </c>
      <c r="Q569" s="191">
        <v>40907</v>
      </c>
      <c r="R569" s="776"/>
      <c r="S569" s="301">
        <v>54</v>
      </c>
      <c r="T569" s="807">
        <v>9954</v>
      </c>
      <c r="U569" s="25">
        <f t="shared" si="152"/>
        <v>537516</v>
      </c>
      <c r="V569" s="451"/>
      <c r="W569" s="775"/>
      <c r="X569" s="809"/>
      <c r="Y569" s="807"/>
      <c r="Z569" s="25">
        <f t="shared" si="153"/>
        <v>0</v>
      </c>
    </row>
    <row r="570" spans="1:26" ht="16.5" customHeight="1">
      <c r="A570" s="759">
        <f t="shared" si="148"/>
        <v>214</v>
      </c>
      <c r="B570" s="192" t="s">
        <v>892</v>
      </c>
      <c r="C570" s="25">
        <f t="shared" si="149"/>
        <v>537516</v>
      </c>
      <c r="D570" s="760">
        <f t="shared" si="154"/>
        <v>448416.32974511525</v>
      </c>
      <c r="E570" s="760">
        <f t="shared" si="154"/>
        <v>141893.12388982816</v>
      </c>
      <c r="F570" s="760">
        <f t="shared" si="154"/>
        <v>305938.75061527599</v>
      </c>
      <c r="G570" s="760">
        <f t="shared" si="154"/>
        <v>24453.630663213989</v>
      </c>
      <c r="H570" s="760">
        <f t="shared" si="154"/>
        <v>445245.7893723115</v>
      </c>
      <c r="I570" s="760">
        <f t="shared" si="154"/>
        <v>114351.7075780598</v>
      </c>
      <c r="J570" s="360">
        <f t="shared" si="154"/>
        <v>0</v>
      </c>
      <c r="K570" s="25">
        <f t="shared" si="150"/>
        <v>2017814.3318638045</v>
      </c>
      <c r="L570" s="253">
        <v>1140</v>
      </c>
      <c r="M570" s="760">
        <f t="shared" si="151"/>
        <v>1770.0125718103548</v>
      </c>
      <c r="N570" s="671">
        <v>1556</v>
      </c>
      <c r="O570" s="671"/>
      <c r="P570" s="189" t="s">
        <v>492</v>
      </c>
      <c r="Q570" s="191">
        <v>40907</v>
      </c>
      <c r="R570" s="776"/>
      <c r="S570" s="301">
        <v>54</v>
      </c>
      <c r="T570" s="807">
        <v>9954</v>
      </c>
      <c r="U570" s="25">
        <f t="shared" si="152"/>
        <v>537516</v>
      </c>
      <c r="V570" s="451"/>
      <c r="W570" s="775"/>
      <c r="X570" s="809"/>
      <c r="Y570" s="807"/>
      <c r="Z570" s="25">
        <f t="shared" si="153"/>
        <v>0</v>
      </c>
    </row>
    <row r="571" spans="1:26" ht="16.5" customHeight="1">
      <c r="A571" s="759">
        <f t="shared" si="148"/>
        <v>215</v>
      </c>
      <c r="B571" s="192" t="s">
        <v>872</v>
      </c>
      <c r="C571" s="25">
        <f t="shared" si="149"/>
        <v>17427</v>
      </c>
      <c r="D571" s="760">
        <f t="shared" si="154"/>
        <v>393.34765767115374</v>
      </c>
      <c r="E571" s="760">
        <f t="shared" si="154"/>
        <v>124.46765253493697</v>
      </c>
      <c r="F571" s="760">
        <f t="shared" si="154"/>
        <v>268.36732510111926</v>
      </c>
      <c r="G571" s="760">
        <f t="shared" si="154"/>
        <v>21.450553213345604</v>
      </c>
      <c r="H571" s="760">
        <f t="shared" si="154"/>
        <v>390.56648190553642</v>
      </c>
      <c r="I571" s="760">
        <f t="shared" si="154"/>
        <v>100.3085154193507</v>
      </c>
      <c r="J571" s="360">
        <f t="shared" si="154"/>
        <v>0</v>
      </c>
      <c r="K571" s="25">
        <f t="shared" si="150"/>
        <v>18724.508185845447</v>
      </c>
      <c r="L571" s="253">
        <v>1</v>
      </c>
      <c r="M571" s="760">
        <f t="shared" si="151"/>
        <v>18724.508185845447</v>
      </c>
      <c r="N571" s="671">
        <v>18928</v>
      </c>
      <c r="O571" s="671"/>
      <c r="P571" s="189" t="s">
        <v>401</v>
      </c>
      <c r="Q571" s="191">
        <v>40907</v>
      </c>
      <c r="R571" s="776"/>
      <c r="S571" s="301">
        <f t="shared" ref="S571:S578" si="155">L571</f>
        <v>1</v>
      </c>
      <c r="T571" s="807">
        <v>17427</v>
      </c>
      <c r="U571" s="25">
        <f t="shared" si="152"/>
        <v>17427</v>
      </c>
      <c r="V571" s="451"/>
      <c r="W571" s="775"/>
      <c r="X571" s="809"/>
      <c r="Y571" s="807"/>
      <c r="Z571" s="25">
        <f t="shared" si="153"/>
        <v>0</v>
      </c>
    </row>
    <row r="572" spans="1:26" ht="16.5" customHeight="1">
      <c r="A572" s="759">
        <f t="shared" si="148"/>
        <v>216</v>
      </c>
      <c r="B572" s="192" t="s">
        <v>901</v>
      </c>
      <c r="C572" s="25">
        <f t="shared" si="149"/>
        <v>108101</v>
      </c>
      <c r="D572" s="760">
        <f t="shared" si="154"/>
        <v>2753.4336036980762</v>
      </c>
      <c r="E572" s="760">
        <f t="shared" si="154"/>
        <v>871.27356774455882</v>
      </c>
      <c r="F572" s="760">
        <f t="shared" si="154"/>
        <v>1878.571275707835</v>
      </c>
      <c r="G572" s="760">
        <f t="shared" si="154"/>
        <v>150.15387249341921</v>
      </c>
      <c r="H572" s="760">
        <f t="shared" si="154"/>
        <v>2733.9653733387549</v>
      </c>
      <c r="I572" s="760">
        <f t="shared" si="154"/>
        <v>702.15960793545491</v>
      </c>
      <c r="J572" s="360">
        <f t="shared" si="154"/>
        <v>0</v>
      </c>
      <c r="K572" s="25">
        <f t="shared" si="150"/>
        <v>117189.5573009181</v>
      </c>
      <c r="L572" s="253">
        <v>7</v>
      </c>
      <c r="M572" s="760">
        <f t="shared" si="151"/>
        <v>16741.365328702585</v>
      </c>
      <c r="N572" s="671">
        <v>17667</v>
      </c>
      <c r="O572" s="671"/>
      <c r="P572" s="40" t="s">
        <v>507</v>
      </c>
      <c r="Q572" s="191">
        <v>40907</v>
      </c>
      <c r="R572" s="776"/>
      <c r="S572" s="301">
        <f t="shared" si="155"/>
        <v>7</v>
      </c>
      <c r="T572" s="807">
        <v>15443</v>
      </c>
      <c r="U572" s="25">
        <f t="shared" si="152"/>
        <v>108101</v>
      </c>
      <c r="V572" s="451"/>
      <c r="W572" s="775"/>
      <c r="X572" s="809"/>
      <c r="Y572" s="807"/>
      <c r="Z572" s="25">
        <f t="shared" si="153"/>
        <v>0</v>
      </c>
    </row>
    <row r="573" spans="1:26" ht="16.5" customHeight="1">
      <c r="A573" s="759">
        <f t="shared" si="148"/>
        <v>217</v>
      </c>
      <c r="B573" s="192" t="s">
        <v>877</v>
      </c>
      <c r="C573" s="25">
        <f t="shared" si="149"/>
        <v>405560</v>
      </c>
      <c r="D573" s="760">
        <f t="shared" si="154"/>
        <v>7866.9531534230746</v>
      </c>
      <c r="E573" s="760">
        <f t="shared" si="154"/>
        <v>2489.3530506987395</v>
      </c>
      <c r="F573" s="760">
        <f t="shared" si="154"/>
        <v>5367.3465020223848</v>
      </c>
      <c r="G573" s="760">
        <f t="shared" si="154"/>
        <v>429.01106426691206</v>
      </c>
      <c r="H573" s="760">
        <f t="shared" si="154"/>
        <v>7811.3296381107284</v>
      </c>
      <c r="I573" s="760">
        <f t="shared" si="154"/>
        <v>2006.1703083870138</v>
      </c>
      <c r="J573" s="360">
        <f t="shared" si="154"/>
        <v>0</v>
      </c>
      <c r="K573" s="25">
        <f t="shared" si="150"/>
        <v>431529.16371690889</v>
      </c>
      <c r="L573" s="253">
        <v>20</v>
      </c>
      <c r="M573" s="760">
        <f t="shared" si="151"/>
        <v>21576.458185845444</v>
      </c>
      <c r="N573" s="671">
        <v>23117</v>
      </c>
      <c r="O573" s="671"/>
      <c r="P573" s="40" t="s">
        <v>501</v>
      </c>
      <c r="Q573" s="191">
        <v>40907</v>
      </c>
      <c r="R573" s="776"/>
      <c r="S573" s="301">
        <f t="shared" si="155"/>
        <v>20</v>
      </c>
      <c r="T573" s="807">
        <v>20278</v>
      </c>
      <c r="U573" s="25">
        <f t="shared" si="152"/>
        <v>405560</v>
      </c>
      <c r="V573" s="451"/>
      <c r="W573" s="775"/>
      <c r="X573" s="809"/>
      <c r="Y573" s="807"/>
      <c r="Z573" s="25">
        <f t="shared" si="153"/>
        <v>0</v>
      </c>
    </row>
    <row r="574" spans="1:26" ht="16.5" customHeight="1">
      <c r="A574" s="759">
        <f t="shared" si="148"/>
        <v>218</v>
      </c>
      <c r="B574" s="192" t="s">
        <v>902</v>
      </c>
      <c r="C574" s="25">
        <f t="shared" si="149"/>
        <v>173740</v>
      </c>
      <c r="D574" s="760">
        <f t="shared" si="154"/>
        <v>3933.4765767115373</v>
      </c>
      <c r="E574" s="760">
        <f t="shared" si="154"/>
        <v>1244.6765253493697</v>
      </c>
      <c r="F574" s="760">
        <f t="shared" si="154"/>
        <v>2683.6732510111924</v>
      </c>
      <c r="G574" s="760">
        <f t="shared" si="154"/>
        <v>214.50553213345603</v>
      </c>
      <c r="H574" s="760">
        <f t="shared" si="154"/>
        <v>3905.6648190553642</v>
      </c>
      <c r="I574" s="760">
        <f t="shared" si="154"/>
        <v>1003.0851541935069</v>
      </c>
      <c r="J574" s="360">
        <f t="shared" si="154"/>
        <v>0</v>
      </c>
      <c r="K574" s="25">
        <f t="shared" si="150"/>
        <v>186724.08185845445</v>
      </c>
      <c r="L574" s="253">
        <v>10</v>
      </c>
      <c r="M574" s="760">
        <f t="shared" si="151"/>
        <v>18672.408185845445</v>
      </c>
      <c r="N574" s="671">
        <v>19203</v>
      </c>
      <c r="O574" s="671"/>
      <c r="P574" s="40" t="s">
        <v>464</v>
      </c>
      <c r="Q574" s="191">
        <v>40907</v>
      </c>
      <c r="R574" s="776"/>
      <c r="S574" s="301">
        <f t="shared" si="155"/>
        <v>10</v>
      </c>
      <c r="T574" s="289">
        <v>17374</v>
      </c>
      <c r="U574" s="25">
        <f t="shared" si="152"/>
        <v>173740</v>
      </c>
      <c r="V574" s="451"/>
      <c r="W574" s="775"/>
      <c r="X574" s="809"/>
      <c r="Y574" s="807"/>
      <c r="Z574" s="25">
        <f t="shared" si="153"/>
        <v>0</v>
      </c>
    </row>
    <row r="575" spans="1:26" ht="16.5" customHeight="1">
      <c r="A575" s="759">
        <f t="shared" si="148"/>
        <v>219</v>
      </c>
      <c r="B575" s="192" t="s">
        <v>834</v>
      </c>
      <c r="C575" s="25">
        <f t="shared" si="149"/>
        <v>30886</v>
      </c>
      <c r="D575" s="760">
        <f t="shared" si="154"/>
        <v>786.69531534230748</v>
      </c>
      <c r="E575" s="760">
        <f t="shared" si="154"/>
        <v>248.93530506987395</v>
      </c>
      <c r="F575" s="760">
        <f t="shared" si="154"/>
        <v>536.73465020223853</v>
      </c>
      <c r="G575" s="760">
        <f t="shared" si="154"/>
        <v>42.901106426691207</v>
      </c>
      <c r="H575" s="760">
        <f t="shared" si="154"/>
        <v>781.13296381107284</v>
      </c>
      <c r="I575" s="760">
        <f t="shared" si="154"/>
        <v>200.6170308387014</v>
      </c>
      <c r="J575" s="360">
        <f t="shared" si="154"/>
        <v>0</v>
      </c>
      <c r="K575" s="25">
        <f t="shared" si="150"/>
        <v>33482.016371690886</v>
      </c>
      <c r="L575" s="253">
        <v>2</v>
      </c>
      <c r="M575" s="760">
        <f t="shared" si="151"/>
        <v>16741.008185845443</v>
      </c>
      <c r="N575" s="671">
        <v>16215</v>
      </c>
      <c r="O575" s="671"/>
      <c r="P575" s="40" t="s">
        <v>507</v>
      </c>
      <c r="Q575" s="191">
        <v>40907</v>
      </c>
      <c r="R575" s="776"/>
      <c r="S575" s="301">
        <f t="shared" si="155"/>
        <v>2</v>
      </c>
      <c r="T575" s="807">
        <v>15443</v>
      </c>
      <c r="U575" s="25">
        <f t="shared" si="152"/>
        <v>30886</v>
      </c>
      <c r="V575" s="451"/>
      <c r="W575" s="775"/>
      <c r="X575" s="809"/>
      <c r="Y575" s="807"/>
      <c r="Z575" s="25">
        <f t="shared" si="153"/>
        <v>0</v>
      </c>
    </row>
    <row r="576" spans="1:26" ht="16.5" customHeight="1">
      <c r="A576" s="759">
        <f t="shared" si="148"/>
        <v>220</v>
      </c>
      <c r="B576" s="192" t="s">
        <v>877</v>
      </c>
      <c r="C576" s="25">
        <f t="shared" si="149"/>
        <v>1796148</v>
      </c>
      <c r="D576" s="760">
        <f t="shared" si="154"/>
        <v>42481.547028484601</v>
      </c>
      <c r="E576" s="760">
        <f t="shared" si="154"/>
        <v>13442.506473773194</v>
      </c>
      <c r="F576" s="760">
        <f t="shared" si="154"/>
        <v>28983.671110920881</v>
      </c>
      <c r="G576" s="760">
        <f t="shared" si="154"/>
        <v>2316.6597470413253</v>
      </c>
      <c r="H576" s="760">
        <f t="shared" si="154"/>
        <v>42181.180045797933</v>
      </c>
      <c r="I576" s="760">
        <f t="shared" si="154"/>
        <v>10833.319665289875</v>
      </c>
      <c r="J576" s="360">
        <f t="shared" si="154"/>
        <v>0</v>
      </c>
      <c r="K576" s="25">
        <f t="shared" si="150"/>
        <v>1936385.8840713077</v>
      </c>
      <c r="L576" s="253">
        <v>108</v>
      </c>
      <c r="M576" s="760">
        <f t="shared" si="151"/>
        <v>17929.498926586184</v>
      </c>
      <c r="N576" s="671">
        <v>23012</v>
      </c>
      <c r="O576" s="671"/>
      <c r="P576" s="40" t="s">
        <v>513</v>
      </c>
      <c r="Q576" s="191">
        <v>40907</v>
      </c>
      <c r="R576" s="776"/>
      <c r="S576" s="301">
        <f t="shared" si="155"/>
        <v>108</v>
      </c>
      <c r="T576" s="807">
        <v>16631</v>
      </c>
      <c r="U576" s="25">
        <f t="shared" si="152"/>
        <v>1796148</v>
      </c>
      <c r="V576" s="451"/>
      <c r="W576" s="775"/>
      <c r="X576" s="809"/>
      <c r="Y576" s="807"/>
      <c r="Z576" s="25">
        <f t="shared" si="153"/>
        <v>0</v>
      </c>
    </row>
    <row r="577" spans="1:26" ht="16.5" customHeight="1">
      <c r="A577" s="759">
        <f t="shared" si="148"/>
        <v>221</v>
      </c>
      <c r="B577" s="192" t="s">
        <v>901</v>
      </c>
      <c r="C577" s="25">
        <f t="shared" si="149"/>
        <v>30886</v>
      </c>
      <c r="D577" s="760">
        <f t="shared" si="154"/>
        <v>786.69531534230748</v>
      </c>
      <c r="E577" s="760">
        <f t="shared" si="154"/>
        <v>248.93530506987395</v>
      </c>
      <c r="F577" s="760">
        <f t="shared" si="154"/>
        <v>536.73465020223853</v>
      </c>
      <c r="G577" s="760">
        <f t="shared" si="154"/>
        <v>42.901106426691207</v>
      </c>
      <c r="H577" s="760">
        <f t="shared" si="154"/>
        <v>781.13296381107284</v>
      </c>
      <c r="I577" s="760">
        <f t="shared" si="154"/>
        <v>200.6170308387014</v>
      </c>
      <c r="J577" s="360">
        <f t="shared" si="154"/>
        <v>0</v>
      </c>
      <c r="K577" s="25">
        <f t="shared" si="150"/>
        <v>33482.016371690886</v>
      </c>
      <c r="L577" s="253">
        <v>2</v>
      </c>
      <c r="M577" s="760">
        <f t="shared" si="151"/>
        <v>16741.008185845443</v>
      </c>
      <c r="N577" s="671">
        <v>17667</v>
      </c>
      <c r="O577" s="671"/>
      <c r="P577" s="40" t="s">
        <v>507</v>
      </c>
      <c r="Q577" s="191">
        <v>40907</v>
      </c>
      <c r="R577" s="776"/>
      <c r="S577" s="301">
        <f t="shared" si="155"/>
        <v>2</v>
      </c>
      <c r="T577" s="807">
        <v>15443</v>
      </c>
      <c r="U577" s="25">
        <f t="shared" si="152"/>
        <v>30886</v>
      </c>
      <c r="V577" s="451"/>
      <c r="W577" s="775"/>
      <c r="X577" s="809"/>
      <c r="Y577" s="807"/>
      <c r="Z577" s="25">
        <f t="shared" si="153"/>
        <v>0</v>
      </c>
    </row>
    <row r="578" spans="1:26" ht="16.5" customHeight="1">
      <c r="A578" s="759">
        <f t="shared" si="148"/>
        <v>222</v>
      </c>
      <c r="B578" s="192" t="s">
        <v>903</v>
      </c>
      <c r="C578" s="25">
        <f t="shared" si="149"/>
        <v>25860</v>
      </c>
      <c r="D578" s="760">
        <f t="shared" si="154"/>
        <v>1180.0429730134613</v>
      </c>
      <c r="E578" s="760">
        <f t="shared" si="154"/>
        <v>373.40295760481092</v>
      </c>
      <c r="F578" s="760">
        <f t="shared" si="154"/>
        <v>805.10197530335779</v>
      </c>
      <c r="G578" s="760">
        <f t="shared" si="154"/>
        <v>64.351659640036814</v>
      </c>
      <c r="H578" s="760">
        <f t="shared" si="154"/>
        <v>1171.6994457166093</v>
      </c>
      <c r="I578" s="760">
        <f t="shared" si="154"/>
        <v>300.92554625805212</v>
      </c>
      <c r="J578" s="360">
        <f t="shared" si="154"/>
        <v>0</v>
      </c>
      <c r="K578" s="25">
        <f t="shared" si="150"/>
        <v>29754.524557536326</v>
      </c>
      <c r="L578" s="253">
        <v>3</v>
      </c>
      <c r="M578" s="760">
        <f t="shared" si="151"/>
        <v>9918.1748525121093</v>
      </c>
      <c r="N578" s="671">
        <v>10778</v>
      </c>
      <c r="O578" s="671"/>
      <c r="P578" s="189" t="s">
        <v>413</v>
      </c>
      <c r="Q578" s="191">
        <v>40907</v>
      </c>
      <c r="R578" s="776"/>
      <c r="S578" s="301">
        <f t="shared" si="155"/>
        <v>3</v>
      </c>
      <c r="T578" s="807">
        <v>8620</v>
      </c>
      <c r="U578" s="25">
        <f t="shared" si="152"/>
        <v>25860</v>
      </c>
      <c r="V578" s="451"/>
      <c r="W578" s="775"/>
      <c r="X578" s="809"/>
      <c r="Y578" s="807"/>
      <c r="Z578" s="25">
        <f t="shared" si="153"/>
        <v>0</v>
      </c>
    </row>
    <row r="579" spans="1:26" ht="16.5" customHeight="1">
      <c r="A579" s="759">
        <f t="shared" si="148"/>
        <v>223</v>
      </c>
      <c r="B579" s="192" t="s">
        <v>904</v>
      </c>
      <c r="C579" s="25">
        <f t="shared" si="149"/>
        <v>27908</v>
      </c>
      <c r="D579" s="760">
        <f t="shared" si="154"/>
        <v>786.69531534230748</v>
      </c>
      <c r="E579" s="760">
        <f t="shared" si="154"/>
        <v>248.93530506987395</v>
      </c>
      <c r="F579" s="760">
        <f t="shared" si="154"/>
        <v>536.73465020223853</v>
      </c>
      <c r="G579" s="760">
        <f t="shared" si="154"/>
        <v>42.901106426691207</v>
      </c>
      <c r="H579" s="760">
        <f t="shared" si="154"/>
        <v>781.13296381107284</v>
      </c>
      <c r="I579" s="760">
        <f t="shared" si="154"/>
        <v>200.6170308387014</v>
      </c>
      <c r="J579" s="360">
        <f t="shared" si="154"/>
        <v>0</v>
      </c>
      <c r="K579" s="25">
        <f t="shared" si="150"/>
        <v>30504.016371690886</v>
      </c>
      <c r="L579" s="253">
        <v>2</v>
      </c>
      <c r="M579" s="760">
        <f t="shared" si="151"/>
        <v>15252.008185845443</v>
      </c>
      <c r="N579" s="671">
        <v>18002</v>
      </c>
      <c r="O579" s="671"/>
      <c r="P579" s="189" t="s">
        <v>430</v>
      </c>
      <c r="Q579" s="191">
        <v>40907</v>
      </c>
      <c r="R579" s="776"/>
      <c r="S579" s="301">
        <v>2</v>
      </c>
      <c r="T579" s="807">
        <v>13954</v>
      </c>
      <c r="U579" s="25">
        <f t="shared" si="152"/>
        <v>27908</v>
      </c>
      <c r="V579" s="451"/>
      <c r="W579" s="775"/>
      <c r="X579" s="809"/>
      <c r="Y579" s="807"/>
      <c r="Z579" s="25">
        <f t="shared" si="153"/>
        <v>0</v>
      </c>
    </row>
    <row r="580" spans="1:26" ht="16.5" customHeight="1">
      <c r="A580" s="759">
        <f t="shared" si="148"/>
        <v>224</v>
      </c>
      <c r="B580" s="192" t="s">
        <v>833</v>
      </c>
      <c r="C580" s="25">
        <f t="shared" si="149"/>
        <v>34854</v>
      </c>
      <c r="D580" s="760">
        <f t="shared" si="154"/>
        <v>1573.390630684615</v>
      </c>
      <c r="E580" s="760">
        <f t="shared" si="154"/>
        <v>497.8706101397479</v>
      </c>
      <c r="F580" s="760">
        <f t="shared" si="154"/>
        <v>1073.4693004044771</v>
      </c>
      <c r="G580" s="760">
        <f t="shared" si="154"/>
        <v>85.802212853382414</v>
      </c>
      <c r="H580" s="760">
        <f t="shared" si="154"/>
        <v>1562.2659276221457</v>
      </c>
      <c r="I580" s="760">
        <f t="shared" si="154"/>
        <v>401.23406167740279</v>
      </c>
      <c r="J580" s="360">
        <f t="shared" si="154"/>
        <v>0</v>
      </c>
      <c r="K580" s="25">
        <f t="shared" si="150"/>
        <v>40047.032743381773</v>
      </c>
      <c r="L580" s="253">
        <v>4</v>
      </c>
      <c r="M580" s="760">
        <f t="shared" si="151"/>
        <v>10011.758185845443</v>
      </c>
      <c r="N580" s="671">
        <v>11987</v>
      </c>
      <c r="O580" s="671"/>
      <c r="P580" s="189" t="s">
        <v>401</v>
      </c>
      <c r="Q580" s="191">
        <v>40907</v>
      </c>
      <c r="R580" s="776"/>
      <c r="S580" s="301">
        <v>2</v>
      </c>
      <c r="T580" s="807">
        <v>17427</v>
      </c>
      <c r="U580" s="25">
        <f t="shared" si="152"/>
        <v>34854</v>
      </c>
      <c r="V580" s="451"/>
      <c r="W580" s="775"/>
      <c r="X580" s="809"/>
      <c r="Y580" s="807"/>
      <c r="Z580" s="25">
        <f t="shared" si="153"/>
        <v>0</v>
      </c>
    </row>
    <row r="581" spans="1:26" ht="16.5" customHeight="1">
      <c r="A581" s="759">
        <f t="shared" si="148"/>
        <v>225</v>
      </c>
      <c r="B581" s="192" t="s">
        <v>836</v>
      </c>
      <c r="C581" s="25">
        <f t="shared" si="149"/>
        <v>26910</v>
      </c>
      <c r="D581" s="760">
        <f t="shared" si="154"/>
        <v>786.69531534230748</v>
      </c>
      <c r="E581" s="760">
        <f t="shared" si="154"/>
        <v>248.93530506987395</v>
      </c>
      <c r="F581" s="760">
        <f t="shared" si="154"/>
        <v>536.73465020223853</v>
      </c>
      <c r="G581" s="760">
        <f t="shared" si="154"/>
        <v>42.901106426691207</v>
      </c>
      <c r="H581" s="760">
        <f t="shared" si="154"/>
        <v>781.13296381107284</v>
      </c>
      <c r="I581" s="760">
        <f t="shared" si="154"/>
        <v>200.6170308387014</v>
      </c>
      <c r="J581" s="360">
        <f t="shared" si="154"/>
        <v>0</v>
      </c>
      <c r="K581" s="25">
        <f t="shared" si="150"/>
        <v>29506.016371690886</v>
      </c>
      <c r="L581" s="253">
        <v>2</v>
      </c>
      <c r="M581" s="760">
        <f t="shared" si="151"/>
        <v>14753.008185845443</v>
      </c>
      <c r="N581" s="671">
        <v>14798</v>
      </c>
      <c r="O581" s="671"/>
      <c r="P581" s="40" t="s">
        <v>512</v>
      </c>
      <c r="Q581" s="191">
        <v>40907</v>
      </c>
      <c r="R581" s="776"/>
      <c r="S581" s="301">
        <f t="shared" ref="S581:S587" si="156">L581</f>
        <v>2</v>
      </c>
      <c r="T581" s="807">
        <v>13455</v>
      </c>
      <c r="U581" s="25">
        <f t="shared" si="152"/>
        <v>26910</v>
      </c>
      <c r="V581" s="451"/>
      <c r="W581" s="775"/>
      <c r="X581" s="809"/>
      <c r="Y581" s="807"/>
      <c r="Z581" s="25">
        <f t="shared" si="153"/>
        <v>0</v>
      </c>
    </row>
    <row r="582" spans="1:26" ht="16.5" customHeight="1">
      <c r="A582" s="759">
        <f t="shared" si="148"/>
        <v>226</v>
      </c>
      <c r="B582" s="192" t="s">
        <v>905</v>
      </c>
      <c r="C582" s="25">
        <f t="shared" si="149"/>
        <v>13455</v>
      </c>
      <c r="D582" s="760">
        <f t="shared" si="154"/>
        <v>393.34765767115374</v>
      </c>
      <c r="E582" s="760">
        <f t="shared" si="154"/>
        <v>124.46765253493697</v>
      </c>
      <c r="F582" s="760">
        <f t="shared" si="154"/>
        <v>268.36732510111926</v>
      </c>
      <c r="G582" s="760">
        <f t="shared" si="154"/>
        <v>21.450553213345604</v>
      </c>
      <c r="H582" s="760">
        <f t="shared" si="154"/>
        <v>390.56648190553642</v>
      </c>
      <c r="I582" s="760">
        <f t="shared" si="154"/>
        <v>100.3085154193507</v>
      </c>
      <c r="J582" s="360">
        <f t="shared" si="154"/>
        <v>0</v>
      </c>
      <c r="K582" s="25">
        <f t="shared" si="150"/>
        <v>14752.508185845443</v>
      </c>
      <c r="L582" s="253">
        <v>1</v>
      </c>
      <c r="M582" s="760">
        <f t="shared" si="151"/>
        <v>14752.508185845443</v>
      </c>
      <c r="N582" s="671">
        <v>13310</v>
      </c>
      <c r="O582" s="671"/>
      <c r="P582" s="40" t="s">
        <v>512</v>
      </c>
      <c r="Q582" s="191">
        <v>40907</v>
      </c>
      <c r="R582" s="776"/>
      <c r="S582" s="301">
        <f t="shared" si="156"/>
        <v>1</v>
      </c>
      <c r="T582" s="807">
        <v>13455</v>
      </c>
      <c r="U582" s="25">
        <f t="shared" si="152"/>
        <v>13455</v>
      </c>
      <c r="V582" s="451"/>
      <c r="W582" s="775"/>
      <c r="X582" s="809"/>
      <c r="Y582" s="807"/>
      <c r="Z582" s="25">
        <f t="shared" si="153"/>
        <v>0</v>
      </c>
    </row>
    <row r="583" spans="1:26" ht="16.5" customHeight="1">
      <c r="A583" s="759">
        <f t="shared" si="148"/>
        <v>227</v>
      </c>
      <c r="B583" s="192" t="s">
        <v>897</v>
      </c>
      <c r="C583" s="25">
        <f t="shared" si="149"/>
        <v>15443</v>
      </c>
      <c r="D583" s="760">
        <f t="shared" si="154"/>
        <v>393.34765767115374</v>
      </c>
      <c r="E583" s="760">
        <f t="shared" si="154"/>
        <v>124.46765253493697</v>
      </c>
      <c r="F583" s="760">
        <f t="shared" si="154"/>
        <v>268.36732510111926</v>
      </c>
      <c r="G583" s="760">
        <f t="shared" si="154"/>
        <v>21.450553213345604</v>
      </c>
      <c r="H583" s="760">
        <f t="shared" si="154"/>
        <v>390.56648190553642</v>
      </c>
      <c r="I583" s="760">
        <f t="shared" si="154"/>
        <v>100.3085154193507</v>
      </c>
      <c r="J583" s="360">
        <f t="shared" si="154"/>
        <v>0</v>
      </c>
      <c r="K583" s="25">
        <f t="shared" si="150"/>
        <v>16740.508185845443</v>
      </c>
      <c r="L583" s="253">
        <v>1</v>
      </c>
      <c r="M583" s="760">
        <f t="shared" si="151"/>
        <v>16740.508185845443</v>
      </c>
      <c r="N583" s="671">
        <v>17216</v>
      </c>
      <c r="O583" s="671"/>
      <c r="P583" s="40" t="s">
        <v>507</v>
      </c>
      <c r="Q583" s="191">
        <v>40907</v>
      </c>
      <c r="R583" s="776"/>
      <c r="S583" s="301">
        <f t="shared" si="156"/>
        <v>1</v>
      </c>
      <c r="T583" s="807">
        <v>15443</v>
      </c>
      <c r="U583" s="25">
        <f t="shared" si="152"/>
        <v>15443</v>
      </c>
      <c r="V583" s="451"/>
      <c r="W583" s="775"/>
      <c r="X583" s="809"/>
      <c r="Y583" s="807"/>
      <c r="Z583" s="25">
        <f t="shared" si="153"/>
        <v>0</v>
      </c>
    </row>
    <row r="584" spans="1:26" ht="16.5" customHeight="1">
      <c r="A584" s="759">
        <f t="shared" si="148"/>
        <v>228</v>
      </c>
      <c r="B584" s="192" t="s">
        <v>906</v>
      </c>
      <c r="C584" s="25">
        <f t="shared" si="149"/>
        <v>26910</v>
      </c>
      <c r="D584" s="760">
        <f t="shared" si="154"/>
        <v>786.69531534230748</v>
      </c>
      <c r="E584" s="760">
        <f t="shared" si="154"/>
        <v>248.93530506987395</v>
      </c>
      <c r="F584" s="760">
        <f t="shared" si="154"/>
        <v>536.73465020223853</v>
      </c>
      <c r="G584" s="760">
        <f t="shared" si="154"/>
        <v>42.901106426691207</v>
      </c>
      <c r="H584" s="760">
        <f t="shared" si="154"/>
        <v>781.13296381107284</v>
      </c>
      <c r="I584" s="760">
        <f t="shared" si="154"/>
        <v>200.6170308387014</v>
      </c>
      <c r="J584" s="360">
        <f t="shared" si="154"/>
        <v>0</v>
      </c>
      <c r="K584" s="25">
        <f t="shared" si="150"/>
        <v>29506.016371690886</v>
      </c>
      <c r="L584" s="253">
        <v>2</v>
      </c>
      <c r="M584" s="760">
        <f t="shared" si="151"/>
        <v>14753.008185845443</v>
      </c>
      <c r="N584" s="671">
        <v>15261</v>
      </c>
      <c r="O584" s="671"/>
      <c r="P584" s="40" t="s">
        <v>512</v>
      </c>
      <c r="Q584" s="191">
        <v>40907</v>
      </c>
      <c r="R584" s="776"/>
      <c r="S584" s="301">
        <f t="shared" si="156"/>
        <v>2</v>
      </c>
      <c r="T584" s="807">
        <v>13455</v>
      </c>
      <c r="U584" s="25">
        <f t="shared" si="152"/>
        <v>26910</v>
      </c>
      <c r="V584" s="451"/>
      <c r="W584" s="775"/>
      <c r="X584" s="809"/>
      <c r="Y584" s="807"/>
      <c r="Z584" s="25">
        <f t="shared" si="153"/>
        <v>0</v>
      </c>
    </row>
    <row r="585" spans="1:26" ht="16.5" customHeight="1">
      <c r="A585" s="759">
        <f t="shared" si="148"/>
        <v>229</v>
      </c>
      <c r="B585" s="192" t="s">
        <v>529</v>
      </c>
      <c r="C585" s="25">
        <f t="shared" si="149"/>
        <v>13455</v>
      </c>
      <c r="D585" s="760">
        <f t="shared" si="154"/>
        <v>393.34765767115374</v>
      </c>
      <c r="E585" s="760">
        <f t="shared" si="154"/>
        <v>124.46765253493697</v>
      </c>
      <c r="F585" s="760">
        <f t="shared" si="154"/>
        <v>268.36732510111926</v>
      </c>
      <c r="G585" s="760">
        <f t="shared" si="154"/>
        <v>21.450553213345604</v>
      </c>
      <c r="H585" s="760">
        <f t="shared" si="154"/>
        <v>390.56648190553642</v>
      </c>
      <c r="I585" s="760">
        <f t="shared" si="154"/>
        <v>100.3085154193507</v>
      </c>
      <c r="J585" s="360">
        <f t="shared" si="154"/>
        <v>0</v>
      </c>
      <c r="K585" s="25">
        <f t="shared" si="150"/>
        <v>14752.508185845443</v>
      </c>
      <c r="L585" s="253">
        <v>1</v>
      </c>
      <c r="M585" s="760">
        <f t="shared" si="151"/>
        <v>14752.508185845443</v>
      </c>
      <c r="N585" s="671">
        <v>14462</v>
      </c>
      <c r="O585" s="671"/>
      <c r="P585" s="40" t="s">
        <v>512</v>
      </c>
      <c r="Q585" s="191">
        <v>40907</v>
      </c>
      <c r="R585" s="776"/>
      <c r="S585" s="301">
        <f t="shared" si="156"/>
        <v>1</v>
      </c>
      <c r="T585" s="807">
        <v>13455</v>
      </c>
      <c r="U585" s="25">
        <f t="shared" si="152"/>
        <v>13455</v>
      </c>
      <c r="V585" s="451"/>
      <c r="W585" s="775"/>
      <c r="X585" s="809"/>
      <c r="Y585" s="807"/>
      <c r="Z585" s="25">
        <f t="shared" si="153"/>
        <v>0</v>
      </c>
    </row>
    <row r="586" spans="1:26" ht="16.5" customHeight="1">
      <c r="A586" s="759">
        <f t="shared" si="148"/>
        <v>230</v>
      </c>
      <c r="B586" s="192" t="s">
        <v>907</v>
      </c>
      <c r="C586" s="25">
        <f t="shared" si="149"/>
        <v>15443</v>
      </c>
      <c r="D586" s="760">
        <f t="shared" si="154"/>
        <v>393.34765767115374</v>
      </c>
      <c r="E586" s="760">
        <f t="shared" si="154"/>
        <v>124.46765253493697</v>
      </c>
      <c r="F586" s="760">
        <f t="shared" si="154"/>
        <v>268.36732510111926</v>
      </c>
      <c r="G586" s="760">
        <f t="shared" si="154"/>
        <v>21.450553213345604</v>
      </c>
      <c r="H586" s="760">
        <f t="shared" si="154"/>
        <v>390.56648190553642</v>
      </c>
      <c r="I586" s="760">
        <f t="shared" si="154"/>
        <v>100.3085154193507</v>
      </c>
      <c r="J586" s="360">
        <f t="shared" si="154"/>
        <v>0</v>
      </c>
      <c r="K586" s="25">
        <f t="shared" si="150"/>
        <v>16740.508185845443</v>
      </c>
      <c r="L586" s="253">
        <v>1</v>
      </c>
      <c r="M586" s="760">
        <f t="shared" si="151"/>
        <v>16740.508185845443</v>
      </c>
      <c r="N586" s="671">
        <v>16025</v>
      </c>
      <c r="O586" s="671"/>
      <c r="P586" s="40" t="s">
        <v>507</v>
      </c>
      <c r="Q586" s="191">
        <v>40907</v>
      </c>
      <c r="R586" s="776"/>
      <c r="S586" s="301">
        <f t="shared" si="156"/>
        <v>1</v>
      </c>
      <c r="T586" s="807">
        <v>15443</v>
      </c>
      <c r="U586" s="25">
        <f t="shared" si="152"/>
        <v>15443</v>
      </c>
      <c r="V586" s="451"/>
      <c r="W586" s="775"/>
      <c r="X586" s="809"/>
      <c r="Y586" s="807"/>
      <c r="Z586" s="25">
        <f t="shared" si="153"/>
        <v>0</v>
      </c>
    </row>
    <row r="587" spans="1:26" ht="16.5" customHeight="1">
      <c r="A587" s="759">
        <f t="shared" si="148"/>
        <v>231</v>
      </c>
      <c r="B587" s="192" t="s">
        <v>908</v>
      </c>
      <c r="C587" s="25">
        <f t="shared" si="149"/>
        <v>13455</v>
      </c>
      <c r="D587" s="760">
        <f t="shared" si="154"/>
        <v>393.34765767115374</v>
      </c>
      <c r="E587" s="760">
        <f t="shared" si="154"/>
        <v>124.46765253493697</v>
      </c>
      <c r="F587" s="760">
        <f t="shared" si="154"/>
        <v>268.36732510111926</v>
      </c>
      <c r="G587" s="760">
        <f t="shared" si="154"/>
        <v>21.450553213345604</v>
      </c>
      <c r="H587" s="760">
        <f t="shared" si="154"/>
        <v>390.56648190553642</v>
      </c>
      <c r="I587" s="760">
        <f t="shared" si="154"/>
        <v>100.3085154193507</v>
      </c>
      <c r="J587" s="360">
        <f t="shared" si="154"/>
        <v>0</v>
      </c>
      <c r="K587" s="25">
        <f t="shared" si="150"/>
        <v>14752.508185845443</v>
      </c>
      <c r="L587" s="253">
        <v>1</v>
      </c>
      <c r="M587" s="760">
        <f t="shared" si="151"/>
        <v>14752.508185845443</v>
      </c>
      <c r="N587" s="671">
        <v>13871</v>
      </c>
      <c r="O587" s="671"/>
      <c r="P587" s="40" t="s">
        <v>512</v>
      </c>
      <c r="Q587" s="191">
        <v>40907</v>
      </c>
      <c r="R587" s="776"/>
      <c r="S587" s="301">
        <f t="shared" si="156"/>
        <v>1</v>
      </c>
      <c r="T587" s="807">
        <v>13455</v>
      </c>
      <c r="U587" s="25">
        <f t="shared" si="152"/>
        <v>13455</v>
      </c>
      <c r="V587" s="451"/>
      <c r="W587" s="775"/>
      <c r="X587" s="809"/>
      <c r="Y587" s="807"/>
      <c r="Z587" s="25">
        <f t="shared" si="153"/>
        <v>0</v>
      </c>
    </row>
    <row r="588" spans="1:26" ht="16.5" customHeight="1">
      <c r="A588" s="759">
        <f t="shared" si="148"/>
        <v>232</v>
      </c>
      <c r="B588" s="192" t="s">
        <v>909</v>
      </c>
      <c r="C588" s="25">
        <f t="shared" si="149"/>
        <v>16439</v>
      </c>
      <c r="D588" s="760">
        <f t="shared" si="154"/>
        <v>393.34765767115374</v>
      </c>
      <c r="E588" s="760">
        <f t="shared" si="154"/>
        <v>124.46765253493697</v>
      </c>
      <c r="F588" s="760">
        <f t="shared" si="154"/>
        <v>268.36732510111926</v>
      </c>
      <c r="G588" s="760">
        <f t="shared" si="154"/>
        <v>21.450553213345604</v>
      </c>
      <c r="H588" s="760">
        <f t="shared" si="154"/>
        <v>390.56648190553642</v>
      </c>
      <c r="I588" s="760">
        <f t="shared" si="154"/>
        <v>100.3085154193507</v>
      </c>
      <c r="J588" s="360">
        <f t="shared" si="154"/>
        <v>0</v>
      </c>
      <c r="K588" s="25">
        <f t="shared" si="150"/>
        <v>17736.508185845447</v>
      </c>
      <c r="L588" s="253">
        <v>1</v>
      </c>
      <c r="M588" s="760">
        <f t="shared" si="151"/>
        <v>17736.508185845447</v>
      </c>
      <c r="N588" s="671">
        <v>19814</v>
      </c>
      <c r="O588" s="671"/>
      <c r="P588" s="40" t="s">
        <v>504</v>
      </c>
      <c r="Q588" s="191">
        <v>40907</v>
      </c>
      <c r="R588" s="776"/>
      <c r="S588" s="301">
        <f>L588/2</f>
        <v>0.5</v>
      </c>
      <c r="T588" s="807">
        <v>32878</v>
      </c>
      <c r="U588" s="25">
        <f t="shared" si="152"/>
        <v>16439</v>
      </c>
      <c r="V588" s="451"/>
      <c r="W588" s="775"/>
      <c r="X588" s="809"/>
      <c r="Y588" s="807"/>
      <c r="Z588" s="25">
        <f t="shared" si="153"/>
        <v>0</v>
      </c>
    </row>
    <row r="589" spans="1:26" ht="16.5" customHeight="1">
      <c r="A589" s="759">
        <f t="shared" si="148"/>
        <v>233</v>
      </c>
      <c r="B589" s="192" t="s">
        <v>873</v>
      </c>
      <c r="C589" s="25">
        <f t="shared" si="149"/>
        <v>148005</v>
      </c>
      <c r="D589" s="760">
        <f t="shared" si="154"/>
        <v>4326.8242343826914</v>
      </c>
      <c r="E589" s="760">
        <f t="shared" si="154"/>
        <v>1369.1441778843068</v>
      </c>
      <c r="F589" s="760">
        <f t="shared" si="154"/>
        <v>2952.040576112312</v>
      </c>
      <c r="G589" s="760">
        <f t="shared" si="154"/>
        <v>235.95608534680164</v>
      </c>
      <c r="H589" s="760">
        <f t="shared" si="154"/>
        <v>4296.2313009609006</v>
      </c>
      <c r="I589" s="760">
        <f t="shared" si="154"/>
        <v>1103.3936696128576</v>
      </c>
      <c r="J589" s="360">
        <f t="shared" si="154"/>
        <v>0</v>
      </c>
      <c r="K589" s="25">
        <f t="shared" si="150"/>
        <v>162287.59004429987</v>
      </c>
      <c r="L589" s="253">
        <v>11</v>
      </c>
      <c r="M589" s="760">
        <f t="shared" si="151"/>
        <v>14753.417276754533</v>
      </c>
      <c r="N589" s="671">
        <v>15524</v>
      </c>
      <c r="O589" s="671"/>
      <c r="P589" s="40" t="s">
        <v>512</v>
      </c>
      <c r="Q589" s="191">
        <v>40907</v>
      </c>
      <c r="R589" s="776"/>
      <c r="S589" s="301">
        <f>L589</f>
        <v>11</v>
      </c>
      <c r="T589" s="807">
        <v>13455</v>
      </c>
      <c r="U589" s="25">
        <f t="shared" si="152"/>
        <v>148005</v>
      </c>
      <c r="V589" s="451"/>
      <c r="W589" s="775"/>
      <c r="X589" s="809"/>
      <c r="Y589" s="807"/>
      <c r="Z589" s="25">
        <f t="shared" si="153"/>
        <v>0</v>
      </c>
    </row>
    <row r="590" spans="1:26" ht="16.5" customHeight="1">
      <c r="A590" s="759">
        <f t="shared" si="148"/>
        <v>234</v>
      </c>
      <c r="B590" s="192" t="s">
        <v>874</v>
      </c>
      <c r="C590" s="25">
        <f t="shared" si="149"/>
        <v>4324060</v>
      </c>
      <c r="D590" s="760">
        <f t="shared" si="154"/>
        <v>102270.39099449998</v>
      </c>
      <c r="E590" s="760">
        <f t="shared" si="154"/>
        <v>32361.589659083613</v>
      </c>
      <c r="F590" s="760">
        <f t="shared" si="154"/>
        <v>69775.504526291013</v>
      </c>
      <c r="G590" s="760">
        <f t="shared" si="154"/>
        <v>5577.1438354698566</v>
      </c>
      <c r="H590" s="760">
        <f t="shared" si="154"/>
        <v>101547.28529543948</v>
      </c>
      <c r="I590" s="760">
        <f t="shared" si="154"/>
        <v>26080.21400903118</v>
      </c>
      <c r="J590" s="360">
        <f t="shared" si="154"/>
        <v>0</v>
      </c>
      <c r="K590" s="25">
        <f t="shared" si="150"/>
        <v>4661671.1283198157</v>
      </c>
      <c r="L590" s="253">
        <v>260</v>
      </c>
      <c r="M590" s="760">
        <f t="shared" si="151"/>
        <v>17929.504339691601</v>
      </c>
      <c r="N590" s="671">
        <v>24159</v>
      </c>
      <c r="O590" s="671"/>
      <c r="P590" s="40" t="s">
        <v>513</v>
      </c>
      <c r="Q590" s="191">
        <v>40907</v>
      </c>
      <c r="R590" s="776"/>
      <c r="S590" s="301">
        <f>L590</f>
        <v>260</v>
      </c>
      <c r="T590" s="807">
        <v>16631</v>
      </c>
      <c r="U590" s="25">
        <f t="shared" si="152"/>
        <v>4324060</v>
      </c>
      <c r="V590" s="451"/>
      <c r="W590" s="775"/>
      <c r="X590" s="809"/>
      <c r="Y590" s="807"/>
      <c r="Z590" s="25">
        <f t="shared" si="153"/>
        <v>0</v>
      </c>
    </row>
    <row r="591" spans="1:26" ht="16.5" customHeight="1">
      <c r="A591" s="759">
        <f t="shared" si="148"/>
        <v>235</v>
      </c>
      <c r="B591" s="192" t="s">
        <v>852</v>
      </c>
      <c r="C591" s="25">
        <f t="shared" si="149"/>
        <v>772150</v>
      </c>
      <c r="D591" s="760">
        <f t="shared" si="154"/>
        <v>19667.382883557686</v>
      </c>
      <c r="E591" s="760">
        <f t="shared" si="154"/>
        <v>6223.3826267468485</v>
      </c>
      <c r="F591" s="760">
        <f t="shared" si="154"/>
        <v>13418.366255055964</v>
      </c>
      <c r="G591" s="760">
        <f t="shared" si="154"/>
        <v>1072.5276606672801</v>
      </c>
      <c r="H591" s="760">
        <f t="shared" ref="D591:J597" si="157">IF($L$599&lt;&gt;0,H$599/$L$599*$L591,0)</f>
        <v>19528.324095276821</v>
      </c>
      <c r="I591" s="760">
        <f t="shared" si="157"/>
        <v>5015.4257709675348</v>
      </c>
      <c r="J591" s="360">
        <f t="shared" si="157"/>
        <v>0</v>
      </c>
      <c r="K591" s="25">
        <f t="shared" si="150"/>
        <v>837074.40929227218</v>
      </c>
      <c r="L591" s="253">
        <v>50</v>
      </c>
      <c r="M591" s="760">
        <f t="shared" si="151"/>
        <v>16741.488185845443</v>
      </c>
      <c r="N591" s="671">
        <v>18100</v>
      </c>
      <c r="O591" s="671"/>
      <c r="P591" s="40" t="s">
        <v>507</v>
      </c>
      <c r="Q591" s="191">
        <v>40907</v>
      </c>
      <c r="R591" s="776"/>
      <c r="S591" s="301">
        <f>L591</f>
        <v>50</v>
      </c>
      <c r="T591" s="807">
        <v>15443</v>
      </c>
      <c r="U591" s="25">
        <f t="shared" si="152"/>
        <v>772150</v>
      </c>
      <c r="V591" s="451"/>
      <c r="W591" s="775"/>
      <c r="X591" s="809"/>
      <c r="Y591" s="807"/>
      <c r="Z591" s="25">
        <f t="shared" si="153"/>
        <v>0</v>
      </c>
    </row>
    <row r="592" spans="1:26" ht="16.5" customHeight="1">
      <c r="A592" s="759">
        <f t="shared" si="148"/>
        <v>236</v>
      </c>
      <c r="B592" s="192" t="s">
        <v>853</v>
      </c>
      <c r="C592" s="25">
        <f t="shared" si="149"/>
        <v>1663100</v>
      </c>
      <c r="D592" s="760">
        <f t="shared" si="157"/>
        <v>39334.765767115372</v>
      </c>
      <c r="E592" s="760">
        <f t="shared" si="157"/>
        <v>12446.765253493697</v>
      </c>
      <c r="F592" s="760">
        <f t="shared" si="157"/>
        <v>26836.732510111928</v>
      </c>
      <c r="G592" s="760">
        <f t="shared" si="157"/>
        <v>2145.0553213345602</v>
      </c>
      <c r="H592" s="760">
        <f t="shared" si="157"/>
        <v>39056.648190553642</v>
      </c>
      <c r="I592" s="760">
        <f t="shared" si="157"/>
        <v>10030.85154193507</v>
      </c>
      <c r="J592" s="360">
        <f t="shared" si="157"/>
        <v>0</v>
      </c>
      <c r="K592" s="25">
        <f t="shared" si="150"/>
        <v>1792949.8185845444</v>
      </c>
      <c r="L592" s="253">
        <v>100</v>
      </c>
      <c r="M592" s="760">
        <f t="shared" si="151"/>
        <v>17929.498185845445</v>
      </c>
      <c r="N592" s="671">
        <v>23260</v>
      </c>
      <c r="O592" s="671"/>
      <c r="P592" s="40" t="s">
        <v>513</v>
      </c>
      <c r="Q592" s="191">
        <v>40907</v>
      </c>
      <c r="R592" s="776"/>
      <c r="S592" s="301">
        <f>L592</f>
        <v>100</v>
      </c>
      <c r="T592" s="807">
        <v>16631</v>
      </c>
      <c r="U592" s="25">
        <f t="shared" si="152"/>
        <v>1663100</v>
      </c>
      <c r="V592" s="451"/>
      <c r="W592" s="775"/>
      <c r="X592" s="809"/>
      <c r="Y592" s="807"/>
      <c r="Z592" s="25">
        <f t="shared" si="153"/>
        <v>0</v>
      </c>
    </row>
    <row r="593" spans="1:26" ht="16.5" customHeight="1">
      <c r="A593" s="759">
        <f t="shared" si="148"/>
        <v>237</v>
      </c>
      <c r="B593" s="192" t="s">
        <v>854</v>
      </c>
      <c r="C593" s="25">
        <f t="shared" si="149"/>
        <v>821950</v>
      </c>
      <c r="D593" s="760">
        <f t="shared" si="157"/>
        <v>19667.382883557686</v>
      </c>
      <c r="E593" s="760">
        <f t="shared" si="157"/>
        <v>6223.3826267468485</v>
      </c>
      <c r="F593" s="760">
        <f t="shared" si="157"/>
        <v>13418.366255055964</v>
      </c>
      <c r="G593" s="760">
        <f t="shared" si="157"/>
        <v>1072.5276606672801</v>
      </c>
      <c r="H593" s="760">
        <f t="shared" si="157"/>
        <v>19528.324095276821</v>
      </c>
      <c r="I593" s="760">
        <f t="shared" si="157"/>
        <v>5015.4257709675348</v>
      </c>
      <c r="J593" s="360">
        <f t="shared" si="157"/>
        <v>0</v>
      </c>
      <c r="K593" s="25">
        <f t="shared" si="150"/>
        <v>886874.40929227218</v>
      </c>
      <c r="L593" s="253">
        <v>50</v>
      </c>
      <c r="M593" s="760">
        <f t="shared" si="151"/>
        <v>17737.488185845443</v>
      </c>
      <c r="N593" s="671">
        <v>20090</v>
      </c>
      <c r="O593" s="671"/>
      <c r="P593" s="40" t="s">
        <v>504</v>
      </c>
      <c r="Q593" s="191">
        <v>40907</v>
      </c>
      <c r="R593" s="776"/>
      <c r="S593" s="301">
        <f>L593/2</f>
        <v>25</v>
      </c>
      <c r="T593" s="807">
        <v>32878</v>
      </c>
      <c r="U593" s="25">
        <f t="shared" si="152"/>
        <v>821950</v>
      </c>
      <c r="V593" s="451"/>
      <c r="W593" s="775"/>
      <c r="X593" s="809"/>
      <c r="Y593" s="807"/>
      <c r="Z593" s="25">
        <f t="shared" si="153"/>
        <v>0</v>
      </c>
    </row>
    <row r="594" spans="1:26" ht="16.5" customHeight="1">
      <c r="A594" s="759">
        <f t="shared" si="148"/>
        <v>238</v>
      </c>
      <c r="B594" s="192" t="s">
        <v>855</v>
      </c>
      <c r="C594" s="25">
        <f t="shared" si="149"/>
        <v>3159890</v>
      </c>
      <c r="D594" s="760">
        <f t="shared" si="157"/>
        <v>74736.054957519213</v>
      </c>
      <c r="E594" s="760">
        <f t="shared" si="157"/>
        <v>23648.853981638025</v>
      </c>
      <c r="F594" s="760">
        <f t="shared" si="157"/>
        <v>50989.791769212658</v>
      </c>
      <c r="G594" s="760">
        <f t="shared" si="157"/>
        <v>4075.6051105356646</v>
      </c>
      <c r="H594" s="760">
        <f t="shared" si="157"/>
        <v>74207.631562051916</v>
      </c>
      <c r="I594" s="760">
        <f t="shared" si="157"/>
        <v>19058.617929676631</v>
      </c>
      <c r="J594" s="360">
        <f t="shared" si="157"/>
        <v>0</v>
      </c>
      <c r="K594" s="25">
        <f t="shared" si="150"/>
        <v>3406605.555310634</v>
      </c>
      <c r="L594" s="253">
        <v>190</v>
      </c>
      <c r="M594" s="760">
        <f t="shared" si="151"/>
        <v>17929.502922687549</v>
      </c>
      <c r="N594" s="671">
        <v>18170</v>
      </c>
      <c r="O594" s="671"/>
      <c r="P594" s="40" t="s">
        <v>513</v>
      </c>
      <c r="Q594" s="191">
        <v>40907</v>
      </c>
      <c r="R594" s="776"/>
      <c r="S594" s="301">
        <f>L594</f>
        <v>190</v>
      </c>
      <c r="T594" s="807">
        <v>16631</v>
      </c>
      <c r="U594" s="25">
        <f t="shared" si="152"/>
        <v>3159890</v>
      </c>
      <c r="V594" s="451"/>
      <c r="W594" s="775"/>
      <c r="X594" s="809"/>
      <c r="Y594" s="807"/>
      <c r="Z594" s="25">
        <f t="shared" si="153"/>
        <v>0</v>
      </c>
    </row>
    <row r="595" spans="1:26" ht="16.5" customHeight="1">
      <c r="A595" s="759">
        <f t="shared" si="148"/>
        <v>239</v>
      </c>
      <c r="B595" s="192" t="s">
        <v>856</v>
      </c>
      <c r="C595" s="25">
        <f t="shared" si="149"/>
        <v>2162030</v>
      </c>
      <c r="D595" s="760">
        <f t="shared" si="157"/>
        <v>51135.195497249988</v>
      </c>
      <c r="E595" s="760">
        <f t="shared" si="157"/>
        <v>16180.794829541806</v>
      </c>
      <c r="F595" s="760">
        <f t="shared" si="157"/>
        <v>34887.752263145507</v>
      </c>
      <c r="G595" s="760">
        <f t="shared" si="157"/>
        <v>2788.5719177349283</v>
      </c>
      <c r="H595" s="760">
        <f t="shared" si="157"/>
        <v>50773.642647719738</v>
      </c>
      <c r="I595" s="760">
        <f t="shared" si="157"/>
        <v>13040.10700451559</v>
      </c>
      <c r="J595" s="360">
        <f t="shared" si="157"/>
        <v>0</v>
      </c>
      <c r="K595" s="25">
        <f t="shared" si="150"/>
        <v>2330835.0641599079</v>
      </c>
      <c r="L595" s="253">
        <v>130</v>
      </c>
      <c r="M595" s="760">
        <f t="shared" si="151"/>
        <v>17929.500493537751</v>
      </c>
      <c r="N595" s="671">
        <v>19420</v>
      </c>
      <c r="O595" s="671"/>
      <c r="P595" s="40" t="s">
        <v>513</v>
      </c>
      <c r="Q595" s="191">
        <v>40907</v>
      </c>
      <c r="R595" s="776"/>
      <c r="S595" s="301">
        <f>L595</f>
        <v>130</v>
      </c>
      <c r="T595" s="807">
        <v>16631</v>
      </c>
      <c r="U595" s="25">
        <f t="shared" si="152"/>
        <v>2162030</v>
      </c>
      <c r="V595" s="451"/>
      <c r="W595" s="775"/>
      <c r="X595" s="809"/>
      <c r="Y595" s="807"/>
      <c r="Z595" s="25">
        <f t="shared" si="153"/>
        <v>0</v>
      </c>
    </row>
    <row r="596" spans="1:26" ht="16.5" customHeight="1">
      <c r="A596" s="759">
        <f t="shared" si="148"/>
        <v>240</v>
      </c>
      <c r="B596" s="192" t="s">
        <v>857</v>
      </c>
      <c r="C596" s="25">
        <f t="shared" si="149"/>
        <v>1829410</v>
      </c>
      <c r="D596" s="760">
        <f t="shared" si="157"/>
        <v>43268.242343826911</v>
      </c>
      <c r="E596" s="760">
        <f t="shared" si="157"/>
        <v>13691.441778843067</v>
      </c>
      <c r="F596" s="760">
        <f t="shared" si="157"/>
        <v>29520.405761123118</v>
      </c>
      <c r="G596" s="760">
        <f t="shared" si="157"/>
        <v>2359.5608534680164</v>
      </c>
      <c r="H596" s="760">
        <f t="shared" si="157"/>
        <v>42962.313009609003</v>
      </c>
      <c r="I596" s="760">
        <f t="shared" si="157"/>
        <v>11033.936696128576</v>
      </c>
      <c r="J596" s="360">
        <f t="shared" si="157"/>
        <v>0</v>
      </c>
      <c r="K596" s="25">
        <f t="shared" si="150"/>
        <v>1972244.9004429989</v>
      </c>
      <c r="L596" s="253">
        <v>110</v>
      </c>
      <c r="M596" s="760">
        <f t="shared" si="151"/>
        <v>17929.499094936353</v>
      </c>
      <c r="N596" s="671">
        <v>19450</v>
      </c>
      <c r="O596" s="671"/>
      <c r="P596" s="40" t="s">
        <v>513</v>
      </c>
      <c r="Q596" s="191">
        <v>40907</v>
      </c>
      <c r="R596" s="776"/>
      <c r="S596" s="301">
        <f>L596</f>
        <v>110</v>
      </c>
      <c r="T596" s="807">
        <v>16631</v>
      </c>
      <c r="U596" s="25">
        <f t="shared" si="152"/>
        <v>1829410</v>
      </c>
      <c r="V596" s="451"/>
      <c r="W596" s="775"/>
      <c r="X596" s="809"/>
      <c r="Y596" s="807"/>
      <c r="Z596" s="25">
        <f t="shared" si="153"/>
        <v>0</v>
      </c>
    </row>
    <row r="597" spans="1:26" ht="16.5" customHeight="1">
      <c r="A597" s="759">
        <f t="shared" si="148"/>
        <v>241</v>
      </c>
      <c r="B597" s="192" t="s">
        <v>910</v>
      </c>
      <c r="C597" s="25">
        <f t="shared" si="149"/>
        <v>197268</v>
      </c>
      <c r="D597" s="760">
        <f t="shared" si="157"/>
        <v>4720.1718920538451</v>
      </c>
      <c r="E597" s="760">
        <f t="shared" si="157"/>
        <v>1493.6118304192437</v>
      </c>
      <c r="F597" s="760">
        <f t="shared" si="157"/>
        <v>3220.4079012134312</v>
      </c>
      <c r="G597" s="760">
        <f t="shared" si="157"/>
        <v>257.40663856014726</v>
      </c>
      <c r="H597" s="760">
        <f t="shared" si="157"/>
        <v>4686.797782866437</v>
      </c>
      <c r="I597" s="760">
        <f t="shared" si="157"/>
        <v>1203.7021850322085</v>
      </c>
      <c r="J597" s="360">
        <f t="shared" si="157"/>
        <v>0</v>
      </c>
      <c r="K597" s="25">
        <f t="shared" si="150"/>
        <v>212849.09823014532</v>
      </c>
      <c r="L597" s="253">
        <v>12</v>
      </c>
      <c r="M597" s="760">
        <f t="shared" si="151"/>
        <v>17737.424852512111</v>
      </c>
      <c r="N597" s="671">
        <v>19625</v>
      </c>
      <c r="O597" s="671"/>
      <c r="P597" s="40" t="s">
        <v>504</v>
      </c>
      <c r="Q597" s="191">
        <v>40907</v>
      </c>
      <c r="R597" s="776"/>
      <c r="S597" s="301">
        <f>L597/2</f>
        <v>6</v>
      </c>
      <c r="T597" s="807">
        <v>32878</v>
      </c>
      <c r="U597" s="25">
        <f t="shared" si="152"/>
        <v>197268</v>
      </c>
      <c r="V597" s="451"/>
      <c r="W597" s="775"/>
      <c r="X597" s="809"/>
      <c r="Y597" s="807"/>
      <c r="Z597" s="25">
        <f t="shared" si="153"/>
        <v>0</v>
      </c>
    </row>
    <row r="598" spans="1:26" ht="16.5" customHeight="1">
      <c r="A598" s="759"/>
      <c r="B598" s="293"/>
      <c r="C598" s="25"/>
      <c r="D598" s="760"/>
      <c r="E598" s="760"/>
      <c r="F598" s="760"/>
      <c r="G598" s="760"/>
      <c r="H598" s="760"/>
      <c r="I598" s="760"/>
      <c r="J598" s="360"/>
      <c r="K598" s="25"/>
      <c r="L598" s="760"/>
      <c r="M598" s="760"/>
      <c r="N598" s="671"/>
      <c r="O598" s="671"/>
      <c r="P598" s="451"/>
      <c r="Q598" s="775"/>
      <c r="R598" s="776"/>
      <c r="S598" s="301"/>
      <c r="T598" s="807"/>
      <c r="U598" s="25">
        <f t="shared" si="121"/>
        <v>0</v>
      </c>
      <c r="V598" s="451"/>
      <c r="W598" s="775"/>
      <c r="X598" s="809"/>
      <c r="Y598" s="807"/>
      <c r="Z598" s="25">
        <f t="shared" si="122"/>
        <v>0</v>
      </c>
    </row>
    <row r="599" spans="1:26" s="781" customFormat="1" ht="16.5" customHeight="1">
      <c r="A599" s="761"/>
      <c r="B599" s="762" t="s">
        <v>258</v>
      </c>
      <c r="C599" s="538">
        <f>SUM(C357:C598)</f>
        <v>337375734</v>
      </c>
      <c r="D599" s="538">
        <v>18379956</v>
      </c>
      <c r="E599" s="538">
        <f>$Z$599</f>
        <v>5816000</v>
      </c>
      <c r="F599" s="538">
        <v>12540000</v>
      </c>
      <c r="G599" s="538">
        <v>1002320</v>
      </c>
      <c r="H599" s="538">
        <v>18250000</v>
      </c>
      <c r="I599" s="538">
        <v>4687116</v>
      </c>
      <c r="J599" s="452"/>
      <c r="K599" s="538">
        <f>SUM(K357:K598)</f>
        <v>398051099.09153324</v>
      </c>
      <c r="L599" s="538">
        <f>ROUND(SUM(L357:L598),0)</f>
        <v>46727</v>
      </c>
      <c r="M599" s="538"/>
      <c r="N599" s="671"/>
      <c r="O599" s="671"/>
      <c r="P599" s="782"/>
      <c r="Q599" s="783"/>
      <c r="R599" s="784"/>
      <c r="S599" s="831"/>
      <c r="T599" s="806"/>
      <c r="U599" s="47">
        <f>SUM(U357:U598)</f>
        <v>337375734</v>
      </c>
      <c r="V599" s="782"/>
      <c r="W599" s="783"/>
      <c r="X599" s="796"/>
      <c r="Y599" s="806"/>
      <c r="Z599" s="47">
        <f>SUM(Z357:Z598)</f>
        <v>5816000</v>
      </c>
    </row>
    <row r="600" spans="1:26" s="756" customFormat="1">
      <c r="A600" s="755"/>
      <c r="B600" s="755"/>
      <c r="C600" s="755"/>
      <c r="D600" s="755"/>
      <c r="E600" s="755"/>
      <c r="F600" s="755"/>
      <c r="G600" s="755"/>
      <c r="H600" s="755"/>
      <c r="I600" s="755"/>
      <c r="J600" s="438"/>
      <c r="K600" s="289"/>
      <c r="L600" s="755"/>
      <c r="M600" s="755"/>
      <c r="N600" s="671"/>
      <c r="O600" s="671"/>
      <c r="P600" s="755"/>
      <c r="Q600" s="768"/>
      <c r="R600" s="769"/>
      <c r="S600" s="822"/>
      <c r="T600" s="289"/>
      <c r="U600" s="755"/>
      <c r="V600" s="755"/>
      <c r="W600" s="768"/>
      <c r="X600" s="289"/>
      <c r="Y600" s="289"/>
      <c r="Z600" s="755"/>
    </row>
    <row r="601" spans="1:26">
      <c r="N601" s="671"/>
      <c r="O601" s="671"/>
    </row>
    <row r="602" spans="1:26">
      <c r="K602" s="788"/>
      <c r="N602" s="671"/>
      <c r="O602" s="671"/>
    </row>
    <row r="603" spans="1:26">
      <c r="N603" s="671"/>
      <c r="O603" s="67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9" customWidth="1"/>
    <col min="2" max="2" width="15.7109375" style="589" customWidth="1"/>
    <col min="3" max="3" width="16.85546875" style="589" customWidth="1"/>
    <col min="4" max="9" width="15.28515625" style="589" customWidth="1"/>
    <col min="10" max="10" width="10.140625" style="589" customWidth="1"/>
    <col min="11" max="11" width="5.85546875" style="589" customWidth="1"/>
    <col min="12" max="16384" width="10.28515625" style="589"/>
  </cols>
  <sheetData>
    <row r="1" spans="1:11" s="456" customFormat="1" ht="19.5" customHeight="1">
      <c r="A1" s="576" t="str">
        <f>TH!A1</f>
        <v>Đơn vị: CÔNG TY TNHH SX TM KIM DUNG PHÁT</v>
      </c>
      <c r="B1" s="576"/>
      <c r="D1" s="457"/>
      <c r="E1" s="457"/>
      <c r="F1" s="457"/>
      <c r="G1" s="1049" t="s">
        <v>259</v>
      </c>
      <c r="H1" s="1049"/>
      <c r="I1" s="1049"/>
      <c r="J1" s="458"/>
      <c r="K1" s="459"/>
    </row>
    <row r="2" spans="1:11" s="456" customFormat="1" ht="19.5" customHeight="1">
      <c r="A2" s="625" t="str">
        <f>TH!A2</f>
        <v>Địa chỉ: 1A227/1 Ấp 1, Phạm Văn Hai, Bình Chánh, TPHCM</v>
      </c>
      <c r="B2" s="576"/>
      <c r="D2" s="460"/>
      <c r="E2" s="460"/>
      <c r="F2" s="460"/>
      <c r="G2" s="105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50"/>
      <c r="I2" s="1050"/>
      <c r="J2" s="458"/>
      <c r="K2" s="436">
        <v>1</v>
      </c>
    </row>
    <row r="3" spans="1:11" s="456" customFormat="1" ht="15">
      <c r="A3" s="577"/>
      <c r="B3" s="578"/>
      <c r="C3" s="460"/>
      <c r="D3" s="460"/>
      <c r="E3" s="460"/>
      <c r="F3" s="460"/>
      <c r="G3" s="1050"/>
      <c r="H3" s="1050"/>
      <c r="I3" s="1050"/>
      <c r="J3" s="458"/>
    </row>
    <row r="4" spans="1:11" s="580" customFormat="1" ht="17.25" customHeight="1">
      <c r="A4" s="1051" t="s">
        <v>260</v>
      </c>
      <c r="B4" s="1051"/>
      <c r="C4" s="1051"/>
      <c r="D4" s="1051"/>
      <c r="E4" s="1051"/>
      <c r="F4" s="1051"/>
      <c r="G4" s="1051"/>
      <c r="H4" s="1051"/>
      <c r="I4" s="1051"/>
      <c r="J4" s="579"/>
    </row>
    <row r="5" spans="1:11" s="581" customFormat="1" ht="17.25" customHeight="1">
      <c r="B5" s="582"/>
      <c r="C5" s="583" t="s">
        <v>359</v>
      </c>
      <c r="D5" s="582" t="str">
        <f>IF($K$2&lt;10,"0"&amp;$K$2&amp;"  năm 2011",$K$2&amp;"  năm 2011")</f>
        <v>01  năm 2011</v>
      </c>
      <c r="E5" s="582"/>
      <c r="F5" s="582"/>
      <c r="G5" s="582"/>
      <c r="H5" s="582"/>
      <c r="I5" s="582"/>
      <c r="J5" s="582"/>
    </row>
    <row r="6" spans="1:11" s="581" customFormat="1" ht="17.25" customHeight="1">
      <c r="B6" s="584"/>
      <c r="C6" s="1052" t="s">
        <v>261</v>
      </c>
      <c r="D6" s="1052"/>
      <c r="E6" s="1053"/>
      <c r="F6" s="1053"/>
      <c r="G6" s="1053"/>
      <c r="H6" s="707"/>
      <c r="I6" s="584"/>
      <c r="J6" s="582"/>
    </row>
    <row r="7" spans="1:11" s="586" customFormat="1" ht="9.75" customHeight="1">
      <c r="A7" s="585"/>
      <c r="B7" s="585"/>
      <c r="C7" s="585"/>
      <c r="D7" s="585"/>
      <c r="E7" s="585"/>
      <c r="F7" s="585"/>
      <c r="G7" s="585"/>
      <c r="H7" s="585"/>
      <c r="I7" s="585"/>
      <c r="J7" s="584"/>
    </row>
    <row r="8" spans="1:11" s="462" customFormat="1" ht="17.25" customHeight="1">
      <c r="A8" s="1054" t="s">
        <v>262</v>
      </c>
      <c r="B8" s="1055" t="s">
        <v>263</v>
      </c>
      <c r="C8" s="1055" t="s">
        <v>264</v>
      </c>
      <c r="D8" s="1055"/>
      <c r="E8" s="1055"/>
      <c r="F8" s="1055"/>
      <c r="G8" s="1055"/>
      <c r="H8" s="1055"/>
      <c r="I8" s="1055"/>
      <c r="J8" s="461"/>
    </row>
    <row r="9" spans="1:11" s="465" customFormat="1" ht="35.25" customHeight="1">
      <c r="A9" s="1054"/>
      <c r="B9" s="1055"/>
      <c r="C9" s="463" t="s">
        <v>553</v>
      </c>
      <c r="D9" s="463" t="s">
        <v>265</v>
      </c>
      <c r="E9" s="463" t="s">
        <v>554</v>
      </c>
      <c r="F9" s="463" t="s">
        <v>555</v>
      </c>
      <c r="G9" s="463" t="s">
        <v>266</v>
      </c>
      <c r="H9" s="463" t="s">
        <v>267</v>
      </c>
      <c r="I9" s="463" t="s">
        <v>556</v>
      </c>
      <c r="J9" s="464"/>
    </row>
    <row r="10" spans="1:11" s="468" customFormat="1" ht="15">
      <c r="A10" s="466" t="s">
        <v>2</v>
      </c>
      <c r="B10" s="467">
        <v>1</v>
      </c>
      <c r="C10" s="467">
        <v>2</v>
      </c>
      <c r="D10" s="467">
        <v>3</v>
      </c>
      <c r="E10" s="467">
        <v>4</v>
      </c>
      <c r="F10" s="467">
        <v>5</v>
      </c>
      <c r="G10" s="467">
        <v>6</v>
      </c>
      <c r="H10" s="467">
        <v>7</v>
      </c>
      <c r="I10" s="467">
        <v>8</v>
      </c>
      <c r="J10" s="458"/>
    </row>
    <row r="11" spans="1:11" s="581" customFormat="1" ht="24.75" customHeight="1">
      <c r="A11" s="587" t="s">
        <v>268</v>
      </c>
      <c r="B11" s="588">
        <f>ROUND(SUM(C11:I11),0)</f>
        <v>0</v>
      </c>
      <c r="C11" s="588">
        <v>0</v>
      </c>
      <c r="D11" s="588">
        <v>0</v>
      </c>
      <c r="E11" s="588">
        <v>0</v>
      </c>
      <c r="F11" s="588">
        <v>0</v>
      </c>
      <c r="G11" s="588">
        <v>0</v>
      </c>
      <c r="H11" s="588">
        <v>0</v>
      </c>
      <c r="I11" s="588">
        <v>0</v>
      </c>
      <c r="J11" s="582"/>
    </row>
    <row r="12" spans="1:11" s="581" customFormat="1" ht="24.75" customHeight="1">
      <c r="A12" s="587" t="s">
        <v>269</v>
      </c>
      <c r="B12" s="588">
        <f ca="1">ROUND(SUM(C12:I12),0)</f>
        <v>0</v>
      </c>
      <c r="C12" s="588">
        <f ca="1">IF(ISNA(VLOOKUP($E6,INDIRECT("DSSP"&amp;$K$2),5,0)),0,VLOOKUP($E6,INDIRECT("DSSP"&amp;$K$2),5,0))</f>
        <v>0</v>
      </c>
      <c r="D12" s="588">
        <f ca="1">IF(ISNA(VLOOKUP($E6,INDIRECT("DSSP"&amp;$K$2),6,0)),0,VLOOKUP($E6,INDIRECT("DSSP"&amp;$K$2),6,0))</f>
        <v>0</v>
      </c>
      <c r="E12" s="588">
        <f ca="1">IF(ISNA(VLOOKUP($E6,INDIRECT("DSSP"&amp;$K$2),7,0)),0,VLOOKUP($E6,INDIRECT("DSSP"&amp;$K$2),7,0))</f>
        <v>0</v>
      </c>
      <c r="F12" s="588">
        <f ca="1">IF(ISNA(VLOOKUP($E6,INDIRECT("DSSP"&amp;$K$2),8,0)),0,VLOOKUP($E6,INDIRECT("DSSP"&amp;$K$2),8,0))</f>
        <v>0</v>
      </c>
      <c r="G12" s="588">
        <f ca="1">IF(ISNA(VLOOKUP($E6,INDIRECT("DSSP"&amp;$K$2),9,0)),0,VLOOKUP($E6,INDIRECT("DSSP"&amp;$K$2),9,0))</f>
        <v>0</v>
      </c>
      <c r="H12" s="588">
        <f ca="1">IF(ISNA(VLOOKUP($E6,INDIRECT("DSSP"&amp;$K$2),10,0)),0,VLOOKUP($E6,INDIRECT("DSSP"&amp;$K$2),10,0))</f>
        <v>0</v>
      </c>
      <c r="I12" s="588">
        <f ca="1">IF(ISNA(VLOOKUP($E6,INDIRECT("DSSP"&amp;$K$2),11,0)),0,VLOOKUP($E6,INDIRECT("DSSP"&amp;$K$2),11,0))</f>
        <v>0</v>
      </c>
      <c r="J12" s="582"/>
    </row>
    <row r="13" spans="1:11" s="581" customFormat="1" ht="24.75" customHeight="1">
      <c r="A13" s="587" t="s">
        <v>270</v>
      </c>
      <c r="B13" s="588">
        <f ca="1">ROUND(IF(ISNA(VLOOKUP($E6,INDIRECT("DSSP"&amp;$K$2),13,0)),0,VLOOKUP($E6,INDIRECT("DSSP"&amp;$K$2),13,0)),0)</f>
        <v>0</v>
      </c>
      <c r="C13" s="588">
        <f t="shared" ref="C13:I13" ca="1" si="0">C12</f>
        <v>0</v>
      </c>
      <c r="D13" s="588">
        <f t="shared" ca="1" si="0"/>
        <v>0</v>
      </c>
      <c r="E13" s="588">
        <f t="shared" ca="1" si="0"/>
        <v>0</v>
      </c>
      <c r="F13" s="588"/>
      <c r="G13" s="588">
        <f t="shared" ca="1" si="0"/>
        <v>0</v>
      </c>
      <c r="H13" s="588"/>
      <c r="I13" s="588">
        <f t="shared" ca="1" si="0"/>
        <v>0</v>
      </c>
      <c r="J13" s="582"/>
    </row>
    <row r="14" spans="1:11" s="581" customFormat="1" ht="24.75" customHeight="1">
      <c r="A14" s="587" t="s">
        <v>271</v>
      </c>
      <c r="B14" s="588">
        <f ca="1">B12-B13</f>
        <v>0</v>
      </c>
      <c r="C14" s="588">
        <f t="shared" ref="C14:I14" ca="1" si="1">C12-C13</f>
        <v>0</v>
      </c>
      <c r="D14" s="588">
        <f t="shared" ca="1" si="1"/>
        <v>0</v>
      </c>
      <c r="E14" s="588">
        <f t="shared" ca="1" si="1"/>
        <v>0</v>
      </c>
      <c r="F14" s="588"/>
      <c r="G14" s="588">
        <f t="shared" ca="1" si="1"/>
        <v>0</v>
      </c>
      <c r="H14" s="588"/>
      <c r="I14" s="588">
        <f t="shared" ca="1" si="1"/>
        <v>0</v>
      </c>
      <c r="J14" s="582"/>
    </row>
    <row r="15" spans="1:11" s="581" customFormat="1" ht="15">
      <c r="B15" s="582"/>
      <c r="C15" s="582"/>
      <c r="D15" s="582"/>
      <c r="E15" s="582"/>
      <c r="F15" s="582"/>
      <c r="G15" s="582"/>
      <c r="H15" s="582"/>
      <c r="I15" s="582"/>
      <c r="J15" s="582"/>
    </row>
    <row r="16" spans="1:11" s="581" customFormat="1" ht="15">
      <c r="B16" s="582"/>
      <c r="C16" s="582"/>
      <c r="D16" s="582"/>
      <c r="E16" s="104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8"/>
      <c r="G16" s="1048"/>
      <c r="H16" s="1048"/>
      <c r="I16" s="1048"/>
      <c r="J16" s="582"/>
    </row>
    <row r="17" spans="2:10" s="581" customFormat="1" ht="15">
      <c r="B17" s="468" t="s">
        <v>272</v>
      </c>
      <c r="C17" s="582"/>
      <c r="D17" s="582"/>
      <c r="E17" s="1048" t="s">
        <v>12</v>
      </c>
      <c r="F17" s="1048"/>
      <c r="G17" s="1048"/>
      <c r="H17" s="1048"/>
      <c r="I17" s="1048"/>
      <c r="J17" s="582"/>
    </row>
    <row r="19" spans="2:10" ht="15">
      <c r="E19" s="590"/>
      <c r="F19" s="590"/>
    </row>
    <row r="26" spans="2:10">
      <c r="B26" s="5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65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26" t="str">
        <f>TH!A1</f>
        <v>Đơn vị: CÔNG TY TNHH SX TM KIM DUNG PHÁT</v>
      </c>
      <c r="L1" s="1057" t="s">
        <v>299</v>
      </c>
      <c r="M1" s="1057"/>
      <c r="N1" s="1057"/>
      <c r="O1" s="1057"/>
    </row>
    <row r="2" spans="1:18" ht="15" customHeight="1">
      <c r="A2" s="498" t="str">
        <f>TH!A2</f>
        <v>Địa chỉ: 1A227/1 Ấp 1, Phạm Văn Hai, Bình Chánh, TPHCM</v>
      </c>
      <c r="L2" s="105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56"/>
      <c r="N2" s="1056"/>
      <c r="O2" s="1056"/>
    </row>
    <row r="3" spans="1:18" ht="15" customHeight="1">
      <c r="L3" s="1056"/>
      <c r="M3" s="1056"/>
      <c r="N3" s="1056"/>
      <c r="O3" s="1056"/>
    </row>
    <row r="5" spans="1:18" s="504" customFormat="1" ht="24" customHeight="1">
      <c r="A5" s="1058" t="s">
        <v>300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566"/>
    </row>
    <row r="6" spans="1:18" s="504" customFormat="1" ht="21" customHeight="1">
      <c r="A6" s="1059" t="s">
        <v>557</v>
      </c>
      <c r="B6" s="1059"/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  <c r="O6" s="1059"/>
      <c r="P6" s="566"/>
    </row>
    <row r="7" spans="1:18" s="504" customFormat="1" ht="21" customHeight="1">
      <c r="A7" s="1060" t="s">
        <v>342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566"/>
    </row>
    <row r="8" spans="1:18">
      <c r="D8" s="500"/>
    </row>
    <row r="9" spans="1:18" s="505" customFormat="1" ht="24" customHeight="1">
      <c r="A9" s="1061" t="s">
        <v>239</v>
      </c>
      <c r="B9" s="1064" t="s">
        <v>301</v>
      </c>
      <c r="C9" s="1065"/>
      <c r="D9" s="1065"/>
      <c r="E9" s="1065"/>
      <c r="F9" s="1065"/>
      <c r="G9" s="1065"/>
      <c r="H9" s="1066"/>
      <c r="I9" s="1064" t="s">
        <v>302</v>
      </c>
      <c r="J9" s="1065"/>
      <c r="K9" s="1065"/>
      <c r="L9" s="1066"/>
      <c r="M9" s="1067" t="s">
        <v>303</v>
      </c>
      <c r="N9" s="1067"/>
      <c r="O9" s="1067"/>
      <c r="P9" s="567"/>
    </row>
    <row r="10" spans="1:18" s="505" customFormat="1" ht="24" customHeight="1">
      <c r="A10" s="1062"/>
      <c r="B10" s="1064" t="s">
        <v>304</v>
      </c>
      <c r="C10" s="1066"/>
      <c r="D10" s="1061" t="s">
        <v>305</v>
      </c>
      <c r="E10" s="1061" t="s">
        <v>306</v>
      </c>
      <c r="F10" s="1061" t="s">
        <v>307</v>
      </c>
      <c r="G10" s="1061" t="s">
        <v>308</v>
      </c>
      <c r="H10" s="1061" t="s">
        <v>309</v>
      </c>
      <c r="I10" s="1064" t="s">
        <v>310</v>
      </c>
      <c r="J10" s="1066"/>
      <c r="K10" s="1068" t="s">
        <v>311</v>
      </c>
      <c r="L10" s="1061" t="s">
        <v>312</v>
      </c>
      <c r="M10" s="1067" t="s">
        <v>304</v>
      </c>
      <c r="N10" s="1067"/>
      <c r="O10" s="1067" t="s">
        <v>313</v>
      </c>
      <c r="P10" s="567"/>
    </row>
    <row r="11" spans="1:18" s="505" customFormat="1" ht="55.5" customHeight="1">
      <c r="A11" s="1063"/>
      <c r="B11" s="506" t="s">
        <v>314</v>
      </c>
      <c r="C11" s="506" t="s">
        <v>240</v>
      </c>
      <c r="D11" s="1063"/>
      <c r="E11" s="1063"/>
      <c r="F11" s="1063"/>
      <c r="G11" s="1063"/>
      <c r="H11" s="1063"/>
      <c r="I11" s="506" t="s">
        <v>315</v>
      </c>
      <c r="J11" s="506" t="s">
        <v>316</v>
      </c>
      <c r="K11" s="1069"/>
      <c r="L11" s="1063"/>
      <c r="M11" s="506" t="s">
        <v>15</v>
      </c>
      <c r="N11" s="506" t="s">
        <v>240</v>
      </c>
      <c r="O11" s="1067"/>
      <c r="P11" s="567"/>
    </row>
    <row r="12" spans="1:18" s="509" customFormat="1" ht="13.5">
      <c r="A12" s="507" t="s">
        <v>2</v>
      </c>
      <c r="B12" s="507" t="s">
        <v>3</v>
      </c>
      <c r="C12" s="507" t="s">
        <v>4</v>
      </c>
      <c r="D12" s="507" t="s">
        <v>5</v>
      </c>
      <c r="E12" s="507" t="s">
        <v>6</v>
      </c>
      <c r="F12" s="507" t="s">
        <v>131</v>
      </c>
      <c r="G12" s="507" t="s">
        <v>317</v>
      </c>
      <c r="H12" s="507">
        <v>1</v>
      </c>
      <c r="I12" s="507">
        <v>2</v>
      </c>
      <c r="J12" s="507">
        <v>3</v>
      </c>
      <c r="K12" s="508"/>
      <c r="L12" s="507">
        <v>4</v>
      </c>
      <c r="M12" s="507" t="s">
        <v>318</v>
      </c>
      <c r="N12" s="507" t="s">
        <v>319</v>
      </c>
      <c r="O12" s="507" t="s">
        <v>320</v>
      </c>
      <c r="P12" s="568"/>
    </row>
    <row r="13" spans="1:18" s="509" customFormat="1" ht="21.75" customHeight="1">
      <c r="A13" s="529" t="s">
        <v>318</v>
      </c>
      <c r="B13" s="531" t="s">
        <v>341</v>
      </c>
      <c r="C13" s="529"/>
      <c r="D13" s="529"/>
      <c r="E13" s="529"/>
      <c r="F13" s="529"/>
      <c r="G13" s="569"/>
      <c r="H13" s="536"/>
      <c r="I13" s="536"/>
      <c r="J13" s="536"/>
      <c r="K13" s="536"/>
      <c r="L13" s="8"/>
      <c r="M13" s="529"/>
      <c r="N13" s="529"/>
      <c r="O13" s="182"/>
      <c r="P13" s="568" t="str">
        <f>IF(D13='THE-TS'!$D$11,"x","")</f>
        <v/>
      </c>
    </row>
    <row r="14" spans="1:18" ht="21.75" customHeight="1">
      <c r="A14" s="530">
        <v>1</v>
      </c>
      <c r="B14" s="540" t="s">
        <v>515</v>
      </c>
      <c r="C14" s="510">
        <v>40682</v>
      </c>
      <c r="D14" s="204" t="s">
        <v>388</v>
      </c>
      <c r="E14" s="451" t="s">
        <v>321</v>
      </c>
      <c r="F14" s="539" t="s">
        <v>561</v>
      </c>
      <c r="G14" s="569" t="s">
        <v>517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26"/>
      <c r="N14" s="451"/>
      <c r="O14" s="182"/>
      <c r="P14" s="568" t="str">
        <f>IF(D14='THE-TS'!$D$11,"x","")</f>
        <v>x</v>
      </c>
      <c r="Q14" s="289"/>
      <c r="R14" s="289"/>
    </row>
    <row r="15" spans="1:18" ht="21.75" customHeight="1">
      <c r="A15" s="530">
        <v>2</v>
      </c>
      <c r="B15" s="539" t="s">
        <v>516</v>
      </c>
      <c r="C15" s="510">
        <v>40686</v>
      </c>
      <c r="D15" s="204" t="s">
        <v>389</v>
      </c>
      <c r="E15" s="451" t="s">
        <v>321</v>
      </c>
      <c r="F15" s="539" t="s">
        <v>561</v>
      </c>
      <c r="G15" s="569" t="s">
        <v>518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26"/>
      <c r="N15" s="451"/>
      <c r="O15" s="182"/>
      <c r="P15" s="568" t="str">
        <f>IF(D15='THE-TS'!$D$11,"x","")</f>
        <v/>
      </c>
      <c r="Q15" s="289"/>
      <c r="R15" s="289"/>
    </row>
    <row r="16" spans="1:18" ht="21.75" customHeight="1">
      <c r="A16" s="530">
        <v>3</v>
      </c>
      <c r="B16" s="539" t="s">
        <v>354</v>
      </c>
      <c r="C16" s="510">
        <v>40710</v>
      </c>
      <c r="D16" s="204" t="s">
        <v>425</v>
      </c>
      <c r="E16" s="451" t="s">
        <v>321</v>
      </c>
      <c r="F16" s="539" t="s">
        <v>562</v>
      </c>
      <c r="G16" s="569" t="s">
        <v>519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26"/>
      <c r="N16" s="182"/>
      <c r="O16" s="182"/>
      <c r="P16" s="568" t="str">
        <f>IF(D16='THE-TS'!$D$11,"x","")</f>
        <v/>
      </c>
      <c r="Q16" s="289"/>
      <c r="R16" s="289"/>
    </row>
    <row r="17" spans="1:18" ht="21.75" customHeight="1">
      <c r="A17" s="511"/>
      <c r="B17" s="532"/>
      <c r="C17" s="533"/>
      <c r="D17" s="534"/>
      <c r="E17" s="512"/>
      <c r="F17" s="533"/>
      <c r="G17" s="532"/>
      <c r="H17" s="537"/>
      <c r="I17" s="537"/>
      <c r="J17" s="296"/>
      <c r="K17" s="296"/>
      <c r="L17" s="296"/>
      <c r="M17" s="512"/>
      <c r="N17" s="512"/>
      <c r="O17" s="512"/>
      <c r="P17" s="568" t="str">
        <f>IF(D17='THE-TS'!$D$11,"x","")</f>
        <v/>
      </c>
      <c r="R17" s="527"/>
    </row>
    <row r="18" spans="1:18" s="515" customFormat="1" ht="21.75" customHeight="1">
      <c r="A18" s="513"/>
      <c r="B18" s="514"/>
      <c r="C18" s="513"/>
      <c r="D18" s="513" t="s">
        <v>322</v>
      </c>
      <c r="E18" s="513" t="s">
        <v>19</v>
      </c>
      <c r="F18" s="513" t="s">
        <v>19</v>
      </c>
      <c r="G18" s="513" t="s">
        <v>19</v>
      </c>
      <c r="H18" s="538">
        <f>SUM(H13:H17)</f>
        <v>365000000</v>
      </c>
      <c r="I18" s="538"/>
      <c r="J18" s="538">
        <f>SUM(J13:J17)</f>
        <v>37250000</v>
      </c>
      <c r="K18" s="538">
        <f>SUM(K13:K17)</f>
        <v>0</v>
      </c>
      <c r="L18" s="538">
        <f>SUM(L13:L17)</f>
        <v>37250000</v>
      </c>
      <c r="M18" s="574" t="s">
        <v>19</v>
      </c>
      <c r="N18" s="574" t="s">
        <v>19</v>
      </c>
      <c r="O18" s="574" t="s">
        <v>19</v>
      </c>
      <c r="P18" s="568" t="str">
        <f>IF(D18='THE-TS'!$D$11,"x","")</f>
        <v/>
      </c>
    </row>
    <row r="19" spans="1:18" ht="6.75" customHeight="1">
      <c r="A19" s="454"/>
      <c r="B19" s="454"/>
      <c r="C19" s="516"/>
      <c r="D19" s="454"/>
      <c r="E19" s="516"/>
      <c r="F19" s="516"/>
      <c r="G19" s="516"/>
      <c r="H19" s="454"/>
      <c r="I19" s="454"/>
      <c r="J19" s="454"/>
      <c r="K19" s="517"/>
      <c r="L19" s="454"/>
      <c r="M19" s="454"/>
      <c r="N19" s="454"/>
      <c r="O19" s="454"/>
      <c r="P19" s="568" t="str">
        <f>IF(D19='THE-TS'!$D$11,"x","")</f>
        <v/>
      </c>
    </row>
    <row r="20" spans="1:18" ht="13.5" customHeight="1">
      <c r="A20" s="454"/>
      <c r="B20" s="454"/>
      <c r="C20" s="516"/>
      <c r="D20" s="454" t="s">
        <v>323</v>
      </c>
      <c r="E20" s="454"/>
      <c r="F20" s="516"/>
      <c r="G20" s="454"/>
      <c r="H20" s="501"/>
      <c r="I20" s="501"/>
      <c r="J20" s="575"/>
      <c r="L20" s="501"/>
      <c r="M20" s="454"/>
      <c r="N20" s="454"/>
      <c r="O20" s="454"/>
      <c r="P20" s="568" t="str">
        <f>IF(D20='THE-TS'!$D$11,"x","")</f>
        <v/>
      </c>
    </row>
    <row r="21" spans="1:18" ht="13.5" customHeight="1">
      <c r="A21" s="454"/>
      <c r="B21" s="454"/>
      <c r="C21" s="516"/>
      <c r="D21" s="454" t="s">
        <v>559</v>
      </c>
      <c r="E21" s="454"/>
      <c r="F21" s="516"/>
      <c r="G21" s="454"/>
      <c r="H21" s="527"/>
      <c r="I21" s="454"/>
      <c r="J21" s="535"/>
      <c r="K21" s="517"/>
      <c r="L21" s="454"/>
      <c r="M21" s="454"/>
      <c r="N21" s="454"/>
      <c r="O21" s="454"/>
      <c r="P21" s="568" t="str">
        <f>IF(D21='THE-TS'!$D$11,"x","")</f>
        <v/>
      </c>
    </row>
    <row r="22" spans="1:18" ht="13.5" customHeight="1">
      <c r="K22" s="518"/>
      <c r="L22" s="503" t="s">
        <v>558</v>
      </c>
      <c r="P22" s="568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324</v>
      </c>
      <c r="I23" s="519"/>
      <c r="K23" s="516"/>
      <c r="L23" s="516" t="s">
        <v>109</v>
      </c>
      <c r="P23" s="568" t="str">
        <f>IF(D23='THE-TS'!$D$11,"x","")</f>
        <v/>
      </c>
    </row>
    <row r="24" spans="1:18" ht="13.5" customHeight="1">
      <c r="B24" s="500"/>
      <c r="D24" s="500"/>
      <c r="P24" s="568" t="str">
        <f>IF(D24='THE-TS'!$D$11,"x","")</f>
        <v/>
      </c>
    </row>
    <row r="25" spans="1:18" ht="13.5" customHeight="1">
      <c r="H25" s="520"/>
      <c r="J25" s="520"/>
      <c r="L25" s="520"/>
      <c r="P25" s="568" t="str">
        <f>IF(D25='THE-TS'!$D$11,"x","")</f>
        <v/>
      </c>
    </row>
    <row r="26" spans="1:18" ht="13.5" customHeight="1">
      <c r="H26" s="521"/>
      <c r="P26" s="568" t="str">
        <f>IF(D26='THE-TS'!$D$11,"x","")</f>
        <v/>
      </c>
    </row>
    <row r="27" spans="1:18" ht="13.5" customHeight="1">
      <c r="H27" s="521"/>
      <c r="J27" s="520"/>
      <c r="P27" s="568" t="str">
        <f>IF(D27='THE-TS'!$D$11,"x","")</f>
        <v/>
      </c>
    </row>
    <row r="28" spans="1:18" ht="13.5" customHeight="1">
      <c r="H28" s="521"/>
      <c r="P28" s="568" t="str">
        <f>IF(D28='THE-TS'!$D$11,"x","")</f>
        <v/>
      </c>
    </row>
    <row r="29" spans="1:18" ht="13.5" customHeight="1">
      <c r="H29" s="521"/>
      <c r="P29" s="568" t="str">
        <f>IF(D29='THE-TS'!$D$11,"x","")</f>
        <v/>
      </c>
    </row>
    <row r="30" spans="1:18" s="522" customFormat="1" ht="13.5" customHeight="1">
      <c r="C30" s="523"/>
      <c r="D30" s="523"/>
      <c r="F30" s="523"/>
      <c r="H30" s="524"/>
      <c r="K30" s="525"/>
      <c r="P30" s="568"/>
    </row>
    <row r="31" spans="1:18" ht="13.5">
      <c r="P31" s="568" t="str">
        <f>IF(D31='THE-TS'!$D$11,"x","")</f>
        <v/>
      </c>
    </row>
    <row r="32" spans="1:18" ht="13.5" customHeight="1">
      <c r="H32" s="521"/>
      <c r="P32" s="568" t="str">
        <f>IF(D32='THE-TS'!$D$11,"x","")</f>
        <v/>
      </c>
    </row>
    <row r="33" spans="16:16" ht="13.5">
      <c r="P33" s="56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2" customWidth="1"/>
    <col min="2" max="2" width="10.140625" style="542" customWidth="1"/>
    <col min="3" max="3" width="11.5703125" style="542" customWidth="1"/>
    <col min="4" max="4" width="28.7109375" style="542" customWidth="1"/>
    <col min="5" max="5" width="13.28515625" style="542" customWidth="1"/>
    <col min="6" max="6" width="9.140625" style="542"/>
    <col min="7" max="7" width="14" style="542" customWidth="1"/>
    <col min="8" max="8" width="14.7109375" style="542" customWidth="1"/>
    <col min="9" max="10" width="9.140625" style="542"/>
    <col min="11" max="11" width="13.85546875" style="542" customWidth="1"/>
    <col min="12" max="16384" width="9.140625" style="542"/>
  </cols>
  <sheetData>
    <row r="1" spans="1:11" hidden="1"/>
    <row r="2" spans="1:11">
      <c r="A2" s="627" t="str">
        <f>TH!A1</f>
        <v>Đơn vị: CÔNG TY TNHH SX TM KIM DUNG PHÁT</v>
      </c>
      <c r="B2" s="541"/>
      <c r="C2" s="541"/>
      <c r="D2" s="541"/>
      <c r="E2" s="502"/>
      <c r="F2" s="1057" t="s">
        <v>325</v>
      </c>
      <c r="G2" s="1057"/>
      <c r="H2" s="1057"/>
    </row>
    <row r="3" spans="1:11">
      <c r="A3" s="558" t="str">
        <f>TH!A2</f>
        <v>Địa chỉ: 1A227/1 Ấp 1, Phạm Văn Hai, Bình Chánh, TPHCM</v>
      </c>
      <c r="B3" s="541"/>
      <c r="C3" s="541"/>
      <c r="D3" s="541"/>
      <c r="E3" s="503"/>
      <c r="F3" s="105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56"/>
      <c r="H3" s="1056"/>
    </row>
    <row r="4" spans="1:11">
      <c r="A4" s="500"/>
      <c r="B4" s="500"/>
      <c r="C4" s="503"/>
      <c r="D4" s="503"/>
      <c r="E4" s="503"/>
      <c r="F4" s="1056"/>
      <c r="G4" s="1056"/>
      <c r="H4" s="1056"/>
    </row>
    <row r="5" spans="1:11">
      <c r="A5" s="500"/>
      <c r="B5" s="500"/>
      <c r="C5" s="503"/>
      <c r="D5" s="503"/>
      <c r="E5" s="503"/>
      <c r="F5" s="503"/>
      <c r="G5" s="503"/>
      <c r="H5" s="503"/>
    </row>
    <row r="6" spans="1:11" ht="23.25" customHeight="1" thickBot="1">
      <c r="A6" s="1087" t="s">
        <v>326</v>
      </c>
      <c r="B6" s="1087"/>
      <c r="C6" s="1087"/>
      <c r="D6" s="1087"/>
      <c r="E6" s="1087"/>
      <c r="F6" s="1087"/>
      <c r="G6" s="1087"/>
      <c r="H6" s="1087"/>
    </row>
    <row r="7" spans="1:11" ht="17.25" customHeight="1" thickBot="1">
      <c r="A7" s="1086" t="str">
        <f ca="1" xml:space="preserve"> IF(ROWS($1:1)&gt;COUNT(Dong3),"","Số: "&amp;OFFSET('SO-TS'!$G$1,SMALL(Dong3,ROWS($1:1)),))</f>
        <v>Số: SX01/11</v>
      </c>
      <c r="B7" s="1086"/>
      <c r="C7" s="1086"/>
      <c r="D7" s="1086"/>
      <c r="E7" s="1086"/>
      <c r="F7" s="1086"/>
      <c r="G7" s="1086"/>
      <c r="H7" s="1086"/>
      <c r="J7" s="559" t="s">
        <v>343</v>
      </c>
      <c r="K7" s="560" t="s">
        <v>349</v>
      </c>
    </row>
    <row r="8" spans="1:11" ht="17.25" customHeight="1">
      <c r="A8" s="108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8"/>
      <c r="C8" s="1088"/>
      <c r="D8" s="1088"/>
      <c r="E8" s="1088"/>
      <c r="F8" s="1088"/>
      <c r="G8" s="1088"/>
      <c r="H8" s="1088"/>
    </row>
    <row r="9" spans="1:11" ht="12" customHeight="1">
      <c r="A9" s="500"/>
      <c r="B9" s="500"/>
      <c r="C9" s="500"/>
      <c r="D9" s="500"/>
      <c r="E9" s="500"/>
      <c r="F9" s="500"/>
      <c r="G9" s="503"/>
      <c r="H9" s="503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344</v>
      </c>
      <c r="B11" s="499"/>
      <c r="C11" s="499"/>
      <c r="D11" s="499" t="s">
        <v>388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345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327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347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1" t="s">
        <v>346</v>
      </c>
      <c r="B16" s="561"/>
      <c r="C16" s="561"/>
      <c r="D16" s="561"/>
      <c r="E16" s="561"/>
      <c r="F16" s="561"/>
      <c r="G16" s="561"/>
      <c r="H16" s="561"/>
    </row>
    <row r="17" spans="1:8" s="555" customFormat="1" ht="18" customHeight="1">
      <c r="A17" s="1072" t="s">
        <v>125</v>
      </c>
      <c r="B17" s="1073"/>
      <c r="C17" s="1076" t="s">
        <v>328</v>
      </c>
      <c r="D17" s="1077"/>
      <c r="E17" s="1078"/>
      <c r="F17" s="1079" t="s">
        <v>329</v>
      </c>
      <c r="G17" s="1080"/>
      <c r="H17" s="1081"/>
    </row>
    <row r="18" spans="1:8" s="555" customFormat="1" ht="28.5" customHeight="1">
      <c r="A18" s="1074"/>
      <c r="B18" s="1075"/>
      <c r="C18" s="528" t="s">
        <v>330</v>
      </c>
      <c r="D18" s="528" t="s">
        <v>0</v>
      </c>
      <c r="E18" s="528" t="s">
        <v>331</v>
      </c>
      <c r="F18" s="528" t="s">
        <v>332</v>
      </c>
      <c r="G18" s="528" t="s">
        <v>333</v>
      </c>
      <c r="H18" s="528" t="s">
        <v>334</v>
      </c>
    </row>
    <row r="19" spans="1:8" s="557" customFormat="1">
      <c r="A19" s="1082" t="s">
        <v>2</v>
      </c>
      <c r="B19" s="1083"/>
      <c r="C19" s="556" t="s">
        <v>3</v>
      </c>
      <c r="D19" s="556" t="s">
        <v>4</v>
      </c>
      <c r="E19" s="556">
        <v>1</v>
      </c>
      <c r="F19" s="556">
        <v>2</v>
      </c>
      <c r="G19" s="556">
        <v>3</v>
      </c>
      <c r="H19" s="556">
        <v>4</v>
      </c>
    </row>
    <row r="20" spans="1:8" ht="17.25" customHeight="1">
      <c r="A20" s="471">
        <f ca="1">IF(B20&lt;&gt;"",ROW()-19,"")</f>
        <v>1</v>
      </c>
      <c r="B20" s="543" t="str">
        <f ca="1" xml:space="preserve"> IF(ROWS($1:1)&gt;COUNT(Dong3),"",OFFSET('SO-TS'!G$1,SMALL(Dong3,ROWS($1:1)),))</f>
        <v>SX01/11</v>
      </c>
      <c r="C20" s="543" t="str">
        <f ca="1" xml:space="preserve"> IF(ROWS($1:1)&gt;COUNT(Dong3),"",OFFSET('SO-TS'!F$1,SMALL(Dong3,ROWS($1:1)),))</f>
        <v>06/2011</v>
      </c>
      <c r="D20" s="570" t="str">
        <f ca="1" xml:space="preserve"> IF(ROWS($1:1)&gt;COUNT(Dong3),"",OFFSET('SO-TS'!D$1,SMALL(Dong3,ROWS($1:1)),))</f>
        <v>Máy chap khe khổ 2m</v>
      </c>
      <c r="E20" s="571">
        <f ca="1" xml:space="preserve"> IF(ROWS($1:1)&gt;COUNT(Dong3),"",OFFSET('SO-TS'!H$1,SMALL(Dong3,ROWS($1:1)),))</f>
        <v>18000000</v>
      </c>
      <c r="F20" s="57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1" t="str">
        <f t="shared" ref="A21" si="0">IF(B21&lt;&gt;"",ROW()-19,"")</f>
        <v/>
      </c>
      <c r="B21" s="511"/>
      <c r="C21" s="544"/>
      <c r="D21" s="544"/>
      <c r="E21" s="573"/>
      <c r="F21" s="572"/>
      <c r="G21" s="573"/>
      <c r="H21" s="573"/>
    </row>
    <row r="22" spans="1:8" ht="17.25" customHeight="1">
      <c r="A22" s="513"/>
      <c r="B22" s="513" t="s">
        <v>335</v>
      </c>
      <c r="C22" s="545"/>
      <c r="D22" s="545"/>
      <c r="E22" s="574">
        <f ca="1">SUM(E20:E21)</f>
        <v>18000000</v>
      </c>
      <c r="F22" s="545"/>
      <c r="G22" s="574">
        <f ca="1">SUM(G20:G21)</f>
        <v>2100000</v>
      </c>
      <c r="H22" s="574"/>
    </row>
    <row r="23" spans="1:8" ht="17.25" customHeight="1">
      <c r="A23" s="546"/>
      <c r="B23" s="546"/>
      <c r="C23" s="547"/>
      <c r="D23" s="547"/>
      <c r="E23" s="547"/>
      <c r="F23" s="547"/>
      <c r="G23" s="548"/>
      <c r="H23" s="548"/>
    </row>
    <row r="24" spans="1:8" ht="17.25" customHeight="1">
      <c r="A24" s="546"/>
      <c r="B24" s="546"/>
      <c r="C24" s="547"/>
      <c r="D24" s="547"/>
      <c r="E24" s="547"/>
      <c r="F24" s="547"/>
      <c r="G24" s="548"/>
      <c r="H24" s="548"/>
    </row>
    <row r="25" spans="1:8" ht="17.25" customHeight="1">
      <c r="A25" s="1084" t="s">
        <v>336</v>
      </c>
      <c r="B25" s="1084"/>
      <c r="C25" s="1084"/>
      <c r="D25" s="1084"/>
      <c r="E25" s="1084"/>
      <c r="F25" s="1084"/>
      <c r="G25" s="1084"/>
      <c r="H25" s="1084"/>
    </row>
    <row r="26" spans="1:8" ht="27" customHeight="1">
      <c r="A26" s="513" t="s">
        <v>35</v>
      </c>
      <c r="B26" s="1064" t="s">
        <v>337</v>
      </c>
      <c r="C26" s="1066"/>
      <c r="D26" s="545" t="s">
        <v>200</v>
      </c>
      <c r="E26" s="545" t="s">
        <v>338</v>
      </c>
      <c r="F26" s="545" t="s">
        <v>339</v>
      </c>
      <c r="G26" s="548"/>
      <c r="H26" s="548"/>
    </row>
    <row r="27" spans="1:8" ht="17.25" customHeight="1">
      <c r="A27" s="513" t="s">
        <v>2</v>
      </c>
      <c r="B27" s="513" t="s">
        <v>3</v>
      </c>
      <c r="C27" s="545"/>
      <c r="D27" s="545" t="s">
        <v>4</v>
      </c>
      <c r="E27" s="545">
        <v>1</v>
      </c>
      <c r="F27" s="545">
        <v>2</v>
      </c>
      <c r="G27" s="548"/>
      <c r="H27" s="548"/>
    </row>
    <row r="28" spans="1:8" ht="17.25" customHeight="1">
      <c r="A28" s="549"/>
      <c r="B28" s="549"/>
      <c r="C28" s="550"/>
      <c r="D28" s="550"/>
      <c r="E28" s="550"/>
      <c r="F28" s="550"/>
      <c r="G28" s="548"/>
      <c r="H28" s="548"/>
    </row>
    <row r="29" spans="1:8" ht="17.25" customHeight="1">
      <c r="A29" s="551"/>
      <c r="B29" s="551"/>
      <c r="C29" s="552"/>
      <c r="D29" s="552"/>
      <c r="E29" s="552"/>
      <c r="F29" s="552"/>
      <c r="G29" s="548"/>
      <c r="H29" s="548"/>
    </row>
    <row r="30" spans="1:8" ht="17.25" customHeight="1">
      <c r="A30" s="551"/>
      <c r="B30" s="551"/>
      <c r="C30" s="552"/>
      <c r="D30" s="552"/>
      <c r="E30" s="552"/>
      <c r="F30" s="552"/>
      <c r="G30" s="548"/>
      <c r="H30" s="548"/>
    </row>
    <row r="31" spans="1:8" ht="17.25" customHeight="1">
      <c r="A31" s="551"/>
      <c r="B31" s="551"/>
      <c r="C31" s="552"/>
      <c r="D31" s="552"/>
      <c r="E31" s="552"/>
      <c r="F31" s="552"/>
      <c r="G31" s="548"/>
      <c r="H31" s="548"/>
    </row>
    <row r="32" spans="1:8" ht="17.25" customHeight="1">
      <c r="A32" s="553"/>
      <c r="B32" s="553"/>
      <c r="C32" s="554"/>
      <c r="D32" s="554"/>
      <c r="E32" s="554"/>
      <c r="F32" s="554"/>
      <c r="G32" s="548"/>
      <c r="H32" s="548"/>
    </row>
    <row r="33" spans="1:8">
      <c r="A33" s="546"/>
      <c r="B33" s="546"/>
      <c r="C33" s="547"/>
      <c r="D33" s="547"/>
      <c r="E33" s="547"/>
      <c r="F33" s="547"/>
      <c r="G33" s="548"/>
      <c r="H33" s="548"/>
    </row>
    <row r="34" spans="1:8">
      <c r="A34" s="108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5"/>
      <c r="C34" s="1085"/>
      <c r="D34" s="1085"/>
      <c r="E34" s="1085"/>
      <c r="F34" s="1085"/>
      <c r="G34" s="1085"/>
      <c r="H34" s="1085"/>
    </row>
    <row r="35" spans="1:8">
      <c r="A35" s="1085" t="str">
        <f ca="1" xml:space="preserve"> IF(ROWS($1:1)&gt;COUNT(Dong3),"","Lý do giảm:   "&amp;OFFSET('SO-TS'!$O$1,SMALL(Dong3,ROWS($1:1)),))</f>
        <v xml:space="preserve">Lý do giảm:   </v>
      </c>
      <c r="B35" s="1085"/>
      <c r="C35" s="1085"/>
      <c r="D35" s="1085"/>
      <c r="E35" s="1085"/>
      <c r="F35" s="1085"/>
      <c r="G35" s="1085"/>
      <c r="H35" s="1085"/>
    </row>
    <row r="36" spans="1:8">
      <c r="A36" s="523"/>
      <c r="B36" s="523"/>
      <c r="C36" s="518"/>
      <c r="D36" s="518"/>
      <c r="E36" s="1071" t="s">
        <v>520</v>
      </c>
      <c r="F36" s="1071"/>
      <c r="G36" s="1071"/>
      <c r="H36" s="1071"/>
    </row>
    <row r="37" spans="1:8">
      <c r="A37" s="1086" t="s">
        <v>340</v>
      </c>
      <c r="B37" s="1086"/>
      <c r="C37" s="1086" t="s">
        <v>12</v>
      </c>
      <c r="D37" s="1086"/>
      <c r="E37" s="1057" t="s">
        <v>109</v>
      </c>
      <c r="F37" s="1057"/>
      <c r="G37" s="1057"/>
      <c r="H37" s="1057"/>
    </row>
    <row r="38" spans="1:8">
      <c r="A38" s="500"/>
      <c r="B38" s="500"/>
      <c r="C38" s="503"/>
      <c r="D38" s="503"/>
      <c r="E38" s="503"/>
      <c r="F38" s="503"/>
      <c r="G38" s="503"/>
      <c r="H38" s="503"/>
    </row>
    <row r="39" spans="1:8">
      <c r="A39" s="500"/>
      <c r="B39" s="500"/>
      <c r="C39" s="503"/>
      <c r="D39" s="503"/>
      <c r="E39" s="503"/>
      <c r="F39" s="503"/>
      <c r="G39" s="503"/>
      <c r="H39" s="503"/>
    </row>
    <row r="40" spans="1:8">
      <c r="A40" s="500"/>
      <c r="B40" s="500"/>
      <c r="C40" s="503"/>
      <c r="D40" s="503"/>
      <c r="E40" s="503"/>
      <c r="F40" s="503"/>
      <c r="G40" s="503"/>
      <c r="H40" s="503"/>
    </row>
    <row r="41" spans="1:8">
      <c r="A41" s="500"/>
      <c r="B41" s="500"/>
      <c r="C41" s="503"/>
      <c r="D41" s="503"/>
      <c r="E41" s="503"/>
      <c r="F41" s="503"/>
      <c r="G41" s="503"/>
      <c r="H41" s="503"/>
    </row>
    <row r="42" spans="1:8">
      <c r="A42" s="500"/>
      <c r="B42" s="500"/>
      <c r="C42" s="503"/>
      <c r="D42" s="503"/>
      <c r="E42" s="503"/>
      <c r="F42" s="503"/>
      <c r="G42" s="503"/>
      <c r="H42" s="503"/>
    </row>
    <row r="43" spans="1:8">
      <c r="A43" s="500"/>
      <c r="B43" s="500"/>
      <c r="C43" s="503"/>
      <c r="D43" s="503"/>
      <c r="E43" s="503"/>
      <c r="F43" s="503"/>
      <c r="G43" s="503"/>
      <c r="H43" s="503"/>
    </row>
    <row r="44" spans="1:8">
      <c r="A44" s="500"/>
      <c r="B44" s="500"/>
      <c r="C44" s="503"/>
      <c r="D44" s="503"/>
      <c r="E44" s="503"/>
      <c r="F44" s="503"/>
      <c r="G44" s="503"/>
      <c r="H44" s="503"/>
    </row>
    <row r="45" spans="1:8">
      <c r="A45" s="1070" t="s">
        <v>151</v>
      </c>
      <c r="B45" s="1070"/>
      <c r="C45" s="518"/>
      <c r="D45" s="518"/>
      <c r="E45" s="1071" t="s">
        <v>103</v>
      </c>
      <c r="F45" s="1071"/>
      <c r="G45" s="1071"/>
      <c r="H45" s="107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43.42578125" style="709" customWidth="1"/>
    <col min="5" max="5" width="7.140625" style="709" customWidth="1"/>
    <col min="6" max="6" width="14.140625" style="709" customWidth="1"/>
    <col min="7" max="7" width="14.85546875" style="709" customWidth="1"/>
    <col min="8" max="9" width="12" style="709" customWidth="1"/>
    <col min="10" max="10" width="12.85546875" style="709" customWidth="1"/>
    <col min="11" max="12" width="13.5703125" style="709" customWidth="1"/>
    <col min="13" max="13" width="12.7109375" style="709" customWidth="1"/>
    <col min="14" max="14" width="6.28515625" style="709" customWidth="1"/>
    <col min="15" max="15" width="8.42578125" style="709" customWidth="1"/>
    <col min="16" max="16384" width="9.140625" style="709"/>
  </cols>
  <sheetData>
    <row r="2" spans="1:16">
      <c r="A2" s="708" t="str">
        <f>'IN-NX'!A2</f>
        <v>Đơn vị: CÔNG TY TNHH SX TM KIM DUNG PHÁT</v>
      </c>
      <c r="F2" s="710"/>
      <c r="G2" s="710"/>
      <c r="H2" s="710"/>
      <c r="I2" s="710"/>
      <c r="J2" s="1090" t="s">
        <v>563</v>
      </c>
      <c r="K2" s="1090"/>
      <c r="L2" s="1090"/>
      <c r="M2" s="1090"/>
    </row>
    <row r="3" spans="1:16" ht="15" customHeight="1">
      <c r="A3" s="738" t="str">
        <f>'IN-NX'!A3</f>
        <v>Địa chỉ: 1A227/1 Ấp 1, Phạm Văn Hai, Bình Chánh, TPHCM</v>
      </c>
      <c r="J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93"/>
      <c r="L3" s="1093"/>
      <c r="M3" s="1093"/>
    </row>
    <row r="4" spans="1:16">
      <c r="J4" s="1093"/>
      <c r="K4" s="1093"/>
      <c r="L4" s="1093"/>
      <c r="M4" s="1093"/>
    </row>
    <row r="5" spans="1:16" ht="19.5" customHeight="1">
      <c r="A5" s="1091" t="s">
        <v>564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711" t="s">
        <v>167</v>
      </c>
      <c r="O5" s="636">
        <f>IF(O13="Quý I",1,IF(O13="Quý II",4,IF(O13="Quý III",7,IF(O13="Quý IV",10,""))))</f>
        <v>4</v>
      </c>
      <c r="P5" s="636">
        <f>IF(O13="Quý I",3,IF(O13="Quý II",6,IF(O13="Quý III",9,IF(O13="Quý IV",12,""))))</f>
        <v>6</v>
      </c>
    </row>
    <row r="6" spans="1:16">
      <c r="A6" s="1092" t="s">
        <v>565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M6" s="1092"/>
      <c r="N6" s="736"/>
    </row>
    <row r="7" spans="1:16">
      <c r="B7" s="712"/>
      <c r="C7" s="712"/>
      <c r="D7" s="712"/>
      <c r="E7" s="713" t="s">
        <v>566</v>
      </c>
      <c r="G7" s="712"/>
      <c r="H7" s="712"/>
      <c r="I7" s="712"/>
      <c r="J7" s="712"/>
      <c r="K7" s="712"/>
      <c r="L7" s="712"/>
      <c r="M7" s="712"/>
    </row>
    <row r="8" spans="1:16">
      <c r="B8" s="712"/>
      <c r="C8" s="712"/>
      <c r="D8" s="712"/>
      <c r="E8" s="713" t="s">
        <v>567</v>
      </c>
      <c r="G8" s="712"/>
      <c r="H8" s="712"/>
      <c r="I8" s="712"/>
      <c r="J8" s="712"/>
      <c r="K8" s="712"/>
      <c r="L8" s="712"/>
      <c r="M8" s="712"/>
    </row>
    <row r="9" spans="1:16">
      <c r="B9" s="714"/>
      <c r="C9" s="714"/>
      <c r="D9" s="714"/>
      <c r="E9" s="713" t="s">
        <v>568</v>
      </c>
      <c r="G9" s="714"/>
      <c r="H9" s="714"/>
      <c r="I9" s="714"/>
      <c r="J9" s="714"/>
      <c r="K9" s="714"/>
      <c r="L9" s="714"/>
      <c r="M9" s="714"/>
    </row>
    <row r="10" spans="1:16">
      <c r="C10" s="1089"/>
      <c r="D10" s="1089"/>
      <c r="E10" s="1089"/>
      <c r="F10" s="1089"/>
      <c r="G10" s="1089"/>
      <c r="H10" s="1089"/>
      <c r="I10" s="1089"/>
      <c r="J10" s="1089"/>
      <c r="K10" s="1089"/>
      <c r="L10" s="1089"/>
      <c r="M10" s="1089"/>
    </row>
    <row r="11" spans="1:16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569</v>
      </c>
      <c r="G11" s="1095"/>
      <c r="H11" s="1095"/>
      <c r="I11" s="1095"/>
      <c r="J11" s="1095"/>
      <c r="K11" s="1095"/>
      <c r="L11" s="1095"/>
      <c r="M11" s="1095"/>
    </row>
    <row r="12" spans="1:16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570</v>
      </c>
      <c r="G12" s="1096" t="s">
        <v>571</v>
      </c>
      <c r="H12" s="1096"/>
      <c r="I12" s="1096"/>
      <c r="J12" s="1096"/>
      <c r="K12" s="1096"/>
      <c r="L12" s="1096"/>
      <c r="M12" s="1096"/>
    </row>
    <row r="13" spans="1:16" ht="31.5" customHeight="1" thickBot="1">
      <c r="A13" s="1094"/>
      <c r="B13" s="1096"/>
      <c r="C13" s="1096"/>
      <c r="D13" s="1094"/>
      <c r="E13" s="1094"/>
      <c r="F13" s="1096"/>
      <c r="G13" s="715" t="s">
        <v>553</v>
      </c>
      <c r="H13" s="715" t="s">
        <v>554</v>
      </c>
      <c r="I13" s="715" t="s">
        <v>555</v>
      </c>
      <c r="J13" s="715" t="s">
        <v>572</v>
      </c>
      <c r="K13" s="715" t="s">
        <v>573</v>
      </c>
      <c r="L13" s="715" t="s">
        <v>547</v>
      </c>
      <c r="M13" s="715" t="s">
        <v>574</v>
      </c>
      <c r="O13" s="737" t="s">
        <v>375</v>
      </c>
    </row>
    <row r="14" spans="1:16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/>
      <c r="J14" s="716">
        <v>4</v>
      </c>
      <c r="K14" s="716">
        <v>5</v>
      </c>
      <c r="L14" s="716"/>
      <c r="M14" s="716">
        <v>6</v>
      </c>
    </row>
    <row r="15" spans="1:16" ht="22.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  <c r="M15" s="719"/>
    </row>
    <row r="16" spans="1:16" ht="22.5" customHeight="1">
      <c r="A16" s="720" t="str">
        <f ca="1">IF(ROWS($1:1)&gt;COUNT(Dong9),"",OFFSET(TH!C$1,SMALL(Dong9,ROWS($1:1)),))</f>
        <v/>
      </c>
      <c r="B16" s="720" t="str">
        <f ca="1">IF(ROWS($1:1)&gt;COUNT(Dong9),"",OFFSET(TH!D$1,SMALL(Dong9,ROWS($1:1)),))</f>
        <v/>
      </c>
      <c r="C16" s="720" t="str">
        <f ca="1">IF(ROWS($1:1)&gt;COUNT(Dong9),"",OFFSET(TH!E$1,SMALL(Dong9,ROWS($1:1)),))</f>
        <v/>
      </c>
      <c r="D16" s="721" t="str">
        <f ca="1">IF(ROWS($1:1)&gt;COUNT(Dong9),"",OFFSET(TH!F$1,SMALL(Dong9,ROWS($1:1)),))</f>
        <v/>
      </c>
      <c r="E16" s="720" t="str">
        <f ca="1">IF(ROWS($1:1)&gt;COUNT(Dong9),"",OFFSET(TH!M$1,SMALL(Dong9,ROWS($1:1)),))</f>
        <v/>
      </c>
      <c r="F16" s="722" t="str">
        <f ca="1">IF(ROWS($1:1)&gt;COUNT(Dong9),"",OFFSET(TH!K$1,SMALL(Dong9,ROWS($1:1)),))</f>
        <v/>
      </c>
      <c r="G16" s="722">
        <f ca="1">IF($E16="1521",$F16,0)</f>
        <v>0</v>
      </c>
      <c r="H16" s="722">
        <f ca="1">IF($E16="1522",$F16,0)</f>
        <v>0</v>
      </c>
      <c r="I16" s="722">
        <f ca="1">IF(LEFT(D16,6)="Mực in",F16,0)</f>
        <v>0</v>
      </c>
      <c r="J16" s="722">
        <f ca="1">IF(OR(LEFT($E16,3)="334",LEFT($E16,3)="338"),$F16,0)</f>
        <v>0</v>
      </c>
      <c r="K16" s="722">
        <f ca="1">IF(OR(LEFT($E16,3)="331",AND(LEFT($E16,3)="111",$D16="Tiền điện")),$F16,0)</f>
        <v>0</v>
      </c>
      <c r="L16" s="722">
        <f ca="1">IF($E16="142",$F16,0)</f>
        <v>0</v>
      </c>
      <c r="M16" s="72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0" t="str">
        <f ca="1">IF(ROWS($1:2)&gt;COUNT(Dong9),"",OFFSET(TH!C$1,SMALL(Dong9,ROWS($1:2)),))</f>
        <v/>
      </c>
      <c r="B17" s="720" t="str">
        <f ca="1">IF(ROWS($1:2)&gt;COUNT(Dong9),"",OFFSET(TH!D$1,SMALL(Dong9,ROWS($1:2)),))</f>
        <v/>
      </c>
      <c r="C17" s="720" t="str">
        <f ca="1">IF(ROWS($1:2)&gt;COUNT(Dong9),"",OFFSET(TH!E$1,SMALL(Dong9,ROWS($1:2)),))</f>
        <v/>
      </c>
      <c r="D17" s="721" t="str">
        <f ca="1">IF(ROWS($1:2)&gt;COUNT(Dong9),"",OFFSET(TH!F$1,SMALL(Dong9,ROWS($1:2)),))</f>
        <v/>
      </c>
      <c r="E17" s="720" t="str">
        <f ca="1">IF(ROWS($1:2)&gt;COUNT(Dong9),"",OFFSET(TH!M$1,SMALL(Dong9,ROWS($1:2)),))</f>
        <v/>
      </c>
      <c r="F17" s="722" t="str">
        <f ca="1">IF(ROWS($1:2)&gt;COUNT(Dong9),"",OFFSET(TH!K$1,SMALL(Dong9,ROWS($1:2)),))</f>
        <v/>
      </c>
      <c r="G17" s="722">
        <f t="shared" ref="G17:G33" ca="1" si="0">IF($E17="1521",$F17,0)</f>
        <v>0</v>
      </c>
      <c r="H17" s="722">
        <f t="shared" ref="H17:H33" ca="1" si="1">IF($E17="1522",$F17,0)</f>
        <v>0</v>
      </c>
      <c r="I17" s="722">
        <f t="shared" ref="I17:I33" ca="1" si="2">IF(LEFT(D17,6)="Mực in",F17,0)</f>
        <v>0</v>
      </c>
      <c r="J17" s="722">
        <f t="shared" ref="J17:J33" ca="1" si="3">IF(OR(LEFT($E17,3)="334",LEFT($E17,3)="338"),$F17,0)</f>
        <v>0</v>
      </c>
      <c r="K17" s="722">
        <f t="shared" ref="K17:K33" ca="1" si="4">IF(OR(LEFT($E17,3)="331",AND(LEFT($E17,3)="111",$D17="Tiền điện")),$F17,0)</f>
        <v>0</v>
      </c>
      <c r="L17" s="722">
        <f t="shared" ref="L17:L33" ca="1" si="5">IF($E17="142",$F17,0)</f>
        <v>0</v>
      </c>
      <c r="M17" s="72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0" t="str">
        <f ca="1">IF(ROWS($1:3)&gt;COUNT(Dong9),"",OFFSET(TH!C$1,SMALL(Dong9,ROWS($1:3)),))</f>
        <v/>
      </c>
      <c r="B18" s="720" t="str">
        <f ca="1">IF(ROWS($1:3)&gt;COUNT(Dong9),"",OFFSET(TH!D$1,SMALL(Dong9,ROWS($1:3)),))</f>
        <v/>
      </c>
      <c r="C18" s="720" t="str">
        <f ca="1">IF(ROWS($1:3)&gt;COUNT(Dong9),"",OFFSET(TH!E$1,SMALL(Dong9,ROWS($1:3)),))</f>
        <v/>
      </c>
      <c r="D18" s="721" t="str">
        <f ca="1">IF(ROWS($1:3)&gt;COUNT(Dong9),"",OFFSET(TH!F$1,SMALL(Dong9,ROWS($1:3)),))</f>
        <v/>
      </c>
      <c r="E18" s="720" t="str">
        <f ca="1">IF(ROWS($1:3)&gt;COUNT(Dong9),"",OFFSET(TH!M$1,SMALL(Dong9,ROWS($1:3)),))</f>
        <v/>
      </c>
      <c r="F18" s="722" t="str">
        <f ca="1">IF(ROWS($1:3)&gt;COUNT(Dong9),"",OFFSET(TH!K$1,SMALL(Dong9,ROWS($1:3)),))</f>
        <v/>
      </c>
      <c r="G18" s="722">
        <f t="shared" ca="1" si="0"/>
        <v>0</v>
      </c>
      <c r="H18" s="722">
        <f t="shared" ca="1" si="1"/>
        <v>0</v>
      </c>
      <c r="I18" s="722">
        <f t="shared" ca="1" si="2"/>
        <v>0</v>
      </c>
      <c r="J18" s="722">
        <f t="shared" ca="1" si="3"/>
        <v>0</v>
      </c>
      <c r="K18" s="722">
        <f t="shared" ca="1" si="4"/>
        <v>0</v>
      </c>
      <c r="L18" s="722">
        <f t="shared" ca="1" si="5"/>
        <v>0</v>
      </c>
      <c r="M18" s="722">
        <f t="shared" ca="1" si="6"/>
        <v>0</v>
      </c>
    </row>
    <row r="19" spans="1:13" ht="22.5" customHeight="1">
      <c r="A19" s="720" t="str">
        <f ca="1">IF(ROWS($1:4)&gt;COUNT(Dong9),"",OFFSET(TH!C$1,SMALL(Dong9,ROWS($1:4)),))</f>
        <v/>
      </c>
      <c r="B19" s="720" t="str">
        <f ca="1">IF(ROWS($1:4)&gt;COUNT(Dong9),"",OFFSET(TH!D$1,SMALL(Dong9,ROWS($1:4)),))</f>
        <v/>
      </c>
      <c r="C19" s="720" t="str">
        <f ca="1">IF(ROWS($1:4)&gt;COUNT(Dong9),"",OFFSET(TH!E$1,SMALL(Dong9,ROWS($1:4)),))</f>
        <v/>
      </c>
      <c r="D19" s="721" t="str">
        <f ca="1">IF(ROWS($1:4)&gt;COUNT(Dong9),"",OFFSET(TH!F$1,SMALL(Dong9,ROWS($1:4)),))</f>
        <v/>
      </c>
      <c r="E19" s="720" t="str">
        <f ca="1">IF(ROWS($1:4)&gt;COUNT(Dong9),"",OFFSET(TH!M$1,SMALL(Dong9,ROWS($1:4)),))</f>
        <v/>
      </c>
      <c r="F19" s="722" t="str">
        <f ca="1">IF(ROWS($1:4)&gt;COUNT(Dong9),"",OFFSET(TH!K$1,SMALL(Dong9,ROWS($1:4)),))</f>
        <v/>
      </c>
      <c r="G19" s="722">
        <f t="shared" ca="1" si="0"/>
        <v>0</v>
      </c>
      <c r="H19" s="722">
        <f t="shared" ca="1" si="1"/>
        <v>0</v>
      </c>
      <c r="I19" s="722">
        <f t="shared" ca="1" si="2"/>
        <v>0</v>
      </c>
      <c r="J19" s="722">
        <f t="shared" ca="1" si="3"/>
        <v>0</v>
      </c>
      <c r="K19" s="722">
        <f t="shared" ca="1" si="4"/>
        <v>0</v>
      </c>
      <c r="L19" s="722">
        <f t="shared" ca="1" si="5"/>
        <v>0</v>
      </c>
      <c r="M19" s="722">
        <f t="shared" ca="1" si="6"/>
        <v>0</v>
      </c>
    </row>
    <row r="20" spans="1:13" ht="22.5" customHeight="1">
      <c r="A20" s="720" t="str">
        <f ca="1">IF(ROWS($1:5)&gt;COUNT(Dong9),"",OFFSET(TH!C$1,SMALL(Dong9,ROWS($1:5)),))</f>
        <v/>
      </c>
      <c r="B20" s="720" t="str">
        <f ca="1">IF(ROWS($1:5)&gt;COUNT(Dong9),"",OFFSET(TH!D$1,SMALL(Dong9,ROWS($1:5)),))</f>
        <v/>
      </c>
      <c r="C20" s="720" t="str">
        <f ca="1">IF(ROWS($1:5)&gt;COUNT(Dong9),"",OFFSET(TH!E$1,SMALL(Dong9,ROWS($1:5)),))</f>
        <v/>
      </c>
      <c r="D20" s="721" t="str">
        <f ca="1">IF(ROWS($1:5)&gt;COUNT(Dong9),"",OFFSET(TH!F$1,SMALL(Dong9,ROWS($1:5)),))</f>
        <v/>
      </c>
      <c r="E20" s="720" t="str">
        <f ca="1">IF(ROWS($1:5)&gt;COUNT(Dong9),"",OFFSET(TH!M$1,SMALL(Dong9,ROWS($1:5)),))</f>
        <v/>
      </c>
      <c r="F20" s="722" t="str">
        <f ca="1">IF(ROWS($1:5)&gt;COUNT(Dong9),"",OFFSET(TH!K$1,SMALL(Dong9,ROWS($1:5)),))</f>
        <v/>
      </c>
      <c r="G20" s="722">
        <f t="shared" ca="1" si="0"/>
        <v>0</v>
      </c>
      <c r="H20" s="722">
        <f t="shared" ca="1" si="1"/>
        <v>0</v>
      </c>
      <c r="I20" s="722">
        <f t="shared" ca="1" si="2"/>
        <v>0</v>
      </c>
      <c r="J20" s="722">
        <f t="shared" ca="1" si="3"/>
        <v>0</v>
      </c>
      <c r="K20" s="722">
        <f t="shared" ca="1" si="4"/>
        <v>0</v>
      </c>
      <c r="L20" s="722">
        <f t="shared" ca="1" si="5"/>
        <v>0</v>
      </c>
      <c r="M20" s="722">
        <f t="shared" ca="1" si="6"/>
        <v>0</v>
      </c>
    </row>
    <row r="21" spans="1:13" ht="22.5" customHeight="1">
      <c r="A21" s="720" t="str">
        <f ca="1">IF(ROWS($1:6)&gt;COUNT(Dong9),"",OFFSET(TH!C$1,SMALL(Dong9,ROWS($1:6)),))</f>
        <v/>
      </c>
      <c r="B21" s="720" t="str">
        <f ca="1">IF(ROWS($1:6)&gt;COUNT(Dong9),"",OFFSET(TH!D$1,SMALL(Dong9,ROWS($1:6)),))</f>
        <v/>
      </c>
      <c r="C21" s="720" t="str">
        <f ca="1">IF(ROWS($1:6)&gt;COUNT(Dong9),"",OFFSET(TH!E$1,SMALL(Dong9,ROWS($1:6)),))</f>
        <v/>
      </c>
      <c r="D21" s="721" t="str">
        <f ca="1">IF(ROWS($1:6)&gt;COUNT(Dong9),"",OFFSET(TH!F$1,SMALL(Dong9,ROWS($1:6)),))</f>
        <v/>
      </c>
      <c r="E21" s="720" t="str">
        <f ca="1">IF(ROWS($1:6)&gt;COUNT(Dong9),"",OFFSET(TH!M$1,SMALL(Dong9,ROWS($1:6)),))</f>
        <v/>
      </c>
      <c r="F21" s="722" t="str">
        <f ca="1">IF(ROWS($1:6)&gt;COUNT(Dong9),"",OFFSET(TH!K$1,SMALL(Dong9,ROWS($1:6)),))</f>
        <v/>
      </c>
      <c r="G21" s="722">
        <f t="shared" ca="1" si="0"/>
        <v>0</v>
      </c>
      <c r="H21" s="722">
        <f t="shared" ca="1" si="1"/>
        <v>0</v>
      </c>
      <c r="I21" s="722">
        <f t="shared" ca="1" si="2"/>
        <v>0</v>
      </c>
      <c r="J21" s="722">
        <f t="shared" ca="1" si="3"/>
        <v>0</v>
      </c>
      <c r="K21" s="722">
        <f t="shared" ca="1" si="4"/>
        <v>0</v>
      </c>
      <c r="L21" s="722">
        <f t="shared" ca="1" si="5"/>
        <v>0</v>
      </c>
      <c r="M21" s="722">
        <f t="shared" ca="1" si="6"/>
        <v>0</v>
      </c>
    </row>
    <row r="22" spans="1:13" ht="22.5" customHeight="1">
      <c r="A22" s="720" t="str">
        <f ca="1">IF(ROWS($1:7)&gt;COUNT(Dong9),"",OFFSET(TH!C$1,SMALL(Dong9,ROWS($1:7)),))</f>
        <v/>
      </c>
      <c r="B22" s="720" t="str">
        <f ca="1">IF(ROWS($1:7)&gt;COUNT(Dong9),"",OFFSET(TH!D$1,SMALL(Dong9,ROWS($1:7)),))</f>
        <v/>
      </c>
      <c r="C22" s="720" t="str">
        <f ca="1">IF(ROWS($1:7)&gt;COUNT(Dong9),"",OFFSET(TH!E$1,SMALL(Dong9,ROWS($1:7)),))</f>
        <v/>
      </c>
      <c r="D22" s="721" t="str">
        <f ca="1">IF(ROWS($1:7)&gt;COUNT(Dong9),"",OFFSET(TH!F$1,SMALL(Dong9,ROWS($1:7)),))</f>
        <v/>
      </c>
      <c r="E22" s="720" t="str">
        <f ca="1">IF(ROWS($1:7)&gt;COUNT(Dong9),"",OFFSET(TH!M$1,SMALL(Dong9,ROWS($1:7)),))</f>
        <v/>
      </c>
      <c r="F22" s="722" t="str">
        <f ca="1">IF(ROWS($1:7)&gt;COUNT(Dong9),"",OFFSET(TH!K$1,SMALL(Dong9,ROWS($1:7)),))</f>
        <v/>
      </c>
      <c r="G22" s="722">
        <f t="shared" ca="1" si="0"/>
        <v>0</v>
      </c>
      <c r="H22" s="722">
        <f t="shared" ca="1" si="1"/>
        <v>0</v>
      </c>
      <c r="I22" s="722">
        <f t="shared" ca="1" si="2"/>
        <v>0</v>
      </c>
      <c r="J22" s="722">
        <f t="shared" ca="1" si="3"/>
        <v>0</v>
      </c>
      <c r="K22" s="722">
        <f t="shared" ca="1" si="4"/>
        <v>0</v>
      </c>
      <c r="L22" s="722">
        <f t="shared" ca="1" si="5"/>
        <v>0</v>
      </c>
      <c r="M22" s="722">
        <f t="shared" ca="1" si="6"/>
        <v>0</v>
      </c>
    </row>
    <row r="23" spans="1:13" ht="22.5" customHeight="1">
      <c r="A23" s="720" t="str">
        <f ca="1">IF(ROWS($1:8)&gt;COUNT(Dong9),"",OFFSET(TH!C$1,SMALL(Dong9,ROWS($1:8)),))</f>
        <v/>
      </c>
      <c r="B23" s="720" t="str">
        <f ca="1">IF(ROWS($1:8)&gt;COUNT(Dong9),"",OFFSET(TH!D$1,SMALL(Dong9,ROWS($1:8)),))</f>
        <v/>
      </c>
      <c r="C23" s="720" t="str">
        <f ca="1">IF(ROWS($1:8)&gt;COUNT(Dong9),"",OFFSET(TH!E$1,SMALL(Dong9,ROWS($1:8)),))</f>
        <v/>
      </c>
      <c r="D23" s="721" t="str">
        <f ca="1">IF(ROWS($1:8)&gt;COUNT(Dong9),"",OFFSET(TH!F$1,SMALL(Dong9,ROWS($1:8)),))</f>
        <v/>
      </c>
      <c r="E23" s="720" t="str">
        <f ca="1">IF(ROWS($1:8)&gt;COUNT(Dong9),"",OFFSET(TH!M$1,SMALL(Dong9,ROWS($1:8)),))</f>
        <v/>
      </c>
      <c r="F23" s="722" t="str">
        <f ca="1">IF(ROWS($1:8)&gt;COUNT(Dong9),"",OFFSET(TH!K$1,SMALL(Dong9,ROWS($1:8)),))</f>
        <v/>
      </c>
      <c r="G23" s="722">
        <f t="shared" ca="1" si="0"/>
        <v>0</v>
      </c>
      <c r="H23" s="722">
        <f t="shared" ca="1" si="1"/>
        <v>0</v>
      </c>
      <c r="I23" s="722">
        <f t="shared" ca="1" si="2"/>
        <v>0</v>
      </c>
      <c r="J23" s="722">
        <f t="shared" ca="1" si="3"/>
        <v>0</v>
      </c>
      <c r="K23" s="722">
        <f t="shared" ca="1" si="4"/>
        <v>0</v>
      </c>
      <c r="L23" s="722">
        <f t="shared" ca="1" si="5"/>
        <v>0</v>
      </c>
      <c r="M23" s="722">
        <f t="shared" ca="1" si="6"/>
        <v>0</v>
      </c>
    </row>
    <row r="24" spans="1:13" ht="22.5" customHeight="1">
      <c r="A24" s="720" t="str">
        <f ca="1">IF(ROWS($1:9)&gt;COUNT(Dong9),"",OFFSET(TH!C$1,SMALL(Dong9,ROWS($1:9)),))</f>
        <v/>
      </c>
      <c r="B24" s="720" t="str">
        <f ca="1">IF(ROWS($1:9)&gt;COUNT(Dong9),"",OFFSET(TH!D$1,SMALL(Dong9,ROWS($1:9)),))</f>
        <v/>
      </c>
      <c r="C24" s="720" t="str">
        <f ca="1">IF(ROWS($1:9)&gt;COUNT(Dong9),"",OFFSET(TH!E$1,SMALL(Dong9,ROWS($1:9)),))</f>
        <v/>
      </c>
      <c r="D24" s="721" t="str">
        <f ca="1">IF(ROWS($1:9)&gt;COUNT(Dong9),"",OFFSET(TH!F$1,SMALL(Dong9,ROWS($1:9)),))</f>
        <v/>
      </c>
      <c r="E24" s="720" t="str">
        <f ca="1">IF(ROWS($1:9)&gt;COUNT(Dong9),"",OFFSET(TH!M$1,SMALL(Dong9,ROWS($1:9)),))</f>
        <v/>
      </c>
      <c r="F24" s="722" t="str">
        <f ca="1">IF(ROWS($1:9)&gt;COUNT(Dong9),"",OFFSET(TH!K$1,SMALL(Dong9,ROWS($1:9)),))</f>
        <v/>
      </c>
      <c r="G24" s="722">
        <f t="shared" ca="1" si="0"/>
        <v>0</v>
      </c>
      <c r="H24" s="722">
        <f t="shared" ca="1" si="1"/>
        <v>0</v>
      </c>
      <c r="I24" s="722">
        <f t="shared" ca="1" si="2"/>
        <v>0</v>
      </c>
      <c r="J24" s="722">
        <f t="shared" ca="1" si="3"/>
        <v>0</v>
      </c>
      <c r="K24" s="722">
        <f t="shared" ca="1" si="4"/>
        <v>0</v>
      </c>
      <c r="L24" s="722">
        <f t="shared" ca="1" si="5"/>
        <v>0</v>
      </c>
      <c r="M24" s="722">
        <f t="shared" ca="1" si="6"/>
        <v>0</v>
      </c>
    </row>
    <row r="25" spans="1:13" ht="22.5" customHeight="1">
      <c r="A25" s="720" t="str">
        <f ca="1">IF(ROWS($1:10)&gt;COUNT(Dong9),"",OFFSET(TH!C$1,SMALL(Dong9,ROWS($1:10)),))</f>
        <v/>
      </c>
      <c r="B25" s="720" t="str">
        <f ca="1">IF(ROWS($1:10)&gt;COUNT(Dong9),"",OFFSET(TH!D$1,SMALL(Dong9,ROWS($1:10)),))</f>
        <v/>
      </c>
      <c r="C25" s="720" t="str">
        <f ca="1">IF(ROWS($1:10)&gt;COUNT(Dong9),"",OFFSET(TH!E$1,SMALL(Dong9,ROWS($1:10)),))</f>
        <v/>
      </c>
      <c r="D25" s="721" t="str">
        <f ca="1">IF(ROWS($1:10)&gt;COUNT(Dong9),"",OFFSET(TH!F$1,SMALL(Dong9,ROWS($1:10)),))</f>
        <v/>
      </c>
      <c r="E25" s="720" t="str">
        <f ca="1">IF(ROWS($1:10)&gt;COUNT(Dong9),"",OFFSET(TH!M$1,SMALL(Dong9,ROWS($1:10)),))</f>
        <v/>
      </c>
      <c r="F25" s="722" t="str">
        <f ca="1">IF(ROWS($1:10)&gt;COUNT(Dong9),"",OFFSET(TH!K$1,SMALL(Dong9,ROWS($1:10)),))</f>
        <v/>
      </c>
      <c r="G25" s="722">
        <f t="shared" ca="1" si="0"/>
        <v>0</v>
      </c>
      <c r="H25" s="722">
        <f t="shared" ca="1" si="1"/>
        <v>0</v>
      </c>
      <c r="I25" s="722">
        <f t="shared" ca="1" si="2"/>
        <v>0</v>
      </c>
      <c r="J25" s="722">
        <f t="shared" ca="1" si="3"/>
        <v>0</v>
      </c>
      <c r="K25" s="722">
        <f t="shared" ca="1" si="4"/>
        <v>0</v>
      </c>
      <c r="L25" s="722">
        <f t="shared" ca="1" si="5"/>
        <v>0</v>
      </c>
      <c r="M25" s="722">
        <f t="shared" ca="1" si="6"/>
        <v>0</v>
      </c>
    </row>
    <row r="26" spans="1:13" ht="22.5" customHeight="1">
      <c r="A26" s="720" t="str">
        <f ca="1">IF(ROWS($1:11)&gt;COUNT(Dong9),"",OFFSET(TH!C$1,SMALL(Dong9,ROWS($1:11)),))</f>
        <v/>
      </c>
      <c r="B26" s="720" t="str">
        <f ca="1">IF(ROWS($1:11)&gt;COUNT(Dong9),"",OFFSET(TH!D$1,SMALL(Dong9,ROWS($1:11)),))</f>
        <v/>
      </c>
      <c r="C26" s="720" t="str">
        <f ca="1">IF(ROWS($1:11)&gt;COUNT(Dong9),"",OFFSET(TH!E$1,SMALL(Dong9,ROWS($1:11)),))</f>
        <v/>
      </c>
      <c r="D26" s="721" t="str">
        <f ca="1">IF(ROWS($1:11)&gt;COUNT(Dong9),"",OFFSET(TH!F$1,SMALL(Dong9,ROWS($1:11)),))</f>
        <v/>
      </c>
      <c r="E26" s="720" t="str">
        <f ca="1">IF(ROWS($1:11)&gt;COUNT(Dong9),"",OFFSET(TH!M$1,SMALL(Dong9,ROWS($1:11)),))</f>
        <v/>
      </c>
      <c r="F26" s="722" t="str">
        <f ca="1">IF(ROWS($1:11)&gt;COUNT(Dong9),"",OFFSET(TH!K$1,SMALL(Dong9,ROWS($1:11)),))</f>
        <v/>
      </c>
      <c r="G26" s="722">
        <f t="shared" ca="1" si="0"/>
        <v>0</v>
      </c>
      <c r="H26" s="722">
        <f t="shared" ca="1" si="1"/>
        <v>0</v>
      </c>
      <c r="I26" s="722">
        <f t="shared" ca="1" si="2"/>
        <v>0</v>
      </c>
      <c r="J26" s="722">
        <f t="shared" ca="1" si="3"/>
        <v>0</v>
      </c>
      <c r="K26" s="722">
        <f t="shared" ca="1" si="4"/>
        <v>0</v>
      </c>
      <c r="L26" s="722">
        <f t="shared" ca="1" si="5"/>
        <v>0</v>
      </c>
      <c r="M26" s="722">
        <f t="shared" ca="1" si="6"/>
        <v>0</v>
      </c>
    </row>
    <row r="27" spans="1:13" ht="22.5" customHeight="1">
      <c r="A27" s="720" t="str">
        <f ca="1">IF(ROWS($1:12)&gt;COUNT(Dong9),"",OFFSET(TH!C$1,SMALL(Dong9,ROWS($1:12)),))</f>
        <v/>
      </c>
      <c r="B27" s="720" t="str">
        <f ca="1">IF(ROWS($1:12)&gt;COUNT(Dong9),"",OFFSET(TH!D$1,SMALL(Dong9,ROWS($1:12)),))</f>
        <v/>
      </c>
      <c r="C27" s="720" t="str">
        <f ca="1">IF(ROWS($1:12)&gt;COUNT(Dong9),"",OFFSET(TH!E$1,SMALL(Dong9,ROWS($1:12)),))</f>
        <v/>
      </c>
      <c r="D27" s="721" t="str">
        <f ca="1">IF(ROWS($1:12)&gt;COUNT(Dong9),"",OFFSET(TH!F$1,SMALL(Dong9,ROWS($1:12)),))</f>
        <v/>
      </c>
      <c r="E27" s="720" t="str">
        <f ca="1">IF(ROWS($1:12)&gt;COUNT(Dong9),"",OFFSET(TH!M$1,SMALL(Dong9,ROWS($1:12)),))</f>
        <v/>
      </c>
      <c r="F27" s="722" t="str">
        <f ca="1">IF(ROWS($1:12)&gt;COUNT(Dong9),"",OFFSET(TH!K$1,SMALL(Dong9,ROWS($1:12)),))</f>
        <v/>
      </c>
      <c r="G27" s="722">
        <f t="shared" ca="1" si="0"/>
        <v>0</v>
      </c>
      <c r="H27" s="722">
        <f t="shared" ca="1" si="1"/>
        <v>0</v>
      </c>
      <c r="I27" s="722">
        <f t="shared" ca="1" si="2"/>
        <v>0</v>
      </c>
      <c r="J27" s="722">
        <f t="shared" ca="1" si="3"/>
        <v>0</v>
      </c>
      <c r="K27" s="722">
        <f t="shared" ca="1" si="4"/>
        <v>0</v>
      </c>
      <c r="L27" s="722">
        <f t="shared" ca="1" si="5"/>
        <v>0</v>
      </c>
      <c r="M27" s="722">
        <f t="shared" ca="1" si="6"/>
        <v>0</v>
      </c>
    </row>
    <row r="28" spans="1:13" ht="22.5" customHeight="1">
      <c r="A28" s="720" t="str">
        <f ca="1">IF(ROWS($1:13)&gt;COUNT(Dong9),"",OFFSET(TH!C$1,SMALL(Dong9,ROWS($1:13)),))</f>
        <v/>
      </c>
      <c r="B28" s="720" t="str">
        <f ca="1">IF(ROWS($1:13)&gt;COUNT(Dong9),"",OFFSET(TH!D$1,SMALL(Dong9,ROWS($1:13)),))</f>
        <v/>
      </c>
      <c r="C28" s="720" t="str">
        <f ca="1">IF(ROWS($1:13)&gt;COUNT(Dong9),"",OFFSET(TH!E$1,SMALL(Dong9,ROWS($1:13)),))</f>
        <v/>
      </c>
      <c r="D28" s="721" t="str">
        <f ca="1">IF(ROWS($1:13)&gt;COUNT(Dong9),"",OFFSET(TH!F$1,SMALL(Dong9,ROWS($1:13)),))</f>
        <v/>
      </c>
      <c r="E28" s="720" t="str">
        <f ca="1">IF(ROWS($1:13)&gt;COUNT(Dong9),"",OFFSET(TH!M$1,SMALL(Dong9,ROWS($1:13)),))</f>
        <v/>
      </c>
      <c r="F28" s="722" t="str">
        <f ca="1">IF(ROWS($1:13)&gt;COUNT(Dong9),"",OFFSET(TH!K$1,SMALL(Dong9,ROWS($1:13)),))</f>
        <v/>
      </c>
      <c r="G28" s="722">
        <f t="shared" ca="1" si="0"/>
        <v>0</v>
      </c>
      <c r="H28" s="722">
        <f t="shared" ca="1" si="1"/>
        <v>0</v>
      </c>
      <c r="I28" s="722">
        <f t="shared" ca="1" si="2"/>
        <v>0</v>
      </c>
      <c r="J28" s="722">
        <f t="shared" ca="1" si="3"/>
        <v>0</v>
      </c>
      <c r="K28" s="722">
        <f t="shared" ca="1" si="4"/>
        <v>0</v>
      </c>
      <c r="L28" s="722">
        <f t="shared" ca="1" si="5"/>
        <v>0</v>
      </c>
      <c r="M28" s="722">
        <f t="shared" ca="1" si="6"/>
        <v>0</v>
      </c>
    </row>
    <row r="29" spans="1:13" ht="22.5" customHeight="1">
      <c r="A29" s="720" t="str">
        <f ca="1">IF(ROWS($1:14)&gt;COUNT(Dong9),"",OFFSET(TH!C$1,SMALL(Dong9,ROWS($1:14)),))</f>
        <v/>
      </c>
      <c r="B29" s="720" t="str">
        <f ca="1">IF(ROWS($1:14)&gt;COUNT(Dong9),"",OFFSET(TH!D$1,SMALL(Dong9,ROWS($1:14)),))</f>
        <v/>
      </c>
      <c r="C29" s="720" t="str">
        <f ca="1">IF(ROWS($1:14)&gt;COUNT(Dong9),"",OFFSET(TH!E$1,SMALL(Dong9,ROWS($1:14)),))</f>
        <v/>
      </c>
      <c r="D29" s="721" t="str">
        <f ca="1">IF(ROWS($1:14)&gt;COUNT(Dong9),"",OFFSET(TH!F$1,SMALL(Dong9,ROWS($1:14)),))</f>
        <v/>
      </c>
      <c r="E29" s="720" t="str">
        <f ca="1">IF(ROWS($1:14)&gt;COUNT(Dong9),"",OFFSET(TH!M$1,SMALL(Dong9,ROWS($1:14)),))</f>
        <v/>
      </c>
      <c r="F29" s="722" t="str">
        <f ca="1">IF(ROWS($1:14)&gt;COUNT(Dong9),"",OFFSET(TH!K$1,SMALL(Dong9,ROWS($1:14)),))</f>
        <v/>
      </c>
      <c r="G29" s="722">
        <f t="shared" ca="1" si="0"/>
        <v>0</v>
      </c>
      <c r="H29" s="722">
        <f t="shared" ca="1" si="1"/>
        <v>0</v>
      </c>
      <c r="I29" s="722">
        <f t="shared" ca="1" si="2"/>
        <v>0</v>
      </c>
      <c r="J29" s="722">
        <f t="shared" ca="1" si="3"/>
        <v>0</v>
      </c>
      <c r="K29" s="722">
        <f t="shared" ca="1" si="4"/>
        <v>0</v>
      </c>
      <c r="L29" s="722">
        <f t="shared" ca="1" si="5"/>
        <v>0</v>
      </c>
      <c r="M29" s="722">
        <f t="shared" ca="1" si="6"/>
        <v>0</v>
      </c>
    </row>
    <row r="30" spans="1:13" ht="22.5" customHeight="1">
      <c r="A30" s="720" t="str">
        <f ca="1">IF(ROWS($1:15)&gt;COUNT(Dong9),"",OFFSET(TH!C$1,SMALL(Dong9,ROWS($1:15)),))</f>
        <v/>
      </c>
      <c r="B30" s="720" t="str">
        <f ca="1">IF(ROWS($1:15)&gt;COUNT(Dong9),"",OFFSET(TH!D$1,SMALL(Dong9,ROWS($1:15)),))</f>
        <v/>
      </c>
      <c r="C30" s="720" t="str">
        <f ca="1">IF(ROWS($1:15)&gt;COUNT(Dong9),"",OFFSET(TH!E$1,SMALL(Dong9,ROWS($1:15)),))</f>
        <v/>
      </c>
      <c r="D30" s="721" t="str">
        <f ca="1">IF(ROWS($1:15)&gt;COUNT(Dong9),"",OFFSET(TH!F$1,SMALL(Dong9,ROWS($1:15)),))</f>
        <v/>
      </c>
      <c r="E30" s="720" t="str">
        <f ca="1">IF(ROWS($1:15)&gt;COUNT(Dong9),"",OFFSET(TH!M$1,SMALL(Dong9,ROWS($1:15)),))</f>
        <v/>
      </c>
      <c r="F30" s="722" t="str">
        <f ca="1">IF(ROWS($1:15)&gt;COUNT(Dong9),"",OFFSET(TH!K$1,SMALL(Dong9,ROWS($1:15)),))</f>
        <v/>
      </c>
      <c r="G30" s="722">
        <f t="shared" ca="1" si="0"/>
        <v>0</v>
      </c>
      <c r="H30" s="722">
        <f t="shared" ca="1" si="1"/>
        <v>0</v>
      </c>
      <c r="I30" s="722">
        <f t="shared" ca="1" si="2"/>
        <v>0</v>
      </c>
      <c r="J30" s="722">
        <f t="shared" ca="1" si="3"/>
        <v>0</v>
      </c>
      <c r="K30" s="722">
        <f t="shared" ca="1" si="4"/>
        <v>0</v>
      </c>
      <c r="L30" s="722">
        <f t="shared" ca="1" si="5"/>
        <v>0</v>
      </c>
      <c r="M30" s="722">
        <f t="shared" ca="1" si="6"/>
        <v>0</v>
      </c>
    </row>
    <row r="31" spans="1:13" ht="22.5" customHeight="1">
      <c r="A31" s="720" t="str">
        <f ca="1">IF(ROWS($1:16)&gt;COUNT(Dong9),"",OFFSET(TH!C$1,SMALL(Dong9,ROWS($1:16)),))</f>
        <v/>
      </c>
      <c r="B31" s="720" t="str">
        <f ca="1">IF(ROWS($1:16)&gt;COUNT(Dong9),"",OFFSET(TH!D$1,SMALL(Dong9,ROWS($1:16)),))</f>
        <v/>
      </c>
      <c r="C31" s="720" t="str">
        <f ca="1">IF(ROWS($1:16)&gt;COUNT(Dong9),"",OFFSET(TH!E$1,SMALL(Dong9,ROWS($1:16)),))</f>
        <v/>
      </c>
      <c r="D31" s="721" t="str">
        <f ca="1">IF(ROWS($1:16)&gt;COUNT(Dong9),"",OFFSET(TH!F$1,SMALL(Dong9,ROWS($1:16)),))</f>
        <v/>
      </c>
      <c r="E31" s="720" t="str">
        <f ca="1">IF(ROWS($1:16)&gt;COUNT(Dong9),"",OFFSET(TH!M$1,SMALL(Dong9,ROWS($1:16)),))</f>
        <v/>
      </c>
      <c r="F31" s="722" t="str">
        <f ca="1">IF(ROWS($1:16)&gt;COUNT(Dong9),"",OFFSET(TH!K$1,SMALL(Dong9,ROWS($1:16)),))</f>
        <v/>
      </c>
      <c r="G31" s="722">
        <f t="shared" ca="1" si="0"/>
        <v>0</v>
      </c>
      <c r="H31" s="722">
        <f t="shared" ca="1" si="1"/>
        <v>0</v>
      </c>
      <c r="I31" s="722">
        <f t="shared" ca="1" si="2"/>
        <v>0</v>
      </c>
      <c r="J31" s="722">
        <f t="shared" ca="1" si="3"/>
        <v>0</v>
      </c>
      <c r="K31" s="722">
        <f t="shared" ca="1" si="4"/>
        <v>0</v>
      </c>
      <c r="L31" s="722">
        <f t="shared" ca="1" si="5"/>
        <v>0</v>
      </c>
      <c r="M31" s="722">
        <f t="shared" ca="1" si="6"/>
        <v>0</v>
      </c>
    </row>
    <row r="32" spans="1:13" ht="22.5" customHeight="1">
      <c r="A32" s="720" t="str">
        <f ca="1">IF(ROWS($1:17)&gt;COUNT(Dong9),"",OFFSET(TH!C$1,SMALL(Dong9,ROWS($1:17)),))</f>
        <v/>
      </c>
      <c r="B32" s="720" t="str">
        <f ca="1">IF(ROWS($1:17)&gt;COUNT(Dong9),"",OFFSET(TH!D$1,SMALL(Dong9,ROWS($1:17)),))</f>
        <v/>
      </c>
      <c r="C32" s="720" t="str">
        <f ca="1">IF(ROWS($1:17)&gt;COUNT(Dong9),"",OFFSET(TH!E$1,SMALL(Dong9,ROWS($1:17)),))</f>
        <v/>
      </c>
      <c r="D32" s="721" t="str">
        <f ca="1">IF(ROWS($1:17)&gt;COUNT(Dong9),"",OFFSET(TH!F$1,SMALL(Dong9,ROWS($1:17)),))</f>
        <v/>
      </c>
      <c r="E32" s="720" t="str">
        <f ca="1">IF(ROWS($1:17)&gt;COUNT(Dong9),"",OFFSET(TH!M$1,SMALL(Dong9,ROWS($1:17)),))</f>
        <v/>
      </c>
      <c r="F32" s="722" t="str">
        <f ca="1">IF(ROWS($1:17)&gt;COUNT(Dong9),"",OFFSET(TH!K$1,SMALL(Dong9,ROWS($1:17)),))</f>
        <v/>
      </c>
      <c r="G32" s="722">
        <f t="shared" ca="1" si="0"/>
        <v>0</v>
      </c>
      <c r="H32" s="722">
        <f t="shared" ca="1" si="1"/>
        <v>0</v>
      </c>
      <c r="I32" s="722">
        <f t="shared" ca="1" si="2"/>
        <v>0</v>
      </c>
      <c r="J32" s="722">
        <f t="shared" ca="1" si="3"/>
        <v>0</v>
      </c>
      <c r="K32" s="722">
        <f t="shared" ca="1" si="4"/>
        <v>0</v>
      </c>
      <c r="L32" s="722">
        <f t="shared" ca="1" si="5"/>
        <v>0</v>
      </c>
      <c r="M32" s="722">
        <f t="shared" ca="1" si="6"/>
        <v>0</v>
      </c>
    </row>
    <row r="33" spans="1:13" ht="22.5" customHeight="1">
      <c r="A33" s="720" t="str">
        <f ca="1">IF(ROWS($1:18)&gt;COUNT(Dong9),"",OFFSET(TH!C$1,SMALL(Dong9,ROWS($1:18)),))</f>
        <v/>
      </c>
      <c r="B33" s="720" t="str">
        <f ca="1">IF(ROWS($1:18)&gt;COUNT(Dong9),"",OFFSET(TH!D$1,SMALL(Dong9,ROWS($1:18)),))</f>
        <v/>
      </c>
      <c r="C33" s="720" t="str">
        <f ca="1">IF(ROWS($1:18)&gt;COUNT(Dong9),"",OFFSET(TH!E$1,SMALL(Dong9,ROWS($1:18)),))</f>
        <v/>
      </c>
      <c r="D33" s="721" t="str">
        <f ca="1">IF(ROWS($1:18)&gt;COUNT(Dong9),"",OFFSET(TH!F$1,SMALL(Dong9,ROWS($1:18)),))</f>
        <v/>
      </c>
      <c r="E33" s="720" t="str">
        <f ca="1">IF(ROWS($1:18)&gt;COUNT(Dong9),"",OFFSET(TH!M$1,SMALL(Dong9,ROWS($1:18)),))</f>
        <v/>
      </c>
      <c r="F33" s="722" t="str">
        <f ca="1">IF(ROWS($1:18)&gt;COUNT(Dong9),"",OFFSET(TH!K$1,SMALL(Dong9,ROWS($1:18)),))</f>
        <v/>
      </c>
      <c r="G33" s="722">
        <f t="shared" ca="1" si="0"/>
        <v>0</v>
      </c>
      <c r="H33" s="722">
        <f t="shared" ca="1" si="1"/>
        <v>0</v>
      </c>
      <c r="I33" s="722">
        <f t="shared" ca="1" si="2"/>
        <v>0</v>
      </c>
      <c r="J33" s="722">
        <f t="shared" ca="1" si="3"/>
        <v>0</v>
      </c>
      <c r="K33" s="722">
        <f t="shared" ca="1" si="4"/>
        <v>0</v>
      </c>
      <c r="L33" s="722">
        <f t="shared" ca="1" si="5"/>
        <v>0</v>
      </c>
      <c r="M33" s="722">
        <f t="shared" ca="1" si="6"/>
        <v>0</v>
      </c>
    </row>
    <row r="34" spans="1:13" ht="22.5" customHeight="1">
      <c r="A34" s="720"/>
      <c r="B34" s="723"/>
      <c r="C34" s="720"/>
      <c r="D34" s="724"/>
      <c r="E34" s="725"/>
      <c r="F34" s="726"/>
      <c r="G34" s="726"/>
      <c r="H34" s="726"/>
      <c r="I34" s="726"/>
      <c r="J34" s="726"/>
      <c r="K34" s="726"/>
      <c r="L34" s="726"/>
      <c r="M34" s="726"/>
    </row>
    <row r="35" spans="1:13" ht="22.5" customHeight="1">
      <c r="A35" s="720"/>
      <c r="B35" s="723"/>
      <c r="C35" s="720"/>
      <c r="D35" s="718" t="s">
        <v>133</v>
      </c>
      <c r="E35" s="717" t="s">
        <v>19</v>
      </c>
      <c r="F35" s="719">
        <f t="shared" ref="F35:M35" ca="1" si="7">SUM(F15:F34)</f>
        <v>0</v>
      </c>
      <c r="G35" s="719">
        <f t="shared" ca="1" si="7"/>
        <v>0</v>
      </c>
      <c r="H35" s="719">
        <f t="shared" ca="1" si="7"/>
        <v>0</v>
      </c>
      <c r="I35" s="719">
        <f t="shared" ca="1" si="7"/>
        <v>0</v>
      </c>
      <c r="J35" s="719">
        <f t="shared" ca="1" si="7"/>
        <v>0</v>
      </c>
      <c r="K35" s="719">
        <f t="shared" ca="1" si="7"/>
        <v>0</v>
      </c>
      <c r="L35" s="719">
        <f t="shared" ca="1" si="7"/>
        <v>0</v>
      </c>
      <c r="M35" s="719">
        <f t="shared" ca="1" si="7"/>
        <v>0</v>
      </c>
    </row>
    <row r="36" spans="1:13" ht="22.5" customHeight="1">
      <c r="A36" s="727"/>
      <c r="B36" s="725"/>
      <c r="C36" s="727"/>
      <c r="D36" s="728" t="s">
        <v>575</v>
      </c>
      <c r="E36" s="723"/>
      <c r="F36" s="729">
        <f ca="1">SUM(G36:M36)</f>
        <v>0</v>
      </c>
      <c r="G36" s="729">
        <f t="shared" ref="G36:M36" ca="1" si="8">G35</f>
        <v>0</v>
      </c>
      <c r="H36" s="729">
        <f t="shared" ca="1" si="8"/>
        <v>0</v>
      </c>
      <c r="I36" s="729">
        <f t="shared" ref="I36" ca="1" si="9">I35</f>
        <v>0</v>
      </c>
      <c r="J36" s="729">
        <f t="shared" ca="1" si="8"/>
        <v>0</v>
      </c>
      <c r="K36" s="729">
        <f t="shared" ca="1" si="8"/>
        <v>0</v>
      </c>
      <c r="L36" s="729">
        <f t="shared" ref="L36" ca="1" si="10">L35</f>
        <v>0</v>
      </c>
      <c r="M36" s="729">
        <f t="shared" ca="1" si="8"/>
        <v>0</v>
      </c>
    </row>
    <row r="37" spans="1:13" ht="22.5" customHeight="1">
      <c r="A37" s="730"/>
      <c r="B37" s="730"/>
      <c r="C37" s="730"/>
      <c r="D37" s="731" t="s">
        <v>10</v>
      </c>
      <c r="E37" s="730" t="s">
        <v>19</v>
      </c>
      <c r="F37" s="732">
        <f t="shared" ref="F37:M37" ca="1" si="11">F15+F35-F36</f>
        <v>0</v>
      </c>
      <c r="G37" s="732">
        <f t="shared" ca="1" si="11"/>
        <v>0</v>
      </c>
      <c r="H37" s="732">
        <f t="shared" ca="1" si="11"/>
        <v>0</v>
      </c>
      <c r="I37" s="732">
        <f t="shared" ca="1" si="11"/>
        <v>0</v>
      </c>
      <c r="J37" s="732">
        <f t="shared" ca="1" si="11"/>
        <v>0</v>
      </c>
      <c r="K37" s="732">
        <f t="shared" ca="1" si="11"/>
        <v>0</v>
      </c>
      <c r="L37" s="732">
        <f t="shared" ca="1" si="11"/>
        <v>0</v>
      </c>
      <c r="M37" s="732">
        <f t="shared" ca="1" si="11"/>
        <v>0</v>
      </c>
    </row>
    <row r="39" spans="1:13">
      <c r="B39" s="733"/>
      <c r="C39" s="713" t="s">
        <v>576</v>
      </c>
    </row>
    <row r="40" spans="1:13">
      <c r="C40" s="713" t="e">
        <f ca="1">"Ngày mở sổ: "&amp;"01/"&amp;MONTH(A16)&amp;"/ "&amp;YEAR(A16)</f>
        <v>#VALUE!</v>
      </c>
    </row>
    <row r="41" spans="1:13">
      <c r="E41" s="712"/>
      <c r="F41" s="712"/>
      <c r="G41" s="712"/>
      <c r="H41" s="712"/>
      <c r="I41" s="712"/>
      <c r="J41" s="1048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8"/>
      <c r="L41" s="1048"/>
      <c r="M41" s="1048"/>
    </row>
    <row r="42" spans="1:13">
      <c r="B42" s="712"/>
      <c r="C42" s="709" t="s">
        <v>11</v>
      </c>
      <c r="D42" s="712"/>
      <c r="E42" s="712"/>
      <c r="F42" s="712"/>
      <c r="G42" s="712"/>
      <c r="H42" s="712"/>
      <c r="I42" s="712"/>
      <c r="J42" s="1048" t="s">
        <v>12</v>
      </c>
      <c r="K42" s="1048"/>
      <c r="L42" s="1048"/>
      <c r="M42" s="1048"/>
    </row>
    <row r="43" spans="1:13">
      <c r="B43" s="712"/>
      <c r="C43" s="709" t="s">
        <v>13</v>
      </c>
      <c r="D43" s="712"/>
      <c r="E43" s="712"/>
      <c r="F43" s="712"/>
      <c r="G43" s="712"/>
      <c r="H43" s="712"/>
      <c r="I43" s="712"/>
      <c r="J43" s="712"/>
      <c r="K43" s="712" t="s">
        <v>13</v>
      </c>
      <c r="L43" s="712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31.85546875" style="709" customWidth="1"/>
    <col min="5" max="5" width="10.28515625" style="709" customWidth="1"/>
    <col min="6" max="6" width="15.28515625" style="709" customWidth="1"/>
    <col min="7" max="7" width="9.42578125" style="709" customWidth="1"/>
    <col min="8" max="8" width="15.140625" style="709" customWidth="1"/>
    <col min="9" max="9" width="9.140625" style="709"/>
    <col min="10" max="10" width="16.28515625" style="709" customWidth="1"/>
    <col min="11" max="11" width="6" style="709" customWidth="1"/>
    <col min="12" max="16384" width="9.140625" style="709"/>
  </cols>
  <sheetData>
    <row r="2" spans="1:13">
      <c r="A2" s="708" t="str">
        <f>'154'!A2</f>
        <v>Đơn vị: CÔNG TY TNHH SX TM KIM DUNG PHÁT</v>
      </c>
      <c r="F2" s="710"/>
      <c r="G2" s="1090" t="s">
        <v>563</v>
      </c>
      <c r="H2" s="1090"/>
      <c r="I2" s="1090"/>
      <c r="J2" s="1090"/>
    </row>
    <row r="3" spans="1:13" ht="15" customHeight="1">
      <c r="A3" s="738" t="str">
        <f>'154'!A3</f>
        <v>Địa chỉ: 1A227/1 Ấp 1, Phạm Văn Hai, Bình Chánh, TPHCM</v>
      </c>
      <c r="G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93"/>
      <c r="I3" s="1093"/>
      <c r="J3" s="1093"/>
    </row>
    <row r="4" spans="1:13">
      <c r="G4" s="1093"/>
      <c r="H4" s="1093"/>
      <c r="I4" s="1093"/>
      <c r="J4" s="1093"/>
    </row>
    <row r="5" spans="1:13" ht="27" customHeight="1">
      <c r="A5" s="1091" t="s">
        <v>564</v>
      </c>
      <c r="B5" s="1091"/>
      <c r="C5" s="1091"/>
      <c r="D5" s="1091"/>
      <c r="E5" s="1091"/>
      <c r="F5" s="1091"/>
      <c r="G5" s="1091"/>
      <c r="H5" s="1091"/>
      <c r="I5" s="1091"/>
      <c r="J5" s="1091"/>
      <c r="K5" s="711" t="s">
        <v>179</v>
      </c>
      <c r="L5" s="636">
        <f>IF(L13="Quý I",1,IF(L13="Quý II",4,IF(L13="Quý III",7,IF(L13="Quý IV",10,""))))</f>
        <v>4</v>
      </c>
      <c r="M5" s="636">
        <f>IF(L13="Quý I",3,IF(L13="Quý II",6,IF(L13="Quý III",9,IF(L13="Quý IV",12,""))))</f>
        <v>6</v>
      </c>
    </row>
    <row r="6" spans="1:13">
      <c r="A6" s="1092" t="s">
        <v>565</v>
      </c>
      <c r="B6" s="1092"/>
      <c r="C6" s="1092"/>
      <c r="D6" s="1092"/>
      <c r="E6" s="1092"/>
      <c r="F6" s="1092"/>
      <c r="G6" s="1092"/>
      <c r="H6" s="1092"/>
      <c r="I6" s="1092"/>
      <c r="J6" s="1092"/>
    </row>
    <row r="7" spans="1:13">
      <c r="B7" s="712"/>
      <c r="C7" s="712"/>
      <c r="D7" s="712"/>
      <c r="E7" s="713" t="s">
        <v>577</v>
      </c>
      <c r="G7" s="712"/>
      <c r="H7" s="712"/>
      <c r="I7" s="712"/>
      <c r="J7" s="712"/>
    </row>
    <row r="8" spans="1:13">
      <c r="B8" s="712"/>
      <c r="C8" s="712"/>
      <c r="D8" s="712"/>
      <c r="E8" s="713" t="s">
        <v>567</v>
      </c>
      <c r="G8" s="712"/>
      <c r="H8" s="712"/>
      <c r="I8" s="712"/>
      <c r="J8" s="712"/>
    </row>
    <row r="9" spans="1:13">
      <c r="B9" s="714"/>
      <c r="C9" s="714"/>
      <c r="D9" s="714"/>
      <c r="E9" s="713" t="s">
        <v>568</v>
      </c>
      <c r="G9" s="714"/>
      <c r="H9" s="714"/>
      <c r="I9" s="714"/>
      <c r="J9" s="714"/>
    </row>
    <row r="10" spans="1:13" ht="9.75" customHeight="1">
      <c r="C10" s="1089"/>
      <c r="D10" s="1089"/>
      <c r="E10" s="1089"/>
      <c r="F10" s="1089"/>
      <c r="G10" s="1089"/>
      <c r="H10" s="1089"/>
      <c r="I10" s="1089"/>
      <c r="J10" s="1089"/>
    </row>
    <row r="11" spans="1:13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578</v>
      </c>
      <c r="G11" s="1095"/>
      <c r="H11" s="1095"/>
      <c r="I11" s="1095"/>
      <c r="J11" s="1095"/>
    </row>
    <row r="12" spans="1:13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570</v>
      </c>
      <c r="G12" s="1096" t="s">
        <v>571</v>
      </c>
      <c r="H12" s="1096"/>
      <c r="I12" s="1096"/>
      <c r="J12" s="1096"/>
    </row>
    <row r="13" spans="1:13" ht="30.75" customHeight="1" thickBot="1">
      <c r="A13" s="1094"/>
      <c r="B13" s="1096"/>
      <c r="C13" s="1096"/>
      <c r="D13" s="1094"/>
      <c r="E13" s="1094"/>
      <c r="F13" s="1096"/>
      <c r="G13" s="715">
        <v>154</v>
      </c>
      <c r="H13" s="715">
        <v>155</v>
      </c>
      <c r="I13" s="715">
        <v>156</v>
      </c>
      <c r="J13" s="715">
        <v>157</v>
      </c>
      <c r="L13" s="737" t="s">
        <v>375</v>
      </c>
    </row>
    <row r="14" spans="1:13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</row>
    <row r="15" spans="1:13" ht="20.2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</row>
    <row r="16" spans="1:13" ht="20.25" customHeight="1">
      <c r="A16" s="720" t="str">
        <f ca="1">IF(ROWS($1:1)&gt;COUNT(Dong8),"",OFFSET(TH!C$1,SMALL(Dong8,ROWS($1:1)),))</f>
        <v/>
      </c>
      <c r="B16" s="720" t="str">
        <f ca="1">IF(ROWS($1:1)&gt;COUNT(Dong8),"",OFFSET(TH!D$1,SMALL(Dong8,ROWS($1:1)),))</f>
        <v/>
      </c>
      <c r="C16" s="720" t="str">
        <f ca="1">IF(ROWS($1:1)&gt;COUNT(Dong8),"",OFFSET(TH!E$1,SMALL(Dong8,ROWS($1:1)),))</f>
        <v/>
      </c>
      <c r="D16" s="721" t="str">
        <f ca="1">IF(ROWS($1:1)&gt;COUNT(Dong8),"",OFFSET(TH!F$1,SMALL(Dong8,ROWS($1:1)),))</f>
        <v/>
      </c>
      <c r="E16" s="720" t="str">
        <f ca="1">IF(ROWS($1:1)&gt;COUNT(Dong8),"",OFFSET(TH!M$1,SMALL(Dong8,ROWS($1:1)),))</f>
        <v/>
      </c>
      <c r="F16" s="722" t="str">
        <f ca="1">IF(ROWS($1:1)&gt;COUNT(Dong8),"",OFFSET(TH!K$1,SMALL(Dong8,ROWS($1:1)),))</f>
        <v/>
      </c>
      <c r="G16" s="722">
        <f ca="1">IF($E16="154",$F16,0)</f>
        <v>0</v>
      </c>
      <c r="H16" s="722">
        <f ca="1">IF($E16="155",$F16,0)</f>
        <v>0</v>
      </c>
      <c r="I16" s="722">
        <f ca="1">IF($E16="156",$F16,0)</f>
        <v>0</v>
      </c>
      <c r="J16" s="722">
        <f ca="1">IF($E16="157",$F16,0)</f>
        <v>0</v>
      </c>
    </row>
    <row r="17" spans="1:10" ht="20.25" customHeight="1">
      <c r="A17" s="720" t="str">
        <f ca="1">IF(ROWS($1:2)&gt;COUNT(Dong8),"",OFFSET(TH!C$1,SMALL(Dong8,ROWS($1:2)),))</f>
        <v/>
      </c>
      <c r="B17" s="720" t="str">
        <f ca="1">IF(ROWS($1:2)&gt;COUNT(Dong8),"",OFFSET(TH!D$1,SMALL(Dong8,ROWS($1:2)),))</f>
        <v/>
      </c>
      <c r="C17" s="720" t="str">
        <f ca="1">IF(ROWS($1:2)&gt;COUNT(Dong8),"",OFFSET(TH!E$1,SMALL(Dong8,ROWS($1:2)),))</f>
        <v/>
      </c>
      <c r="D17" s="721" t="str">
        <f ca="1">IF(ROWS($1:2)&gt;COUNT(Dong8),"",OFFSET(TH!F$1,SMALL(Dong8,ROWS($1:2)),))</f>
        <v/>
      </c>
      <c r="E17" s="720" t="str">
        <f ca="1">IF(ROWS($1:2)&gt;COUNT(Dong8),"",OFFSET(TH!M$1,SMALL(Dong8,ROWS($1:2)),))</f>
        <v/>
      </c>
      <c r="F17" s="722" t="str">
        <f ca="1">IF(ROWS($1:2)&gt;COUNT(Dong8),"",OFFSET(TH!K$1,SMALL(Dong8,ROWS($1:2)),))</f>
        <v/>
      </c>
      <c r="G17" s="722">
        <f t="shared" ref="G17:G20" ca="1" si="0">IF($E17="154",$F17,0)</f>
        <v>0</v>
      </c>
      <c r="H17" s="722">
        <f t="shared" ref="H17:H20" ca="1" si="1">IF($E17="155",$F17,0)</f>
        <v>0</v>
      </c>
      <c r="I17" s="722">
        <f t="shared" ref="I17:I20" ca="1" si="2">IF($E17="156",$F17,0)</f>
        <v>0</v>
      </c>
      <c r="J17" s="722">
        <f t="shared" ref="J17:J20" ca="1" si="3">IF($E17="157",$F17,0)</f>
        <v>0</v>
      </c>
    </row>
    <row r="18" spans="1:10" ht="20.25" customHeight="1">
      <c r="A18" s="720" t="str">
        <f ca="1">IF(ROWS($1:3)&gt;COUNT(Dong8),"",OFFSET(TH!C$1,SMALL(Dong8,ROWS($1:3)),))</f>
        <v/>
      </c>
      <c r="B18" s="720" t="str">
        <f ca="1">IF(ROWS($1:3)&gt;COUNT(Dong8),"",OFFSET(TH!D$1,SMALL(Dong8,ROWS($1:3)),))</f>
        <v/>
      </c>
      <c r="C18" s="720" t="str">
        <f ca="1">IF(ROWS($1:3)&gt;COUNT(Dong8),"",OFFSET(TH!E$1,SMALL(Dong8,ROWS($1:3)),))</f>
        <v/>
      </c>
      <c r="D18" s="721" t="str">
        <f ca="1">IF(ROWS($1:3)&gt;COUNT(Dong8),"",OFFSET(TH!F$1,SMALL(Dong8,ROWS($1:3)),))</f>
        <v/>
      </c>
      <c r="E18" s="720" t="str">
        <f ca="1">IF(ROWS($1:3)&gt;COUNT(Dong8),"",OFFSET(TH!M$1,SMALL(Dong8,ROWS($1:3)),))</f>
        <v/>
      </c>
      <c r="F18" s="722" t="str">
        <f ca="1">IF(ROWS($1:3)&gt;COUNT(Dong8),"",OFFSET(TH!K$1,SMALL(Dong8,ROWS($1:3)),))</f>
        <v/>
      </c>
      <c r="G18" s="722">
        <f t="shared" ca="1" si="0"/>
        <v>0</v>
      </c>
      <c r="H18" s="722">
        <f t="shared" ca="1" si="1"/>
        <v>0</v>
      </c>
      <c r="I18" s="722">
        <f t="shared" ca="1" si="2"/>
        <v>0</v>
      </c>
      <c r="J18" s="722">
        <f t="shared" ca="1" si="3"/>
        <v>0</v>
      </c>
    </row>
    <row r="19" spans="1:10" ht="20.25" customHeight="1">
      <c r="A19" s="720" t="str">
        <f ca="1">IF(ROWS($1:4)&gt;COUNT(Dong8),"",OFFSET(TH!C$1,SMALL(Dong8,ROWS($1:4)),))</f>
        <v/>
      </c>
      <c r="B19" s="720" t="str">
        <f ca="1">IF(ROWS($1:4)&gt;COUNT(Dong8),"",OFFSET(TH!D$1,SMALL(Dong8,ROWS($1:4)),))</f>
        <v/>
      </c>
      <c r="C19" s="720" t="str">
        <f ca="1">IF(ROWS($1:4)&gt;COUNT(Dong8),"",OFFSET(TH!E$1,SMALL(Dong8,ROWS($1:4)),))</f>
        <v/>
      </c>
      <c r="D19" s="721" t="str">
        <f ca="1">IF(ROWS($1:4)&gt;COUNT(Dong8),"",OFFSET(TH!F$1,SMALL(Dong8,ROWS($1:4)),))</f>
        <v/>
      </c>
      <c r="E19" s="720" t="str">
        <f ca="1">IF(ROWS($1:4)&gt;COUNT(Dong8),"",OFFSET(TH!M$1,SMALL(Dong8,ROWS($1:4)),))</f>
        <v/>
      </c>
      <c r="F19" s="722" t="str">
        <f ca="1">IF(ROWS($1:4)&gt;COUNT(Dong8),"",OFFSET(TH!K$1,SMALL(Dong8,ROWS($1:4)),))</f>
        <v/>
      </c>
      <c r="G19" s="722">
        <f t="shared" ca="1" si="0"/>
        <v>0</v>
      </c>
      <c r="H19" s="722">
        <f t="shared" ca="1" si="1"/>
        <v>0</v>
      </c>
      <c r="I19" s="722">
        <f t="shared" ca="1" si="2"/>
        <v>0</v>
      </c>
      <c r="J19" s="722">
        <f t="shared" ca="1" si="3"/>
        <v>0</v>
      </c>
    </row>
    <row r="20" spans="1:10" ht="20.25" customHeight="1">
      <c r="A20" s="720" t="str">
        <f ca="1">IF(ROWS($1:5)&gt;COUNT(Dong8),"",OFFSET(TH!C$1,SMALL(Dong8,ROWS($1:5)),))</f>
        <v/>
      </c>
      <c r="B20" s="720" t="str">
        <f ca="1">IF(ROWS($1:5)&gt;COUNT(Dong8),"",OFFSET(TH!D$1,SMALL(Dong8,ROWS($1:5)),))</f>
        <v/>
      </c>
      <c r="C20" s="720" t="str">
        <f ca="1">IF(ROWS($1:5)&gt;COUNT(Dong8),"",OFFSET(TH!E$1,SMALL(Dong8,ROWS($1:5)),))</f>
        <v/>
      </c>
      <c r="D20" s="721" t="str">
        <f ca="1">IF(ROWS($1:5)&gt;COUNT(Dong8),"",OFFSET(TH!F$1,SMALL(Dong8,ROWS($1:5)),))</f>
        <v/>
      </c>
      <c r="E20" s="720" t="str">
        <f ca="1">IF(ROWS($1:5)&gt;COUNT(Dong8),"",OFFSET(TH!M$1,SMALL(Dong8,ROWS($1:5)),))</f>
        <v/>
      </c>
      <c r="F20" s="722" t="str">
        <f ca="1">IF(ROWS($1:5)&gt;COUNT(Dong8),"",OFFSET(TH!K$1,SMALL(Dong8,ROWS($1:5)),))</f>
        <v/>
      </c>
      <c r="G20" s="722">
        <f t="shared" ca="1" si="0"/>
        <v>0</v>
      </c>
      <c r="H20" s="722">
        <f t="shared" ca="1" si="1"/>
        <v>0</v>
      </c>
      <c r="I20" s="722">
        <f t="shared" ca="1" si="2"/>
        <v>0</v>
      </c>
      <c r="J20" s="722">
        <f t="shared" ca="1" si="3"/>
        <v>0</v>
      </c>
    </row>
    <row r="21" spans="1:10" ht="20.25" customHeight="1">
      <c r="A21" s="720"/>
      <c r="B21" s="723"/>
      <c r="C21" s="720"/>
      <c r="D21" s="724"/>
      <c r="E21" s="725"/>
      <c r="F21" s="726"/>
      <c r="G21" s="726"/>
      <c r="H21" s="726"/>
      <c r="I21" s="726"/>
      <c r="J21" s="726"/>
    </row>
    <row r="22" spans="1:10" ht="20.25" customHeight="1">
      <c r="A22" s="720"/>
      <c r="B22" s="723"/>
      <c r="C22" s="720"/>
      <c r="D22" s="718" t="s">
        <v>133</v>
      </c>
      <c r="E22" s="717" t="s">
        <v>19</v>
      </c>
      <c r="F22" s="719">
        <f ca="1">SUM(F15:F21)</f>
        <v>0</v>
      </c>
      <c r="G22" s="719">
        <f ca="1">SUM(G15:G21)</f>
        <v>0</v>
      </c>
      <c r="H22" s="719">
        <f ca="1">SUM(H15:H21)</f>
        <v>0</v>
      </c>
      <c r="I22" s="719">
        <f ca="1">SUM(I15:I21)</f>
        <v>0</v>
      </c>
      <c r="J22" s="719">
        <f ca="1">SUM(J15:J21)</f>
        <v>0</v>
      </c>
    </row>
    <row r="23" spans="1:10" ht="20.25" customHeight="1">
      <c r="A23" s="727"/>
      <c r="B23" s="725"/>
      <c r="C23" s="727"/>
      <c r="D23" s="728" t="s">
        <v>579</v>
      </c>
      <c r="E23" s="723"/>
      <c r="F23" s="729">
        <f ca="1">SUM(G23:J23)</f>
        <v>0</v>
      </c>
      <c r="G23" s="729">
        <f ca="1">G22</f>
        <v>0</v>
      </c>
      <c r="H23" s="729">
        <f ca="1">H22</f>
        <v>0</v>
      </c>
      <c r="I23" s="729">
        <f ca="1">I22</f>
        <v>0</v>
      </c>
      <c r="J23" s="729">
        <f ca="1">J22</f>
        <v>0</v>
      </c>
    </row>
    <row r="24" spans="1:10" ht="20.25" customHeight="1">
      <c r="A24" s="730"/>
      <c r="B24" s="730"/>
      <c r="C24" s="730"/>
      <c r="D24" s="731" t="s">
        <v>10</v>
      </c>
      <c r="E24" s="730" t="s">
        <v>19</v>
      </c>
      <c r="F24" s="732">
        <f ca="1">F15+F22-F23</f>
        <v>0</v>
      </c>
      <c r="G24" s="732">
        <f ca="1">G15+G22-G23</f>
        <v>0</v>
      </c>
      <c r="H24" s="732">
        <f ca="1">H15+H22-H23</f>
        <v>0</v>
      </c>
      <c r="I24" s="732">
        <f ca="1">I15+I22-I23</f>
        <v>0</v>
      </c>
      <c r="J24" s="732">
        <f ca="1">J15+J22-J23</f>
        <v>0</v>
      </c>
    </row>
    <row r="26" spans="1:10">
      <c r="B26" s="733"/>
      <c r="C26" s="713" t="s">
        <v>580</v>
      </c>
    </row>
    <row r="27" spans="1:10">
      <c r="C27" s="713" t="e">
        <f ca="1">"- Ngày mở sổ: "&amp;"01/"&amp;MONTH(A16)&amp;"/ "&amp;YEAR(A16)</f>
        <v>#VALUE!</v>
      </c>
    </row>
    <row r="28" spans="1:10">
      <c r="E28" s="712"/>
      <c r="F28" s="712"/>
      <c r="G28" s="712"/>
      <c r="H28" s="712"/>
      <c r="I28" s="104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8"/>
    </row>
    <row r="29" spans="1:10">
      <c r="B29" s="712"/>
      <c r="C29" s="709" t="s">
        <v>11</v>
      </c>
      <c r="D29" s="712"/>
      <c r="E29" s="712"/>
      <c r="F29" s="712"/>
      <c r="G29" s="712"/>
      <c r="H29" s="712"/>
      <c r="I29" s="1048" t="s">
        <v>12</v>
      </c>
      <c r="J29" s="1048"/>
    </row>
    <row r="30" spans="1:10">
      <c r="B30" s="712"/>
      <c r="C30" s="709" t="s">
        <v>13</v>
      </c>
      <c r="D30" s="712"/>
      <c r="E30" s="712"/>
      <c r="F30" s="712"/>
      <c r="G30" s="712"/>
      <c r="H30" s="712"/>
      <c r="I30" s="712"/>
      <c r="J30" s="712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9" customWidth="1"/>
    <col min="3" max="3" width="8.5703125" style="709" customWidth="1"/>
    <col min="4" max="4" width="51.42578125" style="709" customWidth="1"/>
    <col min="5" max="5" width="8" style="709" customWidth="1"/>
    <col min="6" max="6" width="12.28515625" style="709" bestFit="1" customWidth="1"/>
    <col min="7" max="7" width="10.140625" style="709" customWidth="1"/>
    <col min="8" max="8" width="10.7109375" style="709" customWidth="1"/>
    <col min="9" max="9" width="11.42578125" style="709" customWidth="1"/>
    <col min="10" max="10" width="11.5703125" style="709" customWidth="1"/>
    <col min="11" max="11" width="11.42578125" style="709" customWidth="1"/>
    <col min="12" max="12" width="9.42578125" style="709" customWidth="1"/>
    <col min="13" max="13" width="6.7109375" style="709" customWidth="1"/>
    <col min="14" max="16384" width="9.140625" style="709"/>
  </cols>
  <sheetData>
    <row r="2" spans="1:15">
      <c r="A2" s="708" t="str">
        <f>'632'!A2</f>
        <v>Đơn vị: CÔNG TY TNHH SX TM KIM DUNG PHÁT</v>
      </c>
      <c r="F2" s="710"/>
      <c r="G2" s="710"/>
      <c r="H2" s="1090" t="s">
        <v>563</v>
      </c>
      <c r="I2" s="1090"/>
      <c r="J2" s="1090"/>
      <c r="K2" s="1090"/>
      <c r="L2" s="734"/>
    </row>
    <row r="3" spans="1:15" ht="15" customHeight="1">
      <c r="A3" s="738" t="str">
        <f>'632'!A3</f>
        <v>Địa chỉ: 1A227/1 Ấp 1, Phạm Văn Hai, Bình Chánh, TPHCM</v>
      </c>
      <c r="H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93"/>
      <c r="J3" s="1093"/>
      <c r="K3" s="1093"/>
      <c r="L3" s="712"/>
    </row>
    <row r="4" spans="1:15">
      <c r="H4" s="1093"/>
      <c r="I4" s="1093"/>
      <c r="J4" s="1093"/>
      <c r="K4" s="1093"/>
      <c r="L4" s="712"/>
    </row>
    <row r="5" spans="1:15" ht="19.5" customHeight="1">
      <c r="A5" s="1091" t="s">
        <v>564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711" t="s">
        <v>83</v>
      </c>
      <c r="N5" s="636">
        <f>IF(N13="Quý I",1,IF(N13="Quý II",4,IF(N13="Quý III",7,IF(N13="Quý IV",10,""))))</f>
        <v>4</v>
      </c>
      <c r="O5" s="636">
        <f>IF(N13="Quý I",3,IF(N13="Quý II",6,IF(N13="Quý III",9,IF(N13="Quý IV",12,""))))</f>
        <v>6</v>
      </c>
    </row>
    <row r="6" spans="1:15">
      <c r="A6" s="1092" t="s">
        <v>565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</row>
    <row r="7" spans="1:15">
      <c r="B7" s="712"/>
      <c r="C7" s="712"/>
      <c r="D7" s="712"/>
      <c r="E7" s="713" t="s">
        <v>581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567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568</v>
      </c>
      <c r="G9" s="714"/>
      <c r="H9" s="714"/>
      <c r="I9" s="714"/>
      <c r="J9" s="714"/>
      <c r="K9" s="714"/>
      <c r="L9" s="714"/>
    </row>
    <row r="10" spans="1:15" ht="9" customHeight="1">
      <c r="C10" s="1089"/>
      <c r="D10" s="1089"/>
      <c r="E10" s="1089"/>
      <c r="F10" s="1089"/>
      <c r="G10" s="1089"/>
      <c r="H10" s="1089"/>
      <c r="I10" s="1089"/>
      <c r="J10" s="1089"/>
      <c r="K10" s="1089"/>
      <c r="L10" s="1089"/>
    </row>
    <row r="11" spans="1:15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582</v>
      </c>
      <c r="G11" s="1095"/>
      <c r="H11" s="1095"/>
      <c r="I11" s="1095"/>
      <c r="J11" s="1095"/>
      <c r="K11" s="1095"/>
      <c r="L11" s="1095"/>
    </row>
    <row r="12" spans="1:15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570</v>
      </c>
      <c r="G12" s="1096" t="s">
        <v>571</v>
      </c>
      <c r="H12" s="1096"/>
      <c r="I12" s="1096"/>
      <c r="J12" s="1096"/>
      <c r="K12" s="1096"/>
      <c r="L12" s="1096"/>
    </row>
    <row r="13" spans="1:15" ht="29.25" customHeight="1" thickBot="1">
      <c r="A13" s="1094"/>
      <c r="B13" s="1096"/>
      <c r="C13" s="1096"/>
      <c r="D13" s="1094"/>
      <c r="E13" s="1094"/>
      <c r="F13" s="1096"/>
      <c r="G13" s="735" t="s">
        <v>47</v>
      </c>
      <c r="H13" s="735" t="s">
        <v>24</v>
      </c>
      <c r="I13" s="735" t="s">
        <v>63</v>
      </c>
      <c r="J13" s="735" t="s">
        <v>278</v>
      </c>
      <c r="K13" s="735"/>
      <c r="L13" s="735"/>
      <c r="N13" s="737" t="s">
        <v>375</v>
      </c>
    </row>
    <row r="14" spans="1:15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  <c r="K14" s="716">
        <v>6</v>
      </c>
      <c r="L14" s="716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 t="str">
        <f ca="1">IF(ROWS($1:1)&gt;COUNT(Dong7),"",OFFSET(TH!C$1,SMALL(Dong7,ROWS($1:1)),))</f>
        <v/>
      </c>
      <c r="B16" s="720" t="str">
        <f ca="1">IF(ROWS($1:1)&gt;COUNT(Dong7),"",OFFSET(TH!D$1,SMALL(Dong7,ROWS($1:1)),))</f>
        <v/>
      </c>
      <c r="C16" s="720" t="str">
        <f ca="1">IF(ROWS($1:1)&gt;COUNT(Dong7),"",OFFSET(TH!E$1,SMALL(Dong7,ROWS($1:1)),))</f>
        <v/>
      </c>
      <c r="D16" s="721" t="str">
        <f ca="1">IF(ROWS($1:1)&gt;COUNT(Dong7),"",OFFSET(TH!F$1,SMALL(Dong7,ROWS($1:1)),))</f>
        <v/>
      </c>
      <c r="E16" s="720" t="str">
        <f ca="1">IF(ROWS($1:1)&gt;COUNT(Dong7),"",OFFSET(TH!M$1,SMALL(Dong7,ROWS($1:1)),))</f>
        <v/>
      </c>
      <c r="F16" s="722" t="str">
        <f ca="1">IF(ROWS($1:1)&gt;COUNT(Dong7),"",OFFSET(TH!K$1,SMALL(Dong7,ROWS($1:1)),))</f>
        <v/>
      </c>
      <c r="G16" s="722">
        <f t="shared" ref="G16:J30" ca="1" si="0">IF($E16=G$13,$F16,0)</f>
        <v>0</v>
      </c>
      <c r="H16" s="722">
        <f t="shared" ca="1" si="0"/>
        <v>0</v>
      </c>
      <c r="I16" s="722">
        <f t="shared" ca="1" si="0"/>
        <v>0</v>
      </c>
      <c r="J16" s="722">
        <f t="shared" ca="1" si="0"/>
        <v>0</v>
      </c>
      <c r="K16" s="722" t="str">
        <f ca="1">IF(LEFT($E16,3)=K$13,$F16,0)</f>
        <v/>
      </c>
      <c r="L16" s="722" t="str">
        <f ca="1">IF(LEFT($E16,3)=L$13,$F16,0)</f>
        <v/>
      </c>
    </row>
    <row r="17" spans="1:12" ht="21.75" customHeight="1">
      <c r="A17" s="720" t="str">
        <f ca="1">IF(ROWS($1:2)&gt;COUNT(Dong7),"",OFFSET(TH!C$1,SMALL(Dong7,ROWS($1:2)),))</f>
        <v/>
      </c>
      <c r="B17" s="720" t="str">
        <f ca="1">IF(ROWS($1:2)&gt;COUNT(Dong7),"",OFFSET(TH!D$1,SMALL(Dong7,ROWS($1:2)),))</f>
        <v/>
      </c>
      <c r="C17" s="720" t="str">
        <f ca="1">IF(ROWS($1:2)&gt;COUNT(Dong7),"",OFFSET(TH!E$1,SMALL(Dong7,ROWS($1:2)),))</f>
        <v/>
      </c>
      <c r="D17" s="721" t="str">
        <f ca="1">IF(ROWS($1:2)&gt;COUNT(Dong7),"",OFFSET(TH!F$1,SMALL(Dong7,ROWS($1:2)),))</f>
        <v/>
      </c>
      <c r="E17" s="720" t="str">
        <f ca="1">IF(ROWS($1:2)&gt;COUNT(Dong7),"",OFFSET(TH!M$1,SMALL(Dong7,ROWS($1:2)),))</f>
        <v/>
      </c>
      <c r="F17" s="722" t="str">
        <f ca="1">IF(ROWS($1:2)&gt;COUNT(Dong7),"",OFFSET(TH!K$1,SMALL(Dong7,ROWS($1:2)),))</f>
        <v/>
      </c>
      <c r="G17" s="722">
        <f t="shared" ca="1" si="0"/>
        <v>0</v>
      </c>
      <c r="H17" s="722">
        <f t="shared" ca="1" si="0"/>
        <v>0</v>
      </c>
      <c r="I17" s="722">
        <f t="shared" ca="1" si="0"/>
        <v>0</v>
      </c>
      <c r="J17" s="722">
        <f t="shared" ca="1" si="0"/>
        <v>0</v>
      </c>
      <c r="K17" s="722" t="str">
        <f t="shared" ref="K17:L30" ca="1" si="1">IF(LEFT($E17,3)=K$13,$F17,0)</f>
        <v/>
      </c>
      <c r="L17" s="722" t="str">
        <f t="shared" ca="1" si="1"/>
        <v/>
      </c>
    </row>
    <row r="18" spans="1:12" ht="21.75" customHeight="1">
      <c r="A18" s="720" t="str">
        <f ca="1">IF(ROWS($1:3)&gt;COUNT(Dong7),"",OFFSET(TH!C$1,SMALL(Dong7,ROWS($1:3)),))</f>
        <v/>
      </c>
      <c r="B18" s="720" t="str">
        <f ca="1">IF(ROWS($1:3)&gt;COUNT(Dong7),"",OFFSET(TH!D$1,SMALL(Dong7,ROWS($1:3)),))</f>
        <v/>
      </c>
      <c r="C18" s="720" t="str">
        <f ca="1">IF(ROWS($1:3)&gt;COUNT(Dong7),"",OFFSET(TH!E$1,SMALL(Dong7,ROWS($1:3)),))</f>
        <v/>
      </c>
      <c r="D18" s="721" t="str">
        <f ca="1">IF(ROWS($1:3)&gt;COUNT(Dong7),"",OFFSET(TH!F$1,SMALL(Dong7,ROWS($1:3)),))</f>
        <v/>
      </c>
      <c r="E18" s="720" t="str">
        <f ca="1">IF(ROWS($1:3)&gt;COUNT(Dong7),"",OFFSET(TH!M$1,SMALL(Dong7,ROWS($1:3)),))</f>
        <v/>
      </c>
      <c r="F18" s="722" t="str">
        <f ca="1">IF(ROWS($1:3)&gt;COUNT(Dong7),"",OFFSET(TH!K$1,SMALL(Dong7,ROWS($1:3)),))</f>
        <v/>
      </c>
      <c r="G18" s="722">
        <f t="shared" ca="1" si="0"/>
        <v>0</v>
      </c>
      <c r="H18" s="722">
        <f t="shared" ca="1" si="0"/>
        <v>0</v>
      </c>
      <c r="I18" s="722">
        <f t="shared" ca="1" si="0"/>
        <v>0</v>
      </c>
      <c r="J18" s="722">
        <f t="shared" ca="1" si="0"/>
        <v>0</v>
      </c>
      <c r="K18" s="722" t="str">
        <f t="shared" ca="1" si="1"/>
        <v/>
      </c>
      <c r="L18" s="722" t="str">
        <f t="shared" ca="1" si="1"/>
        <v/>
      </c>
    </row>
    <row r="19" spans="1:12" ht="21.75" customHeight="1">
      <c r="A19" s="720" t="str">
        <f ca="1">IF(ROWS($1:4)&gt;COUNT(Dong7),"",OFFSET(TH!C$1,SMALL(Dong7,ROWS($1:4)),))</f>
        <v/>
      </c>
      <c r="B19" s="720" t="str">
        <f ca="1">IF(ROWS($1:4)&gt;COUNT(Dong7),"",OFFSET(TH!D$1,SMALL(Dong7,ROWS($1:4)),))</f>
        <v/>
      </c>
      <c r="C19" s="720" t="str">
        <f ca="1">IF(ROWS($1:4)&gt;COUNT(Dong7),"",OFFSET(TH!E$1,SMALL(Dong7,ROWS($1:4)),))</f>
        <v/>
      </c>
      <c r="D19" s="721" t="str">
        <f ca="1">IF(ROWS($1:4)&gt;COUNT(Dong7),"",OFFSET(TH!F$1,SMALL(Dong7,ROWS($1:4)),))</f>
        <v/>
      </c>
      <c r="E19" s="720" t="str">
        <f ca="1">IF(ROWS($1:4)&gt;COUNT(Dong7),"",OFFSET(TH!M$1,SMALL(Dong7,ROWS($1:4)),))</f>
        <v/>
      </c>
      <c r="F19" s="722" t="str">
        <f ca="1">IF(ROWS($1:4)&gt;COUNT(Dong7),"",OFFSET(TH!K$1,SMALL(Dong7,ROWS($1:4)),))</f>
        <v/>
      </c>
      <c r="G19" s="722">
        <f t="shared" ca="1" si="0"/>
        <v>0</v>
      </c>
      <c r="H19" s="722">
        <f t="shared" ca="1" si="0"/>
        <v>0</v>
      </c>
      <c r="I19" s="722">
        <f t="shared" ca="1" si="0"/>
        <v>0</v>
      </c>
      <c r="J19" s="722">
        <f t="shared" ca="1" si="0"/>
        <v>0</v>
      </c>
      <c r="K19" s="722" t="str">
        <f t="shared" ca="1" si="1"/>
        <v/>
      </c>
      <c r="L19" s="722" t="str">
        <f t="shared" ca="1" si="1"/>
        <v/>
      </c>
    </row>
    <row r="20" spans="1:12" ht="21.75" customHeight="1">
      <c r="A20" s="720" t="str">
        <f ca="1">IF(ROWS($1:5)&gt;COUNT(Dong7),"",OFFSET(TH!C$1,SMALL(Dong7,ROWS($1:5)),))</f>
        <v/>
      </c>
      <c r="B20" s="720" t="str">
        <f ca="1">IF(ROWS($1:5)&gt;COUNT(Dong7),"",OFFSET(TH!D$1,SMALL(Dong7,ROWS($1:5)),))</f>
        <v/>
      </c>
      <c r="C20" s="720" t="str">
        <f ca="1">IF(ROWS($1:5)&gt;COUNT(Dong7),"",OFFSET(TH!E$1,SMALL(Dong7,ROWS($1:5)),))</f>
        <v/>
      </c>
      <c r="D20" s="721" t="str">
        <f ca="1">IF(ROWS($1:5)&gt;COUNT(Dong7),"",OFFSET(TH!F$1,SMALL(Dong7,ROWS($1:5)),))</f>
        <v/>
      </c>
      <c r="E20" s="720" t="str">
        <f ca="1">IF(ROWS($1:5)&gt;COUNT(Dong7),"",OFFSET(TH!M$1,SMALL(Dong7,ROWS($1:5)),))</f>
        <v/>
      </c>
      <c r="F20" s="722" t="str">
        <f ca="1">IF(ROWS($1:5)&gt;COUNT(Dong7),"",OFFSET(TH!K$1,SMALL(Dong7,ROWS($1:5)),))</f>
        <v/>
      </c>
      <c r="G20" s="722">
        <f t="shared" ca="1" si="0"/>
        <v>0</v>
      </c>
      <c r="H20" s="722">
        <f t="shared" ca="1" si="0"/>
        <v>0</v>
      </c>
      <c r="I20" s="722">
        <f t="shared" ca="1" si="0"/>
        <v>0</v>
      </c>
      <c r="J20" s="722">
        <f t="shared" ca="1" si="0"/>
        <v>0</v>
      </c>
      <c r="K20" s="722" t="str">
        <f t="shared" ca="1" si="1"/>
        <v/>
      </c>
      <c r="L20" s="722" t="str">
        <f t="shared" ca="1" si="1"/>
        <v/>
      </c>
    </row>
    <row r="21" spans="1:12" ht="21.75" customHeight="1">
      <c r="A21" s="720" t="str">
        <f ca="1">IF(ROWS($1:6)&gt;COUNT(Dong7),"",OFFSET(TH!C$1,SMALL(Dong7,ROWS($1:6)),))</f>
        <v/>
      </c>
      <c r="B21" s="720" t="str">
        <f ca="1">IF(ROWS($1:6)&gt;COUNT(Dong7),"",OFFSET(TH!D$1,SMALL(Dong7,ROWS($1:6)),))</f>
        <v/>
      </c>
      <c r="C21" s="720" t="str">
        <f ca="1">IF(ROWS($1:6)&gt;COUNT(Dong7),"",OFFSET(TH!E$1,SMALL(Dong7,ROWS($1:6)),))</f>
        <v/>
      </c>
      <c r="D21" s="721" t="str">
        <f ca="1">IF(ROWS($1:6)&gt;COUNT(Dong7),"",OFFSET(TH!F$1,SMALL(Dong7,ROWS($1:6)),))</f>
        <v/>
      </c>
      <c r="E21" s="720" t="str">
        <f ca="1">IF(ROWS($1:6)&gt;COUNT(Dong7),"",OFFSET(TH!M$1,SMALL(Dong7,ROWS($1:6)),))</f>
        <v/>
      </c>
      <c r="F21" s="722" t="str">
        <f ca="1">IF(ROWS($1:6)&gt;COUNT(Dong7),"",OFFSET(TH!K$1,SMALL(Dong7,ROWS($1:6)),))</f>
        <v/>
      </c>
      <c r="G21" s="722">
        <f t="shared" ca="1" si="0"/>
        <v>0</v>
      </c>
      <c r="H21" s="722">
        <f t="shared" ca="1" si="0"/>
        <v>0</v>
      </c>
      <c r="I21" s="722">
        <f t="shared" ca="1" si="0"/>
        <v>0</v>
      </c>
      <c r="J21" s="722">
        <f t="shared" ca="1" si="0"/>
        <v>0</v>
      </c>
      <c r="K21" s="722" t="str">
        <f t="shared" ca="1" si="1"/>
        <v/>
      </c>
      <c r="L21" s="722" t="str">
        <f t="shared" ca="1" si="1"/>
        <v/>
      </c>
    </row>
    <row r="22" spans="1:12" ht="21.75" customHeight="1">
      <c r="A22" s="720" t="str">
        <f ca="1">IF(ROWS($1:7)&gt;COUNT(Dong7),"",OFFSET(TH!C$1,SMALL(Dong7,ROWS($1:7)),))</f>
        <v/>
      </c>
      <c r="B22" s="720" t="str">
        <f ca="1">IF(ROWS($1:7)&gt;COUNT(Dong7),"",OFFSET(TH!D$1,SMALL(Dong7,ROWS($1:7)),))</f>
        <v/>
      </c>
      <c r="C22" s="720" t="str">
        <f ca="1">IF(ROWS($1:7)&gt;COUNT(Dong7),"",OFFSET(TH!E$1,SMALL(Dong7,ROWS($1:7)),))</f>
        <v/>
      </c>
      <c r="D22" s="721" t="str">
        <f ca="1">IF(ROWS($1:7)&gt;COUNT(Dong7),"",OFFSET(TH!F$1,SMALL(Dong7,ROWS($1:7)),))</f>
        <v/>
      </c>
      <c r="E22" s="720" t="str">
        <f ca="1">IF(ROWS($1:7)&gt;COUNT(Dong7),"",OFFSET(TH!M$1,SMALL(Dong7,ROWS($1:7)),))</f>
        <v/>
      </c>
      <c r="F22" s="722" t="str">
        <f ca="1">IF(ROWS($1:7)&gt;COUNT(Dong7),"",OFFSET(TH!K$1,SMALL(Dong7,ROWS($1:7)),))</f>
        <v/>
      </c>
      <c r="G22" s="722">
        <f t="shared" ca="1" si="0"/>
        <v>0</v>
      </c>
      <c r="H22" s="722">
        <f t="shared" ca="1" si="0"/>
        <v>0</v>
      </c>
      <c r="I22" s="722">
        <f t="shared" ca="1" si="0"/>
        <v>0</v>
      </c>
      <c r="J22" s="722">
        <f t="shared" ca="1" si="0"/>
        <v>0</v>
      </c>
      <c r="K22" s="722" t="str">
        <f t="shared" ca="1" si="1"/>
        <v/>
      </c>
      <c r="L22" s="722" t="str">
        <f t="shared" ca="1" si="1"/>
        <v/>
      </c>
    </row>
    <row r="23" spans="1:12" ht="21.75" customHeight="1">
      <c r="A23" s="720" t="str">
        <f ca="1">IF(ROWS($1:8)&gt;COUNT(Dong7),"",OFFSET(TH!C$1,SMALL(Dong7,ROWS($1:8)),))</f>
        <v/>
      </c>
      <c r="B23" s="720" t="str">
        <f ca="1">IF(ROWS($1:8)&gt;COUNT(Dong7),"",OFFSET(TH!D$1,SMALL(Dong7,ROWS($1:8)),))</f>
        <v/>
      </c>
      <c r="C23" s="720" t="str">
        <f ca="1">IF(ROWS($1:8)&gt;COUNT(Dong7),"",OFFSET(TH!E$1,SMALL(Dong7,ROWS($1:8)),))</f>
        <v/>
      </c>
      <c r="D23" s="721" t="str">
        <f ca="1">IF(ROWS($1:8)&gt;COUNT(Dong7),"",OFFSET(TH!F$1,SMALL(Dong7,ROWS($1:8)),))</f>
        <v/>
      </c>
      <c r="E23" s="720" t="str">
        <f ca="1">IF(ROWS($1:8)&gt;COUNT(Dong7),"",OFFSET(TH!M$1,SMALL(Dong7,ROWS($1:8)),))</f>
        <v/>
      </c>
      <c r="F23" s="722" t="str">
        <f ca="1">IF(ROWS($1:8)&gt;COUNT(Dong7),"",OFFSET(TH!K$1,SMALL(Dong7,ROWS($1:8)),))</f>
        <v/>
      </c>
      <c r="G23" s="722">
        <f t="shared" ca="1" si="0"/>
        <v>0</v>
      </c>
      <c r="H23" s="722">
        <f t="shared" ca="1" si="0"/>
        <v>0</v>
      </c>
      <c r="I23" s="722">
        <f t="shared" ca="1" si="0"/>
        <v>0</v>
      </c>
      <c r="J23" s="722">
        <f t="shared" ca="1" si="0"/>
        <v>0</v>
      </c>
      <c r="K23" s="722" t="str">
        <f t="shared" ca="1" si="1"/>
        <v/>
      </c>
      <c r="L23" s="722" t="str">
        <f t="shared" ca="1" si="1"/>
        <v/>
      </c>
    </row>
    <row r="24" spans="1:12" ht="21.75" customHeight="1">
      <c r="A24" s="720" t="str">
        <f ca="1">IF(ROWS($1:9)&gt;COUNT(Dong7),"",OFFSET(TH!C$1,SMALL(Dong7,ROWS($1:9)),))</f>
        <v/>
      </c>
      <c r="B24" s="720" t="str">
        <f ca="1">IF(ROWS($1:9)&gt;COUNT(Dong7),"",OFFSET(TH!D$1,SMALL(Dong7,ROWS($1:9)),))</f>
        <v/>
      </c>
      <c r="C24" s="720" t="str">
        <f ca="1">IF(ROWS($1:9)&gt;COUNT(Dong7),"",OFFSET(TH!E$1,SMALL(Dong7,ROWS($1:9)),))</f>
        <v/>
      </c>
      <c r="D24" s="721" t="str">
        <f ca="1">IF(ROWS($1:9)&gt;COUNT(Dong7),"",OFFSET(TH!F$1,SMALL(Dong7,ROWS($1:9)),))</f>
        <v/>
      </c>
      <c r="E24" s="720" t="str">
        <f ca="1">IF(ROWS($1:9)&gt;COUNT(Dong7),"",OFFSET(TH!M$1,SMALL(Dong7,ROWS($1:9)),))</f>
        <v/>
      </c>
      <c r="F24" s="722" t="str">
        <f ca="1">IF(ROWS($1:9)&gt;COUNT(Dong7),"",OFFSET(TH!K$1,SMALL(Dong7,ROWS($1:9)),))</f>
        <v/>
      </c>
      <c r="G24" s="722">
        <f t="shared" ca="1" si="0"/>
        <v>0</v>
      </c>
      <c r="H24" s="722">
        <f t="shared" ca="1" si="0"/>
        <v>0</v>
      </c>
      <c r="I24" s="722">
        <f t="shared" ca="1" si="0"/>
        <v>0</v>
      </c>
      <c r="J24" s="722">
        <f t="shared" ca="1" si="0"/>
        <v>0</v>
      </c>
      <c r="K24" s="722" t="str">
        <f t="shared" ca="1" si="1"/>
        <v/>
      </c>
      <c r="L24" s="722" t="str">
        <f t="shared" ca="1" si="1"/>
        <v/>
      </c>
    </row>
    <row r="25" spans="1:12" ht="21.75" customHeight="1">
      <c r="A25" s="720" t="str">
        <f ca="1">IF(ROWS($1:10)&gt;COUNT(Dong7),"",OFFSET(TH!C$1,SMALL(Dong7,ROWS($1:10)),))</f>
        <v/>
      </c>
      <c r="B25" s="720" t="str">
        <f ca="1">IF(ROWS($1:10)&gt;COUNT(Dong7),"",OFFSET(TH!D$1,SMALL(Dong7,ROWS($1:10)),))</f>
        <v/>
      </c>
      <c r="C25" s="720" t="str">
        <f ca="1">IF(ROWS($1:10)&gt;COUNT(Dong7),"",OFFSET(TH!E$1,SMALL(Dong7,ROWS($1:10)),))</f>
        <v/>
      </c>
      <c r="D25" s="721" t="str">
        <f ca="1">IF(ROWS($1:10)&gt;COUNT(Dong7),"",OFFSET(TH!F$1,SMALL(Dong7,ROWS($1:10)),))</f>
        <v/>
      </c>
      <c r="E25" s="720" t="str">
        <f ca="1">IF(ROWS($1:10)&gt;COUNT(Dong7),"",OFFSET(TH!M$1,SMALL(Dong7,ROWS($1:10)),))</f>
        <v/>
      </c>
      <c r="F25" s="722" t="str">
        <f ca="1">IF(ROWS($1:10)&gt;COUNT(Dong7),"",OFFSET(TH!K$1,SMALL(Dong7,ROWS($1:10)),))</f>
        <v/>
      </c>
      <c r="G25" s="722">
        <f t="shared" ca="1" si="0"/>
        <v>0</v>
      </c>
      <c r="H25" s="722">
        <f t="shared" ca="1" si="0"/>
        <v>0</v>
      </c>
      <c r="I25" s="722">
        <f t="shared" ca="1" si="0"/>
        <v>0</v>
      </c>
      <c r="J25" s="722">
        <f t="shared" ca="1" si="0"/>
        <v>0</v>
      </c>
      <c r="K25" s="722" t="str">
        <f t="shared" ca="1" si="1"/>
        <v/>
      </c>
      <c r="L25" s="722" t="str">
        <f t="shared" ca="1" si="1"/>
        <v/>
      </c>
    </row>
    <row r="26" spans="1:12" ht="21.75" customHeight="1">
      <c r="A26" s="720" t="str">
        <f ca="1">IF(ROWS($1:11)&gt;COUNT(Dong7),"",OFFSET(TH!C$1,SMALL(Dong7,ROWS($1:11)),))</f>
        <v/>
      </c>
      <c r="B26" s="720" t="str">
        <f ca="1">IF(ROWS($1:11)&gt;COUNT(Dong7),"",OFFSET(TH!D$1,SMALL(Dong7,ROWS($1:11)),))</f>
        <v/>
      </c>
      <c r="C26" s="720" t="str">
        <f ca="1">IF(ROWS($1:11)&gt;COUNT(Dong7),"",OFFSET(TH!E$1,SMALL(Dong7,ROWS($1:11)),))</f>
        <v/>
      </c>
      <c r="D26" s="721" t="str">
        <f ca="1">IF(ROWS($1:11)&gt;COUNT(Dong7),"",OFFSET(TH!F$1,SMALL(Dong7,ROWS($1:11)),))</f>
        <v/>
      </c>
      <c r="E26" s="720" t="str">
        <f ca="1">IF(ROWS($1:11)&gt;COUNT(Dong7),"",OFFSET(TH!M$1,SMALL(Dong7,ROWS($1:11)),))</f>
        <v/>
      </c>
      <c r="F26" s="722" t="str">
        <f ca="1">IF(ROWS($1:11)&gt;COUNT(Dong7),"",OFFSET(TH!K$1,SMALL(Dong7,ROWS($1:11)),))</f>
        <v/>
      </c>
      <c r="G26" s="722">
        <f t="shared" ca="1" si="0"/>
        <v>0</v>
      </c>
      <c r="H26" s="722">
        <f t="shared" ca="1" si="0"/>
        <v>0</v>
      </c>
      <c r="I26" s="722">
        <f t="shared" ca="1" si="0"/>
        <v>0</v>
      </c>
      <c r="J26" s="722">
        <f t="shared" ca="1" si="0"/>
        <v>0</v>
      </c>
      <c r="K26" s="722" t="str">
        <f t="shared" ca="1" si="1"/>
        <v/>
      </c>
      <c r="L26" s="722" t="str">
        <f t="shared" ca="1" si="1"/>
        <v/>
      </c>
    </row>
    <row r="27" spans="1:12" ht="21.75" customHeight="1">
      <c r="A27" s="720" t="str">
        <f ca="1">IF(ROWS($1:12)&gt;COUNT(Dong7),"",OFFSET(TH!C$1,SMALL(Dong7,ROWS($1:12)),))</f>
        <v/>
      </c>
      <c r="B27" s="720" t="str">
        <f ca="1">IF(ROWS($1:12)&gt;COUNT(Dong7),"",OFFSET(TH!D$1,SMALL(Dong7,ROWS($1:12)),))</f>
        <v/>
      </c>
      <c r="C27" s="720" t="str">
        <f ca="1">IF(ROWS($1:12)&gt;COUNT(Dong7),"",OFFSET(TH!E$1,SMALL(Dong7,ROWS($1:12)),))</f>
        <v/>
      </c>
      <c r="D27" s="721" t="str">
        <f ca="1">IF(ROWS($1:12)&gt;COUNT(Dong7),"",OFFSET(TH!F$1,SMALL(Dong7,ROWS($1:12)),))</f>
        <v/>
      </c>
      <c r="E27" s="720" t="str">
        <f ca="1">IF(ROWS($1:12)&gt;COUNT(Dong7),"",OFFSET(TH!M$1,SMALL(Dong7,ROWS($1:12)),))</f>
        <v/>
      </c>
      <c r="F27" s="722" t="str">
        <f ca="1">IF(ROWS($1:12)&gt;COUNT(Dong7),"",OFFSET(TH!K$1,SMALL(Dong7,ROWS($1:12)),))</f>
        <v/>
      </c>
      <c r="G27" s="722">
        <f t="shared" ca="1" si="0"/>
        <v>0</v>
      </c>
      <c r="H27" s="722">
        <f t="shared" ca="1" si="0"/>
        <v>0</v>
      </c>
      <c r="I27" s="722">
        <f t="shared" ca="1" si="0"/>
        <v>0</v>
      </c>
      <c r="J27" s="722">
        <f t="shared" ca="1" si="0"/>
        <v>0</v>
      </c>
      <c r="K27" s="722" t="str">
        <f t="shared" ca="1" si="1"/>
        <v/>
      </c>
      <c r="L27" s="722" t="str">
        <f t="shared" ca="1" si="1"/>
        <v/>
      </c>
    </row>
    <row r="28" spans="1:12" ht="21.75" customHeight="1">
      <c r="A28" s="720" t="str">
        <f ca="1">IF(ROWS($1:13)&gt;COUNT(Dong7),"",OFFSET(TH!C$1,SMALL(Dong7,ROWS($1:13)),))</f>
        <v/>
      </c>
      <c r="B28" s="720" t="str">
        <f ca="1">IF(ROWS($1:13)&gt;COUNT(Dong7),"",OFFSET(TH!D$1,SMALL(Dong7,ROWS($1:13)),))</f>
        <v/>
      </c>
      <c r="C28" s="720" t="str">
        <f ca="1">IF(ROWS($1:13)&gt;COUNT(Dong7),"",OFFSET(TH!E$1,SMALL(Dong7,ROWS($1:13)),))</f>
        <v/>
      </c>
      <c r="D28" s="721" t="str">
        <f ca="1">IF(ROWS($1:13)&gt;COUNT(Dong7),"",OFFSET(TH!F$1,SMALL(Dong7,ROWS($1:13)),))</f>
        <v/>
      </c>
      <c r="E28" s="720" t="str">
        <f ca="1">IF(ROWS($1:13)&gt;COUNT(Dong7),"",OFFSET(TH!M$1,SMALL(Dong7,ROWS($1:13)),))</f>
        <v/>
      </c>
      <c r="F28" s="722" t="str">
        <f ca="1">IF(ROWS($1:13)&gt;COUNT(Dong7),"",OFFSET(TH!K$1,SMALL(Dong7,ROWS($1:13)),))</f>
        <v/>
      </c>
      <c r="G28" s="722">
        <f t="shared" ca="1" si="0"/>
        <v>0</v>
      </c>
      <c r="H28" s="722">
        <f t="shared" ca="1" si="0"/>
        <v>0</v>
      </c>
      <c r="I28" s="722">
        <f t="shared" ca="1" si="0"/>
        <v>0</v>
      </c>
      <c r="J28" s="722">
        <f t="shared" ca="1" si="0"/>
        <v>0</v>
      </c>
      <c r="K28" s="722" t="str">
        <f t="shared" ca="1" si="1"/>
        <v/>
      </c>
      <c r="L28" s="722" t="str">
        <f t="shared" ca="1" si="1"/>
        <v/>
      </c>
    </row>
    <row r="29" spans="1:12" ht="21.75" customHeight="1">
      <c r="A29" s="720" t="str">
        <f ca="1">IF(ROWS($1:14)&gt;COUNT(Dong7),"",OFFSET(TH!C$1,SMALL(Dong7,ROWS($1:14)),))</f>
        <v/>
      </c>
      <c r="B29" s="720" t="str">
        <f ca="1">IF(ROWS($1:14)&gt;COUNT(Dong7),"",OFFSET(TH!D$1,SMALL(Dong7,ROWS($1:14)),))</f>
        <v/>
      </c>
      <c r="C29" s="720" t="str">
        <f ca="1">IF(ROWS($1:14)&gt;COUNT(Dong7),"",OFFSET(TH!E$1,SMALL(Dong7,ROWS($1:14)),))</f>
        <v/>
      </c>
      <c r="D29" s="721" t="str">
        <f ca="1">IF(ROWS($1:14)&gt;COUNT(Dong7),"",OFFSET(TH!F$1,SMALL(Dong7,ROWS($1:14)),))</f>
        <v/>
      </c>
      <c r="E29" s="720" t="str">
        <f ca="1">IF(ROWS($1:14)&gt;COUNT(Dong7),"",OFFSET(TH!M$1,SMALL(Dong7,ROWS($1:14)),))</f>
        <v/>
      </c>
      <c r="F29" s="722" t="str">
        <f ca="1">IF(ROWS($1:14)&gt;COUNT(Dong7),"",OFFSET(TH!K$1,SMALL(Dong7,ROWS($1:14)),))</f>
        <v/>
      </c>
      <c r="G29" s="722">
        <f t="shared" ca="1" si="0"/>
        <v>0</v>
      </c>
      <c r="H29" s="722">
        <f t="shared" ca="1" si="0"/>
        <v>0</v>
      </c>
      <c r="I29" s="722">
        <f t="shared" ca="1" si="0"/>
        <v>0</v>
      </c>
      <c r="J29" s="722">
        <f t="shared" ca="1" si="0"/>
        <v>0</v>
      </c>
      <c r="K29" s="722" t="str">
        <f t="shared" ca="1" si="1"/>
        <v/>
      </c>
      <c r="L29" s="722" t="str">
        <f t="shared" ca="1" si="1"/>
        <v/>
      </c>
    </row>
    <row r="30" spans="1:12" ht="21.75" customHeight="1">
      <c r="A30" s="720" t="str">
        <f ca="1">IF(ROWS($1:15)&gt;COUNT(Dong7),"",OFFSET(TH!C$1,SMALL(Dong7,ROWS($1:15)),))</f>
        <v/>
      </c>
      <c r="B30" s="720" t="str">
        <f ca="1">IF(ROWS($1:15)&gt;COUNT(Dong7),"",OFFSET(TH!D$1,SMALL(Dong7,ROWS($1:15)),))</f>
        <v/>
      </c>
      <c r="C30" s="720" t="str">
        <f ca="1">IF(ROWS($1:15)&gt;COUNT(Dong7),"",OFFSET(TH!E$1,SMALL(Dong7,ROWS($1:15)),))</f>
        <v/>
      </c>
      <c r="D30" s="721" t="str">
        <f ca="1">IF(ROWS($1:15)&gt;COUNT(Dong7),"",OFFSET(TH!F$1,SMALL(Dong7,ROWS($1:15)),))</f>
        <v/>
      </c>
      <c r="E30" s="720" t="str">
        <f ca="1">IF(ROWS($1:15)&gt;COUNT(Dong7),"",OFFSET(TH!M$1,SMALL(Dong7,ROWS($1:15)),))</f>
        <v/>
      </c>
      <c r="F30" s="722" t="str">
        <f ca="1">IF(ROWS($1:15)&gt;COUNT(Dong7),"",OFFSET(TH!K$1,SMALL(Dong7,ROWS($1:15)),))</f>
        <v/>
      </c>
      <c r="G30" s="722">
        <f t="shared" ca="1" si="0"/>
        <v>0</v>
      </c>
      <c r="H30" s="722">
        <f t="shared" ca="1" si="0"/>
        <v>0</v>
      </c>
      <c r="I30" s="722">
        <f t="shared" ca="1" si="0"/>
        <v>0</v>
      </c>
      <c r="J30" s="722">
        <f t="shared" ca="1" si="0"/>
        <v>0</v>
      </c>
      <c r="K30" s="722" t="str">
        <f t="shared" ca="1" si="1"/>
        <v/>
      </c>
      <c r="L30" s="722" t="str">
        <f t="shared" ca="1" si="1"/>
        <v/>
      </c>
    </row>
    <row r="31" spans="1:12" ht="21.75" customHeight="1">
      <c r="A31" s="720"/>
      <c r="B31" s="723"/>
      <c r="C31" s="720"/>
      <c r="D31" s="724"/>
      <c r="E31" s="725"/>
      <c r="F31" s="726"/>
      <c r="G31" s="726"/>
      <c r="H31" s="726"/>
      <c r="I31" s="726"/>
      <c r="J31" s="726"/>
      <c r="K31" s="726"/>
      <c r="L31" s="726"/>
    </row>
    <row r="32" spans="1:12" ht="21.75" customHeight="1">
      <c r="A32" s="720"/>
      <c r="B32" s="723"/>
      <c r="C32" s="720"/>
      <c r="D32" s="718" t="s">
        <v>133</v>
      </c>
      <c r="E32" s="717" t="s">
        <v>19</v>
      </c>
      <c r="F32" s="719">
        <f ca="1">SUM(F15:F31)</f>
        <v>0</v>
      </c>
      <c r="G32" s="719">
        <f t="shared" ref="G32:L32" ca="1" si="2">SUM(G15:G31)</f>
        <v>0</v>
      </c>
      <c r="H32" s="719">
        <f t="shared" ca="1" si="2"/>
        <v>0</v>
      </c>
      <c r="I32" s="719">
        <f t="shared" ca="1" si="2"/>
        <v>0</v>
      </c>
      <c r="J32" s="719">
        <f t="shared" ca="1" si="2"/>
        <v>0</v>
      </c>
      <c r="K32" s="719">
        <f t="shared" ca="1" si="2"/>
        <v>0</v>
      </c>
      <c r="L32" s="719">
        <f t="shared" ca="1" si="2"/>
        <v>0</v>
      </c>
    </row>
    <row r="33" spans="1:12" ht="21.75" customHeight="1">
      <c r="A33" s="727"/>
      <c r="B33" s="725"/>
      <c r="C33" s="727"/>
      <c r="D33" s="728" t="s">
        <v>583</v>
      </c>
      <c r="E33" s="723"/>
      <c r="F33" s="729">
        <f ca="1">SUM(G33:L33)</f>
        <v>0</v>
      </c>
      <c r="G33" s="729">
        <f t="shared" ref="G33:L33" ca="1" si="3">G32</f>
        <v>0</v>
      </c>
      <c r="H33" s="729">
        <f t="shared" ca="1" si="3"/>
        <v>0</v>
      </c>
      <c r="I33" s="729">
        <f t="shared" ca="1" si="3"/>
        <v>0</v>
      </c>
      <c r="J33" s="729">
        <f t="shared" ca="1" si="3"/>
        <v>0</v>
      </c>
      <c r="K33" s="729">
        <f t="shared" ca="1" si="3"/>
        <v>0</v>
      </c>
      <c r="L33" s="729">
        <f t="shared" ca="1" si="3"/>
        <v>0</v>
      </c>
    </row>
    <row r="34" spans="1:12" ht="21.75" customHeight="1">
      <c r="A34" s="730"/>
      <c r="B34" s="730"/>
      <c r="C34" s="730"/>
      <c r="D34" s="731" t="s">
        <v>10</v>
      </c>
      <c r="E34" s="730" t="s">
        <v>19</v>
      </c>
      <c r="F34" s="732">
        <f t="shared" ref="F34:L34" ca="1" si="4">F15+F32-F33</f>
        <v>0</v>
      </c>
      <c r="G34" s="732">
        <f t="shared" ca="1" si="4"/>
        <v>0</v>
      </c>
      <c r="H34" s="732">
        <f t="shared" ca="1" si="4"/>
        <v>0</v>
      </c>
      <c r="I34" s="732">
        <f t="shared" ca="1" si="4"/>
        <v>0</v>
      </c>
      <c r="J34" s="732">
        <f t="shared" ca="1" si="4"/>
        <v>0</v>
      </c>
      <c r="K34" s="732">
        <f t="shared" ca="1" si="4"/>
        <v>0</v>
      </c>
      <c r="L34" s="732">
        <f t="shared" ca="1" si="4"/>
        <v>0</v>
      </c>
    </row>
    <row r="36" spans="1:12">
      <c r="B36" s="733"/>
      <c r="C36" s="713" t="s">
        <v>576</v>
      </c>
    </row>
    <row r="37" spans="1:12">
      <c r="C37" s="713" t="e">
        <f ca="1">"- Ngày mở sổ: "&amp;"01/"&amp;MONTH(A16)&amp;"/"&amp;YEAR(A16)</f>
        <v>#VALUE!</v>
      </c>
    </row>
    <row r="38" spans="1:12">
      <c r="E38" s="712"/>
      <c r="F38" s="712"/>
      <c r="G38" s="712"/>
      <c r="H38" s="712"/>
      <c r="I38" s="712"/>
      <c r="J38" s="104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48"/>
      <c r="L38" s="1048"/>
    </row>
    <row r="39" spans="1:12">
      <c r="B39" s="712"/>
      <c r="C39" s="709" t="s">
        <v>11</v>
      </c>
      <c r="D39" s="712"/>
      <c r="E39" s="712"/>
      <c r="F39" s="712"/>
      <c r="G39" s="712"/>
      <c r="H39" s="712"/>
      <c r="I39" s="712"/>
      <c r="J39" s="1048" t="s">
        <v>12</v>
      </c>
      <c r="K39" s="1048"/>
      <c r="L39" s="1048"/>
    </row>
    <row r="40" spans="1:12">
      <c r="B40" s="712"/>
      <c r="C40" s="709" t="s">
        <v>13</v>
      </c>
      <c r="D40" s="712"/>
      <c r="E40" s="712"/>
      <c r="F40" s="712"/>
      <c r="G40" s="712"/>
      <c r="H40" s="712"/>
      <c r="I40" s="712"/>
      <c r="J40" s="1092" t="s">
        <v>13</v>
      </c>
      <c r="K40" s="1092"/>
      <c r="L40" s="1092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1" customWidth="1"/>
    <col min="3" max="3" width="8.5703125" style="811" customWidth="1"/>
    <col min="4" max="4" width="51.42578125" style="811" customWidth="1"/>
    <col min="5" max="5" width="8" style="811" customWidth="1"/>
    <col min="6" max="6" width="12.28515625" style="811" bestFit="1" customWidth="1"/>
    <col min="7" max="7" width="10.140625" style="811" customWidth="1"/>
    <col min="8" max="8" width="10.7109375" style="811" customWidth="1"/>
    <col min="9" max="9" width="11.42578125" style="811" customWidth="1"/>
    <col min="10" max="10" width="11.5703125" style="811" customWidth="1"/>
    <col min="11" max="11" width="11.42578125" style="811" customWidth="1"/>
    <col min="12" max="12" width="9.42578125" style="811" customWidth="1"/>
    <col min="13" max="13" width="6.7109375" style="811" customWidth="1"/>
    <col min="14" max="16384" width="9.140625" style="811"/>
  </cols>
  <sheetData>
    <row r="2" spans="1:15">
      <c r="A2" s="708" t="str">
        <f>'632'!A2</f>
        <v>Đơn vị: CÔNG TY TNHH SX TM KIM DUNG PHÁT</v>
      </c>
      <c r="F2" s="810"/>
      <c r="G2" s="810"/>
      <c r="H2" s="1090" t="s">
        <v>563</v>
      </c>
      <c r="I2" s="1090"/>
      <c r="J2" s="1090"/>
      <c r="K2" s="1090"/>
      <c r="L2" s="734"/>
    </row>
    <row r="3" spans="1:15" ht="15" customHeight="1">
      <c r="A3" s="738" t="str">
        <f>'632'!A3</f>
        <v>Địa chỉ: 1A227/1 Ấp 1, Phạm Văn Hai, Bình Chánh, TPHCM</v>
      </c>
      <c r="H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93"/>
      <c r="J3" s="1093"/>
      <c r="K3" s="1093"/>
      <c r="L3" s="712"/>
    </row>
    <row r="4" spans="1:15">
      <c r="H4" s="1093"/>
      <c r="I4" s="1093"/>
      <c r="J4" s="1093"/>
      <c r="K4" s="1093"/>
      <c r="L4" s="712"/>
    </row>
    <row r="5" spans="1:15" ht="19.5" customHeight="1">
      <c r="A5" s="1091" t="s">
        <v>564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711" t="s">
        <v>277</v>
      </c>
      <c r="N5" s="636">
        <f>IF(N13="Quý I",1,IF(N13="Quý II",4,IF(N13="Quý III",7,IF(N13="Quý IV",10,""))))</f>
        <v>7</v>
      </c>
      <c r="O5" s="636">
        <f>IF(N13="Quý I",3,IF(N13="Quý II",6,IF(N13="Quý III",9,IF(N13="Quý IV",12,""))))</f>
        <v>9</v>
      </c>
    </row>
    <row r="6" spans="1:15">
      <c r="A6" s="1092" t="s">
        <v>565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</row>
    <row r="7" spans="1:15">
      <c r="B7" s="712"/>
      <c r="C7" s="712"/>
      <c r="D7" s="712"/>
      <c r="E7" s="713" t="s">
        <v>781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567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568</v>
      </c>
      <c r="G9" s="714"/>
      <c r="H9" s="714"/>
      <c r="I9" s="714"/>
      <c r="J9" s="714"/>
      <c r="K9" s="714"/>
      <c r="L9" s="714"/>
    </row>
    <row r="10" spans="1:15" ht="9" customHeight="1">
      <c r="C10" s="1089"/>
      <c r="D10" s="1089"/>
      <c r="E10" s="1089"/>
      <c r="F10" s="1089"/>
      <c r="G10" s="1089"/>
      <c r="H10" s="1089"/>
      <c r="I10" s="1089"/>
      <c r="J10" s="1089"/>
      <c r="K10" s="1089"/>
      <c r="L10" s="1089"/>
    </row>
    <row r="11" spans="1:15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780</v>
      </c>
      <c r="G11" s="1095"/>
      <c r="H11" s="1095"/>
      <c r="I11" s="1095"/>
      <c r="J11" s="1095"/>
      <c r="K11" s="1095"/>
      <c r="L11" s="1095"/>
    </row>
    <row r="12" spans="1:15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570</v>
      </c>
      <c r="G12" s="1096" t="s">
        <v>571</v>
      </c>
      <c r="H12" s="1096"/>
      <c r="I12" s="1096"/>
      <c r="J12" s="1096"/>
      <c r="K12" s="1096"/>
      <c r="L12" s="1096"/>
    </row>
    <row r="13" spans="1:15" ht="29.25" customHeight="1" thickBot="1">
      <c r="A13" s="1094"/>
      <c r="B13" s="1096"/>
      <c r="C13" s="1096"/>
      <c r="D13" s="1094"/>
      <c r="E13" s="1094"/>
      <c r="F13" s="1096"/>
      <c r="G13" s="735" t="s">
        <v>47</v>
      </c>
      <c r="H13" s="735" t="s">
        <v>24</v>
      </c>
      <c r="I13" s="735"/>
      <c r="J13" s="735"/>
      <c r="K13" s="735"/>
      <c r="L13" s="735"/>
      <c r="N13" s="737" t="s">
        <v>783</v>
      </c>
    </row>
    <row r="14" spans="1:15">
      <c r="A14" s="812" t="s">
        <v>2</v>
      </c>
      <c r="B14" s="812" t="s">
        <v>3</v>
      </c>
      <c r="C14" s="812" t="s">
        <v>4</v>
      </c>
      <c r="D14" s="812" t="s">
        <v>5</v>
      </c>
      <c r="E14" s="812" t="s">
        <v>6</v>
      </c>
      <c r="F14" s="812">
        <v>1</v>
      </c>
      <c r="G14" s="812">
        <v>2</v>
      </c>
      <c r="H14" s="812">
        <v>3</v>
      </c>
      <c r="I14" s="812">
        <v>4</v>
      </c>
      <c r="J14" s="812">
        <v>5</v>
      </c>
      <c r="K14" s="812">
        <v>6</v>
      </c>
      <c r="L14" s="812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 t="str">
        <f ca="1">IF(ROWS($1:1)&gt;COUNT(Dong13),"",OFFSET(TH!C$1,SMALL(Dong13,ROWS($1:1)),))</f>
        <v/>
      </c>
      <c r="B16" s="720" t="str">
        <f ca="1">IF(ROWS($1:1)&gt;COUNT(Dong13),"",OFFSET(TH!D$1,SMALL(Dong13,ROWS($1:1)),))</f>
        <v/>
      </c>
      <c r="C16" s="720" t="str">
        <f ca="1">IF(ROWS($1:1)&gt;COUNT(Dong13),"",OFFSET(TH!E$1,SMALL(Dong13,ROWS($1:1)),))</f>
        <v/>
      </c>
      <c r="D16" s="721" t="str">
        <f ca="1">IF(ROWS($1:1)&gt;COUNT(Dong13),"",OFFSET(TH!F$1,SMALL(Dong13,ROWS($1:1)),))</f>
        <v/>
      </c>
      <c r="E16" s="720" t="str">
        <f ca="1">IF(ROWS($1:1)&gt;COUNT(Dong13),"",OFFSET(TH!M$1,SMALL(Dong13,ROWS($1:1)),))</f>
        <v/>
      </c>
      <c r="F16" s="820" t="str">
        <f ca="1">IF(ROWS($1:1)&gt;COUNT(Dong13),"",OFFSET(TH!K$1,SMALL(Dong13,ROWS($1:1)),))</f>
        <v/>
      </c>
      <c r="G16" s="722">
        <f t="shared" ref="G16:J25" ca="1" si="0">IF($E16=G$13,$F16,0)</f>
        <v>0</v>
      </c>
      <c r="H16" s="722">
        <f t="shared" ca="1" si="0"/>
        <v>0</v>
      </c>
      <c r="I16" s="722" t="str">
        <f t="shared" ca="1" si="0"/>
        <v/>
      </c>
      <c r="J16" s="722" t="str">
        <f t="shared" ca="1" si="0"/>
        <v/>
      </c>
      <c r="K16" s="722" t="str">
        <f ca="1">IF(LEFT($E16,3)=K$13,$F16,0)</f>
        <v/>
      </c>
      <c r="L16" s="722" t="str">
        <f ca="1">IF(LEFT($E16,3)=L$13,$F16,0)</f>
        <v/>
      </c>
    </row>
    <row r="17" spans="1:12" ht="21.75" customHeight="1">
      <c r="A17" s="720" t="str">
        <f ca="1">IF(ROWS($1:2)&gt;COUNT(Dong13),"",OFFSET(TH!C$1,SMALL(Dong13,ROWS($1:2)),))</f>
        <v/>
      </c>
      <c r="B17" s="720" t="str">
        <f ca="1">IF(ROWS($1:2)&gt;COUNT(Dong13),"",OFFSET(TH!D$1,SMALL(Dong13,ROWS($1:2)),))</f>
        <v/>
      </c>
      <c r="C17" s="720" t="str">
        <f ca="1">IF(ROWS($1:2)&gt;COUNT(Dong13),"",OFFSET(TH!E$1,SMALL(Dong13,ROWS($1:2)),))</f>
        <v/>
      </c>
      <c r="D17" s="721" t="str">
        <f ca="1">IF(ROWS($1:2)&gt;COUNT(Dong13),"",OFFSET(TH!F$1,SMALL(Dong13,ROWS($1:2)),))</f>
        <v/>
      </c>
      <c r="E17" s="720" t="str">
        <f ca="1">IF(ROWS($1:2)&gt;COUNT(Dong13),"",OFFSET(TH!M$1,SMALL(Dong13,ROWS($1:2)),))</f>
        <v/>
      </c>
      <c r="F17" s="820" t="str">
        <f ca="1">IF(ROWS($1:2)&gt;COUNT(Dong13),"",OFFSET(TH!K$1,SMALL(Dong13,ROWS($1:2)),))</f>
        <v/>
      </c>
      <c r="G17" s="722">
        <f t="shared" ca="1" si="0"/>
        <v>0</v>
      </c>
      <c r="H17" s="722">
        <f t="shared" ca="1" si="0"/>
        <v>0</v>
      </c>
      <c r="I17" s="722" t="str">
        <f t="shared" ca="1" si="0"/>
        <v/>
      </c>
      <c r="J17" s="722" t="str">
        <f t="shared" ca="1" si="0"/>
        <v/>
      </c>
      <c r="K17" s="722" t="str">
        <f t="shared" ref="K17:L25" ca="1" si="1">IF(LEFT($E17,3)=K$13,$F17,0)</f>
        <v/>
      </c>
      <c r="L17" s="722" t="str">
        <f t="shared" ca="1" si="1"/>
        <v/>
      </c>
    </row>
    <row r="18" spans="1:12" ht="21.75" customHeight="1">
      <c r="A18" s="720" t="str">
        <f ca="1">IF(ROWS($1:3)&gt;COUNT(Dong13),"",OFFSET(TH!C$1,SMALL(Dong13,ROWS($1:3)),))</f>
        <v/>
      </c>
      <c r="B18" s="720" t="str">
        <f ca="1">IF(ROWS($1:3)&gt;COUNT(Dong13),"",OFFSET(TH!D$1,SMALL(Dong13,ROWS($1:3)),))</f>
        <v/>
      </c>
      <c r="C18" s="720" t="str">
        <f ca="1">IF(ROWS($1:3)&gt;COUNT(Dong13),"",OFFSET(TH!E$1,SMALL(Dong13,ROWS($1:3)),))</f>
        <v/>
      </c>
      <c r="D18" s="721" t="str">
        <f ca="1">IF(ROWS($1:3)&gt;COUNT(Dong13),"",OFFSET(TH!F$1,SMALL(Dong13,ROWS($1:3)),))</f>
        <v/>
      </c>
      <c r="E18" s="720" t="str">
        <f ca="1">IF(ROWS($1:3)&gt;COUNT(Dong13),"",OFFSET(TH!M$1,SMALL(Dong13,ROWS($1:3)),))</f>
        <v/>
      </c>
      <c r="F18" s="820" t="str">
        <f ca="1">IF(ROWS($1:3)&gt;COUNT(Dong13),"",OFFSET(TH!K$1,SMALL(Dong13,ROWS($1:3)),))</f>
        <v/>
      </c>
      <c r="G18" s="722">
        <f t="shared" ca="1" si="0"/>
        <v>0</v>
      </c>
      <c r="H18" s="722">
        <f t="shared" ca="1" si="0"/>
        <v>0</v>
      </c>
      <c r="I18" s="722" t="str">
        <f t="shared" ca="1" si="0"/>
        <v/>
      </c>
      <c r="J18" s="722" t="str">
        <f t="shared" ca="1" si="0"/>
        <v/>
      </c>
      <c r="K18" s="722" t="str">
        <f t="shared" ca="1" si="1"/>
        <v/>
      </c>
      <c r="L18" s="722" t="str">
        <f t="shared" ca="1" si="1"/>
        <v/>
      </c>
    </row>
    <row r="19" spans="1:12" ht="21.75" customHeight="1">
      <c r="A19" s="720" t="str">
        <f ca="1">IF(ROWS($1:4)&gt;COUNT(Dong13),"",OFFSET(TH!C$1,SMALL(Dong13,ROWS($1:4)),))</f>
        <v/>
      </c>
      <c r="B19" s="720" t="str">
        <f ca="1">IF(ROWS($1:4)&gt;COUNT(Dong13),"",OFFSET(TH!D$1,SMALL(Dong13,ROWS($1:4)),))</f>
        <v/>
      </c>
      <c r="C19" s="720" t="str">
        <f ca="1">IF(ROWS($1:4)&gt;COUNT(Dong13),"",OFFSET(TH!E$1,SMALL(Dong13,ROWS($1:4)),))</f>
        <v/>
      </c>
      <c r="D19" s="721" t="str">
        <f ca="1">IF(ROWS($1:4)&gt;COUNT(Dong13),"",OFFSET(TH!F$1,SMALL(Dong13,ROWS($1:4)),))</f>
        <v/>
      </c>
      <c r="E19" s="720" t="str">
        <f ca="1">IF(ROWS($1:4)&gt;COUNT(Dong13),"",OFFSET(TH!M$1,SMALL(Dong13,ROWS($1:4)),))</f>
        <v/>
      </c>
      <c r="F19" s="820" t="str">
        <f ca="1">IF(ROWS($1:4)&gt;COUNT(Dong13),"",OFFSET(TH!K$1,SMALL(Dong13,ROWS($1:4)),))</f>
        <v/>
      </c>
      <c r="G19" s="722">
        <f t="shared" ca="1" si="0"/>
        <v>0</v>
      </c>
      <c r="H19" s="722">
        <f t="shared" ca="1" si="0"/>
        <v>0</v>
      </c>
      <c r="I19" s="722" t="str">
        <f t="shared" ca="1" si="0"/>
        <v/>
      </c>
      <c r="J19" s="722" t="str">
        <f t="shared" ca="1" si="0"/>
        <v/>
      </c>
      <c r="K19" s="722" t="str">
        <f t="shared" ca="1" si="1"/>
        <v/>
      </c>
      <c r="L19" s="722" t="str">
        <f t="shared" ca="1" si="1"/>
        <v/>
      </c>
    </row>
    <row r="20" spans="1:12" ht="21.75" customHeight="1">
      <c r="A20" s="720" t="str">
        <f ca="1">IF(ROWS($1:5)&gt;COUNT(Dong13),"",OFFSET(TH!C$1,SMALL(Dong13,ROWS($1:5)),))</f>
        <v/>
      </c>
      <c r="B20" s="720" t="str">
        <f ca="1">IF(ROWS($1:5)&gt;COUNT(Dong13),"",OFFSET(TH!D$1,SMALL(Dong13,ROWS($1:5)),))</f>
        <v/>
      </c>
      <c r="C20" s="720" t="str">
        <f ca="1">IF(ROWS($1:5)&gt;COUNT(Dong13),"",OFFSET(TH!E$1,SMALL(Dong13,ROWS($1:5)),))</f>
        <v/>
      </c>
      <c r="D20" s="721" t="str">
        <f ca="1">IF(ROWS($1:5)&gt;COUNT(Dong13),"",OFFSET(TH!F$1,SMALL(Dong13,ROWS($1:5)),))</f>
        <v/>
      </c>
      <c r="E20" s="720" t="str">
        <f ca="1">IF(ROWS($1:5)&gt;COUNT(Dong13),"",OFFSET(TH!M$1,SMALL(Dong13,ROWS($1:5)),))</f>
        <v/>
      </c>
      <c r="F20" s="820" t="str">
        <f ca="1">IF(ROWS($1:5)&gt;COUNT(Dong13),"",OFFSET(TH!K$1,SMALL(Dong13,ROWS($1:5)),))</f>
        <v/>
      </c>
      <c r="G20" s="722">
        <f t="shared" ca="1" si="0"/>
        <v>0</v>
      </c>
      <c r="H20" s="722">
        <f t="shared" ca="1" si="0"/>
        <v>0</v>
      </c>
      <c r="I20" s="722" t="str">
        <f t="shared" ca="1" si="0"/>
        <v/>
      </c>
      <c r="J20" s="722" t="str">
        <f t="shared" ca="1" si="0"/>
        <v/>
      </c>
      <c r="K20" s="722" t="str">
        <f t="shared" ca="1" si="1"/>
        <v/>
      </c>
      <c r="L20" s="722" t="str">
        <f t="shared" ca="1" si="1"/>
        <v/>
      </c>
    </row>
    <row r="21" spans="1:12" ht="21.75" customHeight="1">
      <c r="A21" s="720" t="str">
        <f ca="1">IF(ROWS($1:6)&gt;COUNT(Dong13),"",OFFSET(TH!C$1,SMALL(Dong13,ROWS($1:6)),))</f>
        <v/>
      </c>
      <c r="B21" s="720" t="str">
        <f ca="1">IF(ROWS($1:6)&gt;COUNT(Dong13),"",OFFSET(TH!D$1,SMALL(Dong13,ROWS($1:6)),))</f>
        <v/>
      </c>
      <c r="C21" s="720" t="str">
        <f ca="1">IF(ROWS($1:6)&gt;COUNT(Dong13),"",OFFSET(TH!E$1,SMALL(Dong13,ROWS($1:6)),))</f>
        <v/>
      </c>
      <c r="D21" s="721" t="str">
        <f ca="1">IF(ROWS($1:6)&gt;COUNT(Dong13),"",OFFSET(TH!F$1,SMALL(Dong13,ROWS($1:6)),))</f>
        <v/>
      </c>
      <c r="E21" s="720" t="str">
        <f ca="1">IF(ROWS($1:6)&gt;COUNT(Dong13),"",OFFSET(TH!M$1,SMALL(Dong13,ROWS($1:6)),))</f>
        <v/>
      </c>
      <c r="F21" s="820" t="str">
        <f ca="1">IF(ROWS($1:6)&gt;COUNT(Dong13),"",OFFSET(TH!K$1,SMALL(Dong13,ROWS($1:6)),))</f>
        <v/>
      </c>
      <c r="G21" s="722">
        <f t="shared" ca="1" si="0"/>
        <v>0</v>
      </c>
      <c r="H21" s="722">
        <f t="shared" ca="1" si="0"/>
        <v>0</v>
      </c>
      <c r="I21" s="722" t="str">
        <f t="shared" ca="1" si="0"/>
        <v/>
      </c>
      <c r="J21" s="722" t="str">
        <f t="shared" ca="1" si="0"/>
        <v/>
      </c>
      <c r="K21" s="722" t="str">
        <f t="shared" ca="1" si="1"/>
        <v/>
      </c>
      <c r="L21" s="722" t="str">
        <f t="shared" ca="1" si="1"/>
        <v/>
      </c>
    </row>
    <row r="22" spans="1:12" ht="21.75" customHeight="1">
      <c r="A22" s="720" t="str">
        <f ca="1">IF(ROWS($1:7)&gt;COUNT(Dong13),"",OFFSET(TH!C$1,SMALL(Dong13,ROWS($1:7)),))</f>
        <v/>
      </c>
      <c r="B22" s="720" t="str">
        <f ca="1">IF(ROWS($1:7)&gt;COUNT(Dong13),"",OFFSET(TH!D$1,SMALL(Dong13,ROWS($1:7)),))</f>
        <v/>
      </c>
      <c r="C22" s="720" t="str">
        <f ca="1">IF(ROWS($1:7)&gt;COUNT(Dong13),"",OFFSET(TH!E$1,SMALL(Dong13,ROWS($1:7)),))</f>
        <v/>
      </c>
      <c r="D22" s="721" t="str">
        <f ca="1">IF(ROWS($1:7)&gt;COUNT(Dong13),"",OFFSET(TH!F$1,SMALL(Dong13,ROWS($1:7)),))</f>
        <v/>
      </c>
      <c r="E22" s="720" t="str">
        <f ca="1">IF(ROWS($1:7)&gt;COUNT(Dong13),"",OFFSET(TH!M$1,SMALL(Dong13,ROWS($1:7)),))</f>
        <v/>
      </c>
      <c r="F22" s="820" t="str">
        <f ca="1">IF(ROWS($1:7)&gt;COUNT(Dong13),"",OFFSET(TH!K$1,SMALL(Dong13,ROWS($1:7)),))</f>
        <v/>
      </c>
      <c r="G22" s="722">
        <f t="shared" ca="1" si="0"/>
        <v>0</v>
      </c>
      <c r="H22" s="722">
        <f t="shared" ca="1" si="0"/>
        <v>0</v>
      </c>
      <c r="I22" s="722" t="str">
        <f t="shared" ca="1" si="0"/>
        <v/>
      </c>
      <c r="J22" s="722" t="str">
        <f t="shared" ca="1" si="0"/>
        <v/>
      </c>
      <c r="K22" s="722" t="str">
        <f t="shared" ca="1" si="1"/>
        <v/>
      </c>
      <c r="L22" s="722" t="str">
        <f t="shared" ca="1" si="1"/>
        <v/>
      </c>
    </row>
    <row r="23" spans="1:12" ht="21.75" customHeight="1">
      <c r="A23" s="720" t="str">
        <f ca="1">IF(ROWS($1:8)&gt;COUNT(Dong13),"",OFFSET(TH!C$1,SMALL(Dong13,ROWS($1:8)),))</f>
        <v/>
      </c>
      <c r="B23" s="720" t="str">
        <f ca="1">IF(ROWS($1:8)&gt;COUNT(Dong13),"",OFFSET(TH!D$1,SMALL(Dong13,ROWS($1:8)),))</f>
        <v/>
      </c>
      <c r="C23" s="720" t="str">
        <f ca="1">IF(ROWS($1:8)&gt;COUNT(Dong13),"",OFFSET(TH!E$1,SMALL(Dong13,ROWS($1:8)),))</f>
        <v/>
      </c>
      <c r="D23" s="721" t="str">
        <f ca="1">IF(ROWS($1:8)&gt;COUNT(Dong13),"",OFFSET(TH!F$1,SMALL(Dong13,ROWS($1:8)),))</f>
        <v/>
      </c>
      <c r="E23" s="720" t="str">
        <f ca="1">IF(ROWS($1:8)&gt;COUNT(Dong13),"",OFFSET(TH!M$1,SMALL(Dong13,ROWS($1:8)),))</f>
        <v/>
      </c>
      <c r="F23" s="820" t="str">
        <f ca="1">IF(ROWS($1:8)&gt;COUNT(Dong13),"",OFFSET(TH!K$1,SMALL(Dong13,ROWS($1:8)),))</f>
        <v/>
      </c>
      <c r="G23" s="722">
        <f t="shared" ca="1" si="0"/>
        <v>0</v>
      </c>
      <c r="H23" s="722">
        <f t="shared" ca="1" si="0"/>
        <v>0</v>
      </c>
      <c r="I23" s="722" t="str">
        <f t="shared" ca="1" si="0"/>
        <v/>
      </c>
      <c r="J23" s="722" t="str">
        <f t="shared" ca="1" si="0"/>
        <v/>
      </c>
      <c r="K23" s="722" t="str">
        <f t="shared" ca="1" si="1"/>
        <v/>
      </c>
      <c r="L23" s="722" t="str">
        <f t="shared" ca="1" si="1"/>
        <v/>
      </c>
    </row>
    <row r="24" spans="1:12" ht="21.75" customHeight="1">
      <c r="A24" s="720" t="str">
        <f ca="1">IF(ROWS($1:9)&gt;COUNT(Dong13),"",OFFSET(TH!C$1,SMALL(Dong13,ROWS($1:9)),))</f>
        <v/>
      </c>
      <c r="B24" s="720" t="str">
        <f ca="1">IF(ROWS($1:9)&gt;COUNT(Dong13),"",OFFSET(TH!D$1,SMALL(Dong13,ROWS($1:9)),))</f>
        <v/>
      </c>
      <c r="C24" s="720" t="str">
        <f ca="1">IF(ROWS($1:9)&gt;COUNT(Dong13),"",OFFSET(TH!E$1,SMALL(Dong13,ROWS($1:9)),))</f>
        <v/>
      </c>
      <c r="D24" s="721" t="str">
        <f ca="1">IF(ROWS($1:9)&gt;COUNT(Dong13),"",OFFSET(TH!F$1,SMALL(Dong13,ROWS($1:9)),))</f>
        <v/>
      </c>
      <c r="E24" s="720" t="str">
        <f ca="1">IF(ROWS($1:9)&gt;COUNT(Dong13),"",OFFSET(TH!M$1,SMALL(Dong13,ROWS($1:9)),))</f>
        <v/>
      </c>
      <c r="F24" s="820" t="str">
        <f ca="1">IF(ROWS($1:9)&gt;COUNT(Dong13),"",OFFSET(TH!K$1,SMALL(Dong13,ROWS($1:9)),))</f>
        <v/>
      </c>
      <c r="G24" s="722">
        <f t="shared" ca="1" si="0"/>
        <v>0</v>
      </c>
      <c r="H24" s="722">
        <f t="shared" ca="1" si="0"/>
        <v>0</v>
      </c>
      <c r="I24" s="722" t="str">
        <f t="shared" ca="1" si="0"/>
        <v/>
      </c>
      <c r="J24" s="722" t="str">
        <f t="shared" ca="1" si="0"/>
        <v/>
      </c>
      <c r="K24" s="722" t="str">
        <f t="shared" ca="1" si="1"/>
        <v/>
      </c>
      <c r="L24" s="722" t="str">
        <f t="shared" ca="1" si="1"/>
        <v/>
      </c>
    </row>
    <row r="25" spans="1:12" ht="21.75" customHeight="1">
      <c r="A25" s="720" t="str">
        <f ca="1">IF(ROWS($1:10)&gt;COUNT(Dong13),"",OFFSET(TH!C$1,SMALL(Dong13,ROWS($1:10)),))</f>
        <v/>
      </c>
      <c r="B25" s="720" t="str">
        <f ca="1">IF(ROWS($1:10)&gt;COUNT(Dong13),"",OFFSET(TH!D$1,SMALL(Dong13,ROWS($1:10)),))</f>
        <v/>
      </c>
      <c r="C25" s="720" t="str">
        <f ca="1">IF(ROWS($1:10)&gt;COUNT(Dong13),"",OFFSET(TH!E$1,SMALL(Dong13,ROWS($1:10)),))</f>
        <v/>
      </c>
      <c r="D25" s="721" t="str">
        <f ca="1">IF(ROWS($1:10)&gt;COUNT(Dong13),"",OFFSET(TH!F$1,SMALL(Dong13,ROWS($1:10)),))</f>
        <v/>
      </c>
      <c r="E25" s="720" t="str">
        <f ca="1">IF(ROWS($1:10)&gt;COUNT(Dong13),"",OFFSET(TH!M$1,SMALL(Dong13,ROWS($1:10)),))</f>
        <v/>
      </c>
      <c r="F25" s="820" t="str">
        <f ca="1">IF(ROWS($1:10)&gt;COUNT(Dong13),"",OFFSET(TH!K$1,SMALL(Dong13,ROWS($1:10)),))</f>
        <v/>
      </c>
      <c r="G25" s="722">
        <f t="shared" ca="1" si="0"/>
        <v>0</v>
      </c>
      <c r="H25" s="722">
        <f t="shared" ca="1" si="0"/>
        <v>0</v>
      </c>
      <c r="I25" s="722" t="str">
        <f t="shared" ca="1" si="0"/>
        <v/>
      </c>
      <c r="J25" s="722" t="str">
        <f t="shared" ca="1" si="0"/>
        <v/>
      </c>
      <c r="K25" s="722" t="str">
        <f t="shared" ca="1" si="1"/>
        <v/>
      </c>
      <c r="L25" s="722" t="str">
        <f t="shared" ca="1" si="1"/>
        <v/>
      </c>
    </row>
    <row r="26" spans="1:12" ht="21.75" customHeight="1">
      <c r="A26" s="720"/>
      <c r="B26" s="723"/>
      <c r="C26" s="720"/>
      <c r="D26" s="724"/>
      <c r="E26" s="725"/>
      <c r="F26" s="726"/>
      <c r="G26" s="726"/>
      <c r="H26" s="726"/>
      <c r="I26" s="726"/>
      <c r="J26" s="726"/>
      <c r="K26" s="726"/>
      <c r="L26" s="726"/>
    </row>
    <row r="27" spans="1:12" ht="21.75" customHeight="1">
      <c r="A27" s="720"/>
      <c r="B27" s="723"/>
      <c r="C27" s="720"/>
      <c r="D27" s="718" t="s">
        <v>133</v>
      </c>
      <c r="E27" s="717" t="s">
        <v>19</v>
      </c>
      <c r="F27" s="719">
        <f t="shared" ref="F27:L27" ca="1" si="2">SUM(F15:F26)</f>
        <v>0</v>
      </c>
      <c r="G27" s="719">
        <f t="shared" ca="1" si="2"/>
        <v>0</v>
      </c>
      <c r="H27" s="719">
        <f t="shared" ca="1" si="2"/>
        <v>0</v>
      </c>
      <c r="I27" s="719">
        <f t="shared" ca="1" si="2"/>
        <v>0</v>
      </c>
      <c r="J27" s="719">
        <f t="shared" ca="1" si="2"/>
        <v>0</v>
      </c>
      <c r="K27" s="719">
        <f t="shared" ca="1" si="2"/>
        <v>0</v>
      </c>
      <c r="L27" s="719">
        <f t="shared" ca="1" si="2"/>
        <v>0</v>
      </c>
    </row>
    <row r="28" spans="1:12" ht="21.75" customHeight="1">
      <c r="A28" s="727"/>
      <c r="B28" s="725"/>
      <c r="C28" s="727"/>
      <c r="D28" s="728" t="s">
        <v>782</v>
      </c>
      <c r="E28" s="723"/>
      <c r="F28" s="719">
        <f ca="1">SUM(G28:L28)</f>
        <v>0</v>
      </c>
      <c r="G28" s="729">
        <f t="shared" ref="G28:L28" ca="1" si="3">G27</f>
        <v>0</v>
      </c>
      <c r="H28" s="729">
        <f t="shared" ca="1" si="3"/>
        <v>0</v>
      </c>
      <c r="I28" s="729">
        <f t="shared" ca="1" si="3"/>
        <v>0</v>
      </c>
      <c r="J28" s="729">
        <f t="shared" ca="1" si="3"/>
        <v>0</v>
      </c>
      <c r="K28" s="729">
        <f t="shared" ca="1" si="3"/>
        <v>0</v>
      </c>
      <c r="L28" s="729">
        <f t="shared" ca="1" si="3"/>
        <v>0</v>
      </c>
    </row>
    <row r="29" spans="1:12" ht="21.75" customHeight="1">
      <c r="A29" s="730"/>
      <c r="B29" s="730"/>
      <c r="C29" s="730"/>
      <c r="D29" s="731" t="s">
        <v>10</v>
      </c>
      <c r="E29" s="730" t="s">
        <v>19</v>
      </c>
      <c r="F29" s="732">
        <f t="shared" ref="F29:L29" ca="1" si="4">F15+F27-F28</f>
        <v>0</v>
      </c>
      <c r="G29" s="732">
        <f t="shared" ca="1" si="4"/>
        <v>0</v>
      </c>
      <c r="H29" s="732">
        <f t="shared" ca="1" si="4"/>
        <v>0</v>
      </c>
      <c r="I29" s="732">
        <f t="shared" ca="1" si="4"/>
        <v>0</v>
      </c>
      <c r="J29" s="732">
        <f t="shared" ca="1" si="4"/>
        <v>0</v>
      </c>
      <c r="K29" s="732">
        <f t="shared" ca="1" si="4"/>
        <v>0</v>
      </c>
      <c r="L29" s="732">
        <f t="shared" ca="1" si="4"/>
        <v>0</v>
      </c>
    </row>
    <row r="31" spans="1:12">
      <c r="B31" s="733"/>
      <c r="C31" s="713" t="s">
        <v>576</v>
      </c>
    </row>
    <row r="32" spans="1:12">
      <c r="C32" s="713" t="e">
        <f ca="1">"- Ngày mở sổ: "&amp;"01/"&amp;MONTH(A16)&amp;"/"&amp;YEAR(A16)</f>
        <v>#VALUE!</v>
      </c>
    </row>
    <row r="33" spans="2:12">
      <c r="E33" s="712"/>
      <c r="F33" s="712"/>
      <c r="G33" s="712"/>
      <c r="H33" s="712"/>
      <c r="I33" s="712"/>
      <c r="J33" s="104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8"/>
      <c r="L33" s="1048"/>
    </row>
    <row r="34" spans="2:12">
      <c r="B34" s="712"/>
      <c r="C34" s="811" t="s">
        <v>11</v>
      </c>
      <c r="D34" s="712"/>
      <c r="E34" s="712"/>
      <c r="F34" s="712"/>
      <c r="G34" s="712"/>
      <c r="H34" s="712"/>
      <c r="I34" s="712"/>
      <c r="J34" s="1048" t="s">
        <v>12</v>
      </c>
      <c r="K34" s="1048"/>
      <c r="L34" s="1048"/>
    </row>
    <row r="35" spans="2:12">
      <c r="B35" s="712"/>
      <c r="C35" s="811" t="s">
        <v>13</v>
      </c>
      <c r="D35" s="712"/>
      <c r="E35" s="712"/>
      <c r="F35" s="712"/>
      <c r="G35" s="712"/>
      <c r="H35" s="712"/>
      <c r="I35" s="712"/>
      <c r="J35" s="1092" t="s">
        <v>13</v>
      </c>
      <c r="K35" s="1092"/>
      <c r="L35" s="1092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75" t="str">
        <f>TH!$A$1</f>
        <v>Đơn vị: CÔNG TY TNHH SX TM KIM DUNG PHÁT</v>
      </c>
      <c r="D1" s="877"/>
      <c r="E1" s="877"/>
      <c r="F1" s="877"/>
      <c r="G1" s="877"/>
      <c r="I1" s="1099"/>
      <c r="J1" s="1099"/>
      <c r="K1" s="1099"/>
      <c r="L1" s="1099"/>
    </row>
    <row r="2" spans="1:12" ht="21.75" customHeight="1">
      <c r="A2" s="876" t="str">
        <f>TH!$A$2</f>
        <v>Địa chỉ: 1A227/1 Ấp 1, Phạm Văn Hai, Bình Chánh, TPHCM</v>
      </c>
      <c r="D2" s="877"/>
      <c r="E2" s="877"/>
      <c r="F2" s="877"/>
      <c r="G2" s="877"/>
      <c r="I2" s="1099"/>
      <c r="J2" s="1099"/>
      <c r="K2" s="1099"/>
      <c r="L2" s="1099"/>
    </row>
    <row r="3" spans="1:12">
      <c r="D3" s="1099"/>
      <c r="E3" s="1099"/>
      <c r="F3" s="1099"/>
      <c r="G3" s="1099"/>
      <c r="I3" s="1099"/>
      <c r="J3" s="1099"/>
      <c r="K3" s="1099"/>
      <c r="L3" s="1099"/>
    </row>
    <row r="14" spans="1:12" ht="40.5" customHeight="1">
      <c r="H14" s="247"/>
      <c r="I14" s="247"/>
      <c r="J14" s="247"/>
    </row>
    <row r="16" spans="1:12" ht="29.25" customHeight="1">
      <c r="A16" s="1097" t="s">
        <v>922</v>
      </c>
      <c r="B16" s="1097"/>
      <c r="C16" s="1097"/>
      <c r="D16" s="1097"/>
      <c r="E16" s="1097"/>
      <c r="F16" s="1097"/>
      <c r="G16" s="1097"/>
    </row>
    <row r="17" spans="1:9" ht="6" customHeight="1">
      <c r="H17" s="248"/>
      <c r="I17" s="248"/>
    </row>
    <row r="18" spans="1:9" ht="20.25">
      <c r="A18" s="1098" t="s">
        <v>921</v>
      </c>
      <c r="B18" s="1098"/>
      <c r="C18" s="1098"/>
      <c r="D18" s="1098"/>
      <c r="E18" s="1098"/>
      <c r="F18" s="1098"/>
      <c r="G18" s="1098"/>
    </row>
    <row r="19" spans="1:9" ht="64.5" customHeight="1"/>
    <row r="22" spans="1:9" ht="22.5" customHeight="1">
      <c r="B22" s="249" t="s">
        <v>924</v>
      </c>
    </row>
    <row r="23" spans="1:9" ht="22.5" customHeight="1">
      <c r="B23" s="249" t="s">
        <v>923</v>
      </c>
    </row>
    <row r="24" spans="1:9" ht="22.5" customHeight="1">
      <c r="B24" s="249" t="s">
        <v>925</v>
      </c>
    </row>
    <row r="25" spans="1:9" ht="22.5" customHeight="1">
      <c r="B25" s="249" t="s">
        <v>928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69" t="str">
        <f>TH!$A$1</f>
        <v>Đơn vị: CÔNG TY TNHH SX TM KIM DUNG PHÁT</v>
      </c>
      <c r="D1" s="1099"/>
      <c r="E1" s="1099"/>
      <c r="F1" s="1099"/>
      <c r="G1" s="1099"/>
    </row>
    <row r="2" spans="1:10">
      <c r="A2" s="870" t="str">
        <f>TH!$A$2</f>
        <v>Địa chỉ: 1A227/1 Ấp 1, Phạm Văn Hai, Bình Chánh, TPHCM</v>
      </c>
      <c r="D2" s="1099"/>
      <c r="E2" s="1099"/>
      <c r="F2" s="1099"/>
      <c r="G2" s="1099"/>
    </row>
    <row r="3" spans="1:10">
      <c r="D3" s="1099"/>
      <c r="E3" s="1099"/>
      <c r="F3" s="1099"/>
      <c r="G3" s="1099"/>
    </row>
    <row r="8" spans="1:10" ht="74.25" customHeight="1">
      <c r="H8" s="247"/>
      <c r="I8" s="247"/>
      <c r="J8" s="247"/>
    </row>
    <row r="10" spans="1:10" ht="29.25" customHeight="1">
      <c r="A10" s="1097" t="s">
        <v>926</v>
      </c>
      <c r="B10" s="1097"/>
      <c r="C10" s="1097"/>
      <c r="D10" s="1097"/>
      <c r="E10" s="1097"/>
      <c r="F10" s="1097"/>
      <c r="G10" s="1097"/>
    </row>
    <row r="11" spans="1:10" ht="18.75" customHeight="1">
      <c r="H11" s="248"/>
      <c r="I11" s="248"/>
    </row>
    <row r="12" spans="1:10" ht="20.25">
      <c r="A12" s="1098" t="s">
        <v>921</v>
      </c>
      <c r="B12" s="1098"/>
      <c r="C12" s="1098"/>
      <c r="D12" s="1098"/>
      <c r="E12" s="1098"/>
      <c r="F12" s="1098"/>
      <c r="G12" s="1098"/>
    </row>
    <row r="13" spans="1:10" ht="18.75" customHeight="1">
      <c r="B13" s="246" t="s">
        <v>929</v>
      </c>
    </row>
    <row r="14" spans="1:10" ht="18.75" customHeight="1">
      <c r="B14" s="246" t="s">
        <v>930</v>
      </c>
    </row>
    <row r="15" spans="1:10" ht="18.75" customHeight="1">
      <c r="B15" s="246" t="s">
        <v>931</v>
      </c>
    </row>
    <row r="16" spans="1:10" ht="18.75" customHeight="1">
      <c r="B16" s="246" t="s">
        <v>932</v>
      </c>
    </row>
    <row r="17" spans="2:2" ht="18.75" customHeight="1">
      <c r="B17" s="246" t="s">
        <v>933</v>
      </c>
    </row>
    <row r="18" spans="2:2" ht="18.75" customHeight="1">
      <c r="B18" s="246" t="s">
        <v>934</v>
      </c>
    </row>
    <row r="19" spans="2:2" ht="18.75" customHeight="1">
      <c r="B19" s="246" t="s">
        <v>935</v>
      </c>
    </row>
    <row r="20" spans="2:2" ht="18.75" customHeight="1">
      <c r="B20" s="246" t="s">
        <v>927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2016-07-25T02:39:18Z</cp:lastPrinted>
  <dcterms:created xsi:type="dcterms:W3CDTF">1996-10-14T23:33:28Z</dcterms:created>
  <dcterms:modified xsi:type="dcterms:W3CDTF">2016-08-06T01:26:57Z</dcterms:modified>
</cp:coreProperties>
</file>