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480" yWindow="105" windowWidth="19440" windowHeight="9975" activeTab="1"/>
  </bookViews>
  <sheets>
    <sheet name="DS - KH" sheetId="1" r:id="rId1"/>
    <sheet name="TH - BH" sheetId="3" r:id="rId2"/>
    <sheet name="DC - CN" sheetId="2" r:id="rId3"/>
  </sheets>
  <externalReferences>
    <externalReference r:id="rId4"/>
  </externalReferences>
  <definedNames>
    <definedName name="_xlnm._FilterDatabase" localSheetId="0" hidden="1">'DS - KH'!$A$3:$N$70</definedName>
    <definedName name="_xlnm._FilterDatabase" localSheetId="1" hidden="1">'TH - BH'!$A$2:$W$400</definedName>
    <definedName name="Dong">IF(!Loai="x",ROW(Loai)-1,"")</definedName>
    <definedName name="DSKH">'DS - KH'!$B$4:$B$70</definedName>
    <definedName name="DSKH1">'DS - KH'!$B$4:$N$70</definedName>
    <definedName name="KHC">'TH - BH'!$U$3:$U$400</definedName>
    <definedName name="KHN">'TH - BH'!$V$3:$V$400</definedName>
    <definedName name="Loai">OFFSET('TH - BH'!$W$3,,,COUNTA('TH - BH'!$W$3:$W$39573))</definedName>
    <definedName name="TH">'TH - BH'!$B$3:$B$400</definedName>
  </definedNames>
  <calcPr calcId="144525"/>
</workbook>
</file>

<file path=xl/calcChain.xml><?xml version="1.0" encoding="utf-8"?>
<calcChain xmlns="http://schemas.openxmlformats.org/spreadsheetml/2006/main">
  <c r="C19" i="2" l="1"/>
  <c r="K28" i="2"/>
  <c r="K89" i="3"/>
  <c r="G26" i="1" l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A26" i="1"/>
  <c r="A27" i="1"/>
  <c r="A28" i="1"/>
  <c r="A29" i="1"/>
  <c r="A30" i="1"/>
  <c r="A31" i="1"/>
  <c r="A237" i="3"/>
  <c r="H237" i="3"/>
  <c r="M237" i="3"/>
  <c r="S237" i="3"/>
  <c r="T237" i="3"/>
  <c r="U237" i="3"/>
  <c r="W237" i="3" s="1"/>
  <c r="A238" i="3"/>
  <c r="H238" i="3"/>
  <c r="M238" i="3"/>
  <c r="S238" i="3"/>
  <c r="T238" i="3"/>
  <c r="U238" i="3"/>
  <c r="W238" i="3" s="1"/>
  <c r="A239" i="3"/>
  <c r="H239" i="3"/>
  <c r="M239" i="3"/>
  <c r="S239" i="3"/>
  <c r="T239" i="3"/>
  <c r="U239" i="3"/>
  <c r="W239" i="3" s="1"/>
  <c r="A240" i="3"/>
  <c r="H240" i="3"/>
  <c r="M240" i="3"/>
  <c r="S240" i="3"/>
  <c r="T240" i="3"/>
  <c r="U240" i="3"/>
  <c r="W240" i="3" s="1"/>
  <c r="A241" i="3"/>
  <c r="H241" i="3"/>
  <c r="M241" i="3"/>
  <c r="S241" i="3"/>
  <c r="T241" i="3"/>
  <c r="U241" i="3"/>
  <c r="W241" i="3" s="1"/>
  <c r="A242" i="3"/>
  <c r="H242" i="3"/>
  <c r="M242" i="3"/>
  <c r="S242" i="3"/>
  <c r="T242" i="3"/>
  <c r="U242" i="3"/>
  <c r="W242" i="3" s="1"/>
  <c r="A243" i="3"/>
  <c r="H243" i="3"/>
  <c r="M243" i="3"/>
  <c r="S243" i="3"/>
  <c r="T243" i="3"/>
  <c r="U243" i="3"/>
  <c r="W243" i="3" s="1"/>
  <c r="A244" i="3"/>
  <c r="H244" i="3"/>
  <c r="M244" i="3"/>
  <c r="S244" i="3"/>
  <c r="T244" i="3"/>
  <c r="U244" i="3"/>
  <c r="W244" i="3" s="1"/>
  <c r="A245" i="3"/>
  <c r="H245" i="3"/>
  <c r="M245" i="3"/>
  <c r="S245" i="3"/>
  <c r="T245" i="3"/>
  <c r="U245" i="3"/>
  <c r="W245" i="3" s="1"/>
  <c r="A246" i="3"/>
  <c r="H246" i="3"/>
  <c r="M246" i="3"/>
  <c r="S246" i="3"/>
  <c r="T246" i="3"/>
  <c r="U246" i="3"/>
  <c r="W246" i="3" s="1"/>
  <c r="A247" i="3"/>
  <c r="H247" i="3"/>
  <c r="M247" i="3"/>
  <c r="S247" i="3"/>
  <c r="T247" i="3"/>
  <c r="U247" i="3"/>
  <c r="W247" i="3" s="1"/>
  <c r="A248" i="3"/>
  <c r="H248" i="3"/>
  <c r="M248" i="3"/>
  <c r="S248" i="3"/>
  <c r="T248" i="3"/>
  <c r="U248" i="3"/>
  <c r="W248" i="3" s="1"/>
  <c r="A249" i="3"/>
  <c r="H249" i="3"/>
  <c r="M249" i="3"/>
  <c r="S249" i="3"/>
  <c r="T249" i="3"/>
  <c r="U249" i="3"/>
  <c r="W249" i="3" s="1"/>
  <c r="A250" i="3"/>
  <c r="H250" i="3"/>
  <c r="M250" i="3"/>
  <c r="S250" i="3"/>
  <c r="T250" i="3"/>
  <c r="U250" i="3"/>
  <c r="W250" i="3" s="1"/>
  <c r="A251" i="3"/>
  <c r="H251" i="3"/>
  <c r="M251" i="3"/>
  <c r="S251" i="3"/>
  <c r="T251" i="3"/>
  <c r="U251" i="3"/>
  <c r="W251" i="3" s="1"/>
  <c r="A252" i="3"/>
  <c r="H252" i="3"/>
  <c r="M252" i="3"/>
  <c r="S252" i="3"/>
  <c r="T252" i="3"/>
  <c r="U252" i="3"/>
  <c r="W252" i="3" s="1"/>
  <c r="A253" i="3"/>
  <c r="H253" i="3"/>
  <c r="M253" i="3"/>
  <c r="S253" i="3"/>
  <c r="T253" i="3"/>
  <c r="U253" i="3"/>
  <c r="W253" i="3" s="1"/>
  <c r="A254" i="3"/>
  <c r="H254" i="3"/>
  <c r="M254" i="3"/>
  <c r="S254" i="3"/>
  <c r="T254" i="3"/>
  <c r="U254" i="3"/>
  <c r="W254" i="3" s="1"/>
  <c r="A255" i="3"/>
  <c r="H255" i="3"/>
  <c r="M255" i="3"/>
  <c r="S255" i="3"/>
  <c r="T255" i="3"/>
  <c r="U255" i="3"/>
  <c r="W255" i="3" s="1"/>
  <c r="A256" i="3"/>
  <c r="H256" i="3"/>
  <c r="M256" i="3"/>
  <c r="S256" i="3"/>
  <c r="T256" i="3"/>
  <c r="U256" i="3"/>
  <c r="W256" i="3" s="1"/>
  <c r="A257" i="3"/>
  <c r="H257" i="3"/>
  <c r="M257" i="3"/>
  <c r="S257" i="3"/>
  <c r="T257" i="3"/>
  <c r="U257" i="3"/>
  <c r="W257" i="3" s="1"/>
  <c r="A258" i="3"/>
  <c r="H258" i="3"/>
  <c r="M258" i="3"/>
  <c r="S258" i="3"/>
  <c r="T258" i="3"/>
  <c r="U258" i="3"/>
  <c r="W258" i="3" s="1"/>
  <c r="A259" i="3"/>
  <c r="H259" i="3"/>
  <c r="M259" i="3"/>
  <c r="S259" i="3"/>
  <c r="T259" i="3"/>
  <c r="U259" i="3"/>
  <c r="W259" i="3" s="1"/>
  <c r="A260" i="3"/>
  <c r="H260" i="3"/>
  <c r="M260" i="3"/>
  <c r="S260" i="3"/>
  <c r="T260" i="3"/>
  <c r="U260" i="3"/>
  <c r="W260" i="3" s="1"/>
  <c r="A261" i="3"/>
  <c r="H261" i="3"/>
  <c r="M261" i="3"/>
  <c r="S261" i="3"/>
  <c r="T261" i="3"/>
  <c r="U261" i="3"/>
  <c r="W261" i="3" s="1"/>
  <c r="A262" i="3"/>
  <c r="H262" i="3"/>
  <c r="M262" i="3"/>
  <c r="S262" i="3"/>
  <c r="T262" i="3"/>
  <c r="U262" i="3"/>
  <c r="W262" i="3" s="1"/>
  <c r="A263" i="3"/>
  <c r="H263" i="3"/>
  <c r="M263" i="3"/>
  <c r="S263" i="3"/>
  <c r="T263" i="3"/>
  <c r="U263" i="3"/>
  <c r="W263" i="3" s="1"/>
  <c r="A264" i="3"/>
  <c r="H264" i="3"/>
  <c r="M264" i="3"/>
  <c r="S264" i="3"/>
  <c r="T264" i="3"/>
  <c r="U264" i="3"/>
  <c r="W264" i="3" s="1"/>
  <c r="A265" i="3"/>
  <c r="H265" i="3"/>
  <c r="M265" i="3"/>
  <c r="S265" i="3"/>
  <c r="T265" i="3"/>
  <c r="U265" i="3"/>
  <c r="W265" i="3" s="1"/>
  <c r="A266" i="3"/>
  <c r="H266" i="3"/>
  <c r="M266" i="3"/>
  <c r="S266" i="3"/>
  <c r="T266" i="3"/>
  <c r="U266" i="3"/>
  <c r="W266" i="3" s="1"/>
  <c r="A267" i="3"/>
  <c r="H267" i="3"/>
  <c r="M267" i="3"/>
  <c r="S267" i="3"/>
  <c r="T267" i="3"/>
  <c r="U267" i="3"/>
  <c r="W267" i="3" s="1"/>
  <c r="A268" i="3"/>
  <c r="H268" i="3"/>
  <c r="M268" i="3"/>
  <c r="S268" i="3"/>
  <c r="T268" i="3"/>
  <c r="U268" i="3"/>
  <c r="W268" i="3" s="1"/>
  <c r="A269" i="3"/>
  <c r="H269" i="3"/>
  <c r="M269" i="3"/>
  <c r="S269" i="3"/>
  <c r="T269" i="3"/>
  <c r="U269" i="3"/>
  <c r="W269" i="3" s="1"/>
  <c r="A270" i="3"/>
  <c r="H270" i="3"/>
  <c r="M270" i="3"/>
  <c r="S270" i="3"/>
  <c r="T270" i="3"/>
  <c r="U270" i="3"/>
  <c r="W270" i="3" s="1"/>
  <c r="A271" i="3"/>
  <c r="H271" i="3"/>
  <c r="M271" i="3"/>
  <c r="S271" i="3"/>
  <c r="T271" i="3"/>
  <c r="U271" i="3"/>
  <c r="W271" i="3" s="1"/>
  <c r="A272" i="3"/>
  <c r="H272" i="3"/>
  <c r="M272" i="3"/>
  <c r="S272" i="3"/>
  <c r="T272" i="3"/>
  <c r="U272" i="3"/>
  <c r="W272" i="3" s="1"/>
  <c r="A273" i="3"/>
  <c r="H273" i="3"/>
  <c r="M273" i="3"/>
  <c r="S273" i="3"/>
  <c r="T273" i="3"/>
  <c r="U273" i="3"/>
  <c r="W273" i="3" s="1"/>
  <c r="A274" i="3"/>
  <c r="H274" i="3"/>
  <c r="M274" i="3"/>
  <c r="S274" i="3"/>
  <c r="T274" i="3"/>
  <c r="U274" i="3"/>
  <c r="W274" i="3" s="1"/>
  <c r="A275" i="3"/>
  <c r="H275" i="3"/>
  <c r="M275" i="3"/>
  <c r="S275" i="3"/>
  <c r="T275" i="3"/>
  <c r="U275" i="3"/>
  <c r="W275" i="3" s="1"/>
  <c r="A276" i="3"/>
  <c r="H276" i="3"/>
  <c r="M276" i="3"/>
  <c r="S276" i="3"/>
  <c r="T276" i="3"/>
  <c r="U276" i="3"/>
  <c r="W276" i="3" s="1"/>
  <c r="A277" i="3"/>
  <c r="H277" i="3"/>
  <c r="M277" i="3"/>
  <c r="S277" i="3"/>
  <c r="T277" i="3"/>
  <c r="U277" i="3"/>
  <c r="W277" i="3" s="1"/>
  <c r="A278" i="3"/>
  <c r="H278" i="3"/>
  <c r="M278" i="3"/>
  <c r="S278" i="3"/>
  <c r="T278" i="3"/>
  <c r="U278" i="3"/>
  <c r="W278" i="3" s="1"/>
  <c r="A279" i="3"/>
  <c r="H279" i="3"/>
  <c r="M279" i="3"/>
  <c r="S279" i="3"/>
  <c r="T279" i="3"/>
  <c r="U279" i="3"/>
  <c r="W279" i="3" s="1"/>
  <c r="A280" i="3"/>
  <c r="H280" i="3"/>
  <c r="M280" i="3"/>
  <c r="S280" i="3"/>
  <c r="T280" i="3"/>
  <c r="U280" i="3"/>
  <c r="W280" i="3" s="1"/>
  <c r="A281" i="3"/>
  <c r="H281" i="3"/>
  <c r="M281" i="3"/>
  <c r="S281" i="3"/>
  <c r="T281" i="3"/>
  <c r="U281" i="3"/>
  <c r="W281" i="3" s="1"/>
  <c r="A282" i="3"/>
  <c r="H282" i="3"/>
  <c r="M282" i="3"/>
  <c r="S282" i="3"/>
  <c r="T282" i="3"/>
  <c r="U282" i="3"/>
  <c r="W282" i="3" s="1"/>
  <c r="A283" i="3"/>
  <c r="H283" i="3"/>
  <c r="M283" i="3"/>
  <c r="S283" i="3"/>
  <c r="T283" i="3"/>
  <c r="U283" i="3"/>
  <c r="W283" i="3" s="1"/>
  <c r="A284" i="3"/>
  <c r="H284" i="3"/>
  <c r="M284" i="3"/>
  <c r="S284" i="3"/>
  <c r="T284" i="3"/>
  <c r="U284" i="3"/>
  <c r="W284" i="3" s="1"/>
  <c r="A285" i="3"/>
  <c r="H285" i="3"/>
  <c r="M285" i="3"/>
  <c r="S285" i="3"/>
  <c r="T285" i="3"/>
  <c r="U285" i="3"/>
  <c r="W285" i="3" s="1"/>
  <c r="A286" i="3"/>
  <c r="H286" i="3"/>
  <c r="M286" i="3"/>
  <c r="S286" i="3"/>
  <c r="T286" i="3"/>
  <c r="U286" i="3"/>
  <c r="W286" i="3" s="1"/>
  <c r="A287" i="3"/>
  <c r="H287" i="3"/>
  <c r="M287" i="3"/>
  <c r="S287" i="3"/>
  <c r="T287" i="3"/>
  <c r="U287" i="3"/>
  <c r="W287" i="3" s="1"/>
  <c r="A288" i="3"/>
  <c r="H288" i="3"/>
  <c r="M288" i="3"/>
  <c r="S288" i="3"/>
  <c r="T288" i="3"/>
  <c r="U288" i="3"/>
  <c r="W288" i="3" s="1"/>
  <c r="A289" i="3"/>
  <c r="H289" i="3"/>
  <c r="M289" i="3"/>
  <c r="S289" i="3"/>
  <c r="T289" i="3"/>
  <c r="U289" i="3"/>
  <c r="W289" i="3" s="1"/>
  <c r="A290" i="3"/>
  <c r="H290" i="3"/>
  <c r="M290" i="3"/>
  <c r="S290" i="3"/>
  <c r="T290" i="3"/>
  <c r="U290" i="3"/>
  <c r="W290" i="3" s="1"/>
  <c r="A291" i="3"/>
  <c r="H291" i="3"/>
  <c r="M291" i="3"/>
  <c r="S291" i="3"/>
  <c r="T291" i="3"/>
  <c r="U291" i="3"/>
  <c r="W291" i="3" s="1"/>
  <c r="A292" i="3"/>
  <c r="H292" i="3"/>
  <c r="M292" i="3"/>
  <c r="S292" i="3"/>
  <c r="T292" i="3"/>
  <c r="U292" i="3"/>
  <c r="W292" i="3" s="1"/>
  <c r="A293" i="3"/>
  <c r="H293" i="3"/>
  <c r="M293" i="3"/>
  <c r="S293" i="3"/>
  <c r="T293" i="3"/>
  <c r="U293" i="3"/>
  <c r="W293" i="3" s="1"/>
  <c r="A294" i="3"/>
  <c r="H294" i="3"/>
  <c r="M294" i="3"/>
  <c r="S294" i="3"/>
  <c r="T294" i="3"/>
  <c r="U294" i="3"/>
  <c r="W294" i="3" s="1"/>
  <c r="A295" i="3"/>
  <c r="H295" i="3"/>
  <c r="M295" i="3"/>
  <c r="S295" i="3"/>
  <c r="T295" i="3"/>
  <c r="U295" i="3"/>
  <c r="W295" i="3" s="1"/>
  <c r="A296" i="3"/>
  <c r="H296" i="3"/>
  <c r="M296" i="3"/>
  <c r="S296" i="3"/>
  <c r="T296" i="3"/>
  <c r="U296" i="3"/>
  <c r="W296" i="3" s="1"/>
  <c r="A297" i="3"/>
  <c r="H297" i="3"/>
  <c r="M297" i="3"/>
  <c r="S297" i="3"/>
  <c r="T297" i="3"/>
  <c r="U297" i="3"/>
  <c r="W297" i="3" s="1"/>
  <c r="A298" i="3"/>
  <c r="H298" i="3"/>
  <c r="M298" i="3"/>
  <c r="S298" i="3"/>
  <c r="T298" i="3"/>
  <c r="U298" i="3"/>
  <c r="W298" i="3" s="1"/>
  <c r="A299" i="3"/>
  <c r="H299" i="3"/>
  <c r="M299" i="3"/>
  <c r="S299" i="3"/>
  <c r="T299" i="3"/>
  <c r="U299" i="3"/>
  <c r="W299" i="3" s="1"/>
  <c r="A300" i="3"/>
  <c r="H300" i="3"/>
  <c r="M300" i="3"/>
  <c r="S300" i="3"/>
  <c r="T300" i="3"/>
  <c r="U300" i="3"/>
  <c r="W300" i="3" s="1"/>
  <c r="A301" i="3"/>
  <c r="H301" i="3"/>
  <c r="M301" i="3"/>
  <c r="S301" i="3"/>
  <c r="T301" i="3"/>
  <c r="U301" i="3"/>
  <c r="W301" i="3" s="1"/>
  <c r="A302" i="3"/>
  <c r="H302" i="3"/>
  <c r="M302" i="3"/>
  <c r="S302" i="3"/>
  <c r="T302" i="3"/>
  <c r="U302" i="3"/>
  <c r="W302" i="3" s="1"/>
  <c r="A303" i="3"/>
  <c r="H303" i="3"/>
  <c r="M303" i="3"/>
  <c r="S303" i="3"/>
  <c r="T303" i="3"/>
  <c r="U303" i="3"/>
  <c r="W303" i="3" s="1"/>
  <c r="A304" i="3"/>
  <c r="H304" i="3"/>
  <c r="M304" i="3"/>
  <c r="S304" i="3"/>
  <c r="T304" i="3"/>
  <c r="U304" i="3"/>
  <c r="W304" i="3" s="1"/>
  <c r="A305" i="3"/>
  <c r="H305" i="3"/>
  <c r="M305" i="3"/>
  <c r="S305" i="3"/>
  <c r="T305" i="3"/>
  <c r="U305" i="3"/>
  <c r="W305" i="3" s="1"/>
  <c r="A306" i="3"/>
  <c r="H306" i="3"/>
  <c r="M306" i="3"/>
  <c r="S306" i="3"/>
  <c r="T306" i="3"/>
  <c r="U306" i="3"/>
  <c r="W306" i="3" s="1"/>
  <c r="A307" i="3"/>
  <c r="H307" i="3"/>
  <c r="M307" i="3"/>
  <c r="S307" i="3"/>
  <c r="T307" i="3"/>
  <c r="U307" i="3"/>
  <c r="W307" i="3" s="1"/>
  <c r="A308" i="3"/>
  <c r="H308" i="3"/>
  <c r="M308" i="3"/>
  <c r="S308" i="3"/>
  <c r="T308" i="3"/>
  <c r="U308" i="3"/>
  <c r="W308" i="3" s="1"/>
  <c r="A309" i="3"/>
  <c r="H309" i="3"/>
  <c r="M309" i="3"/>
  <c r="S309" i="3"/>
  <c r="T309" i="3"/>
  <c r="U309" i="3"/>
  <c r="W309" i="3" s="1"/>
  <c r="A310" i="3"/>
  <c r="H310" i="3"/>
  <c r="M310" i="3"/>
  <c r="S310" i="3"/>
  <c r="T310" i="3"/>
  <c r="U310" i="3"/>
  <c r="W310" i="3" s="1"/>
  <c r="A311" i="3"/>
  <c r="H311" i="3"/>
  <c r="M311" i="3"/>
  <c r="S311" i="3"/>
  <c r="T311" i="3"/>
  <c r="U311" i="3"/>
  <c r="W311" i="3" s="1"/>
  <c r="A312" i="3"/>
  <c r="H312" i="3"/>
  <c r="M312" i="3"/>
  <c r="S312" i="3"/>
  <c r="T312" i="3"/>
  <c r="U312" i="3"/>
  <c r="W312" i="3" s="1"/>
  <c r="A313" i="3"/>
  <c r="H313" i="3"/>
  <c r="M313" i="3"/>
  <c r="S313" i="3"/>
  <c r="T313" i="3"/>
  <c r="U313" i="3"/>
  <c r="W313" i="3" s="1"/>
  <c r="A314" i="3"/>
  <c r="H314" i="3"/>
  <c r="M314" i="3"/>
  <c r="S314" i="3"/>
  <c r="T314" i="3"/>
  <c r="U314" i="3"/>
  <c r="W314" i="3" s="1"/>
  <c r="A315" i="3"/>
  <c r="H315" i="3"/>
  <c r="M315" i="3"/>
  <c r="S315" i="3"/>
  <c r="T315" i="3"/>
  <c r="U315" i="3"/>
  <c r="W315" i="3" s="1"/>
  <c r="A316" i="3"/>
  <c r="H316" i="3"/>
  <c r="M316" i="3"/>
  <c r="S316" i="3"/>
  <c r="T316" i="3"/>
  <c r="U316" i="3"/>
  <c r="W316" i="3" s="1"/>
  <c r="A317" i="3"/>
  <c r="H317" i="3"/>
  <c r="M317" i="3"/>
  <c r="S317" i="3"/>
  <c r="T317" i="3"/>
  <c r="U317" i="3"/>
  <c r="W317" i="3" s="1"/>
  <c r="A318" i="3"/>
  <c r="H318" i="3"/>
  <c r="M318" i="3"/>
  <c r="S318" i="3"/>
  <c r="T318" i="3"/>
  <c r="U318" i="3"/>
  <c r="W318" i="3" s="1"/>
  <c r="A319" i="3"/>
  <c r="H319" i="3"/>
  <c r="M319" i="3"/>
  <c r="S319" i="3"/>
  <c r="T319" i="3"/>
  <c r="U319" i="3"/>
  <c r="W319" i="3" s="1"/>
  <c r="A320" i="3"/>
  <c r="H320" i="3"/>
  <c r="M320" i="3"/>
  <c r="S320" i="3"/>
  <c r="T320" i="3"/>
  <c r="U320" i="3"/>
  <c r="W320" i="3" s="1"/>
  <c r="A321" i="3"/>
  <c r="H321" i="3"/>
  <c r="M321" i="3"/>
  <c r="S321" i="3"/>
  <c r="T321" i="3"/>
  <c r="U321" i="3"/>
  <c r="W321" i="3" s="1"/>
  <c r="A322" i="3"/>
  <c r="H322" i="3"/>
  <c r="M322" i="3"/>
  <c r="S322" i="3"/>
  <c r="T322" i="3"/>
  <c r="U322" i="3"/>
  <c r="W322" i="3" s="1"/>
  <c r="A323" i="3"/>
  <c r="H323" i="3"/>
  <c r="M323" i="3"/>
  <c r="S323" i="3"/>
  <c r="T323" i="3"/>
  <c r="U323" i="3"/>
  <c r="W323" i="3" s="1"/>
  <c r="A324" i="3"/>
  <c r="H324" i="3"/>
  <c r="M324" i="3"/>
  <c r="S324" i="3"/>
  <c r="T324" i="3"/>
  <c r="U324" i="3"/>
  <c r="W324" i="3" s="1"/>
  <c r="A325" i="3"/>
  <c r="H325" i="3"/>
  <c r="M325" i="3"/>
  <c r="S325" i="3"/>
  <c r="T325" i="3"/>
  <c r="U325" i="3"/>
  <c r="W325" i="3" s="1"/>
  <c r="A326" i="3"/>
  <c r="H326" i="3"/>
  <c r="M326" i="3"/>
  <c r="S326" i="3"/>
  <c r="T326" i="3"/>
  <c r="U326" i="3"/>
  <c r="W326" i="3" s="1"/>
  <c r="A327" i="3"/>
  <c r="H327" i="3"/>
  <c r="M327" i="3"/>
  <c r="S327" i="3"/>
  <c r="T327" i="3"/>
  <c r="U327" i="3"/>
  <c r="W327" i="3" s="1"/>
  <c r="A328" i="3"/>
  <c r="H328" i="3"/>
  <c r="M328" i="3"/>
  <c r="S328" i="3"/>
  <c r="T328" i="3"/>
  <c r="U328" i="3"/>
  <c r="W328" i="3" s="1"/>
  <c r="A329" i="3"/>
  <c r="H329" i="3"/>
  <c r="M329" i="3"/>
  <c r="S329" i="3"/>
  <c r="T329" i="3"/>
  <c r="U329" i="3"/>
  <c r="W329" i="3" s="1"/>
  <c r="A330" i="3"/>
  <c r="H330" i="3"/>
  <c r="M330" i="3"/>
  <c r="S330" i="3"/>
  <c r="T330" i="3"/>
  <c r="U330" i="3"/>
  <c r="W330" i="3" s="1"/>
  <c r="A331" i="3"/>
  <c r="H331" i="3"/>
  <c r="M331" i="3"/>
  <c r="S331" i="3"/>
  <c r="T331" i="3"/>
  <c r="U331" i="3"/>
  <c r="W331" i="3" s="1"/>
  <c r="A332" i="3"/>
  <c r="H332" i="3"/>
  <c r="M332" i="3"/>
  <c r="S332" i="3"/>
  <c r="T332" i="3"/>
  <c r="U332" i="3"/>
  <c r="W332" i="3" s="1"/>
  <c r="A333" i="3"/>
  <c r="H333" i="3"/>
  <c r="M333" i="3"/>
  <c r="S333" i="3"/>
  <c r="T333" i="3"/>
  <c r="U333" i="3"/>
  <c r="W333" i="3" s="1"/>
  <c r="A334" i="3"/>
  <c r="H334" i="3"/>
  <c r="M334" i="3"/>
  <c r="S334" i="3"/>
  <c r="T334" i="3"/>
  <c r="U334" i="3"/>
  <c r="W334" i="3" s="1"/>
  <c r="A335" i="3"/>
  <c r="H335" i="3"/>
  <c r="M335" i="3"/>
  <c r="S335" i="3"/>
  <c r="T335" i="3"/>
  <c r="U335" i="3"/>
  <c r="W335" i="3" s="1"/>
  <c r="A336" i="3"/>
  <c r="H336" i="3"/>
  <c r="M336" i="3"/>
  <c r="S336" i="3"/>
  <c r="T336" i="3"/>
  <c r="U336" i="3"/>
  <c r="W336" i="3" s="1"/>
  <c r="A337" i="3"/>
  <c r="H337" i="3"/>
  <c r="M337" i="3"/>
  <c r="S337" i="3"/>
  <c r="T337" i="3"/>
  <c r="U337" i="3"/>
  <c r="W337" i="3" s="1"/>
  <c r="A338" i="3"/>
  <c r="H338" i="3"/>
  <c r="M338" i="3"/>
  <c r="S338" i="3"/>
  <c r="T338" i="3"/>
  <c r="U338" i="3"/>
  <c r="W338" i="3" s="1"/>
  <c r="A339" i="3"/>
  <c r="H339" i="3"/>
  <c r="M339" i="3"/>
  <c r="S339" i="3"/>
  <c r="T339" i="3"/>
  <c r="U339" i="3"/>
  <c r="W339" i="3" s="1"/>
  <c r="A340" i="3"/>
  <c r="H340" i="3"/>
  <c r="M340" i="3"/>
  <c r="S340" i="3"/>
  <c r="T340" i="3"/>
  <c r="U340" i="3"/>
  <c r="W340" i="3" s="1"/>
  <c r="A341" i="3"/>
  <c r="H341" i="3"/>
  <c r="M341" i="3"/>
  <c r="S341" i="3"/>
  <c r="T341" i="3"/>
  <c r="U341" i="3"/>
  <c r="W341" i="3" s="1"/>
  <c r="A342" i="3"/>
  <c r="H342" i="3"/>
  <c r="M342" i="3"/>
  <c r="S342" i="3"/>
  <c r="T342" i="3"/>
  <c r="U342" i="3"/>
  <c r="W342" i="3" s="1"/>
  <c r="A343" i="3"/>
  <c r="H343" i="3"/>
  <c r="M343" i="3"/>
  <c r="S343" i="3"/>
  <c r="T343" i="3"/>
  <c r="U343" i="3"/>
  <c r="W343" i="3" s="1"/>
  <c r="A344" i="3"/>
  <c r="H344" i="3"/>
  <c r="M344" i="3"/>
  <c r="S344" i="3"/>
  <c r="T344" i="3"/>
  <c r="U344" i="3"/>
  <c r="W344" i="3" s="1"/>
  <c r="A345" i="3"/>
  <c r="H345" i="3"/>
  <c r="M345" i="3"/>
  <c r="S345" i="3"/>
  <c r="T345" i="3"/>
  <c r="U345" i="3"/>
  <c r="W345" i="3" s="1"/>
  <c r="A346" i="3"/>
  <c r="H346" i="3"/>
  <c r="M346" i="3"/>
  <c r="S346" i="3"/>
  <c r="T346" i="3"/>
  <c r="U346" i="3"/>
  <c r="W346" i="3" s="1"/>
  <c r="A347" i="3"/>
  <c r="H347" i="3"/>
  <c r="M347" i="3"/>
  <c r="S347" i="3"/>
  <c r="T347" i="3"/>
  <c r="U347" i="3"/>
  <c r="W347" i="3" s="1"/>
  <c r="A348" i="3"/>
  <c r="H348" i="3"/>
  <c r="M348" i="3"/>
  <c r="S348" i="3"/>
  <c r="T348" i="3"/>
  <c r="U348" i="3"/>
  <c r="W348" i="3" s="1"/>
  <c r="A349" i="3"/>
  <c r="H349" i="3"/>
  <c r="M349" i="3"/>
  <c r="S349" i="3"/>
  <c r="T349" i="3"/>
  <c r="U349" i="3"/>
  <c r="W349" i="3" s="1"/>
  <c r="A350" i="3"/>
  <c r="H350" i="3"/>
  <c r="M350" i="3"/>
  <c r="S350" i="3"/>
  <c r="T350" i="3"/>
  <c r="U350" i="3"/>
  <c r="W350" i="3" s="1"/>
  <c r="A351" i="3"/>
  <c r="H351" i="3"/>
  <c r="M351" i="3"/>
  <c r="S351" i="3"/>
  <c r="T351" i="3"/>
  <c r="U351" i="3"/>
  <c r="W351" i="3" s="1"/>
  <c r="A352" i="3"/>
  <c r="H352" i="3"/>
  <c r="M352" i="3"/>
  <c r="S352" i="3"/>
  <c r="T352" i="3"/>
  <c r="U352" i="3"/>
  <c r="W352" i="3" s="1"/>
  <c r="A353" i="3"/>
  <c r="H353" i="3"/>
  <c r="M353" i="3"/>
  <c r="S353" i="3"/>
  <c r="T353" i="3"/>
  <c r="U353" i="3"/>
  <c r="W353" i="3" s="1"/>
  <c r="A354" i="3"/>
  <c r="H354" i="3"/>
  <c r="M354" i="3"/>
  <c r="S354" i="3"/>
  <c r="T354" i="3"/>
  <c r="U354" i="3"/>
  <c r="W354" i="3" s="1"/>
  <c r="A355" i="3"/>
  <c r="H355" i="3"/>
  <c r="M355" i="3"/>
  <c r="S355" i="3"/>
  <c r="T355" i="3"/>
  <c r="U355" i="3"/>
  <c r="W355" i="3" s="1"/>
  <c r="A356" i="3"/>
  <c r="H356" i="3"/>
  <c r="M356" i="3"/>
  <c r="S356" i="3"/>
  <c r="T356" i="3"/>
  <c r="U356" i="3"/>
  <c r="W356" i="3" s="1"/>
  <c r="A357" i="3"/>
  <c r="H357" i="3"/>
  <c r="M357" i="3"/>
  <c r="S357" i="3"/>
  <c r="T357" i="3"/>
  <c r="U357" i="3"/>
  <c r="W357" i="3" s="1"/>
  <c r="A358" i="3"/>
  <c r="H358" i="3"/>
  <c r="M358" i="3"/>
  <c r="S358" i="3"/>
  <c r="U358" i="3" s="1"/>
  <c r="W358" i="3" s="1"/>
  <c r="T358" i="3"/>
  <c r="A359" i="3"/>
  <c r="H359" i="3"/>
  <c r="M359" i="3"/>
  <c r="S359" i="3"/>
  <c r="T359" i="3"/>
  <c r="U359" i="3"/>
  <c r="W359" i="3" s="1"/>
  <c r="A360" i="3"/>
  <c r="H360" i="3"/>
  <c r="M360" i="3"/>
  <c r="S360" i="3"/>
  <c r="T360" i="3"/>
  <c r="U360" i="3"/>
  <c r="W360" i="3" s="1"/>
  <c r="A361" i="3"/>
  <c r="H361" i="3"/>
  <c r="M361" i="3"/>
  <c r="S361" i="3"/>
  <c r="T361" i="3"/>
  <c r="U361" i="3"/>
  <c r="W361" i="3" s="1"/>
  <c r="A362" i="3"/>
  <c r="H362" i="3"/>
  <c r="M362" i="3"/>
  <c r="S362" i="3"/>
  <c r="T362" i="3"/>
  <c r="U362" i="3"/>
  <c r="W362" i="3" s="1"/>
  <c r="A363" i="3"/>
  <c r="H363" i="3"/>
  <c r="M363" i="3"/>
  <c r="S363" i="3"/>
  <c r="T363" i="3"/>
  <c r="U363" i="3"/>
  <c r="W363" i="3" s="1"/>
  <c r="A364" i="3"/>
  <c r="H364" i="3"/>
  <c r="M364" i="3"/>
  <c r="S364" i="3"/>
  <c r="T364" i="3"/>
  <c r="U364" i="3"/>
  <c r="W364" i="3" s="1"/>
  <c r="A365" i="3"/>
  <c r="H365" i="3"/>
  <c r="M365" i="3"/>
  <c r="S365" i="3"/>
  <c r="T365" i="3"/>
  <c r="U365" i="3"/>
  <c r="W365" i="3" s="1"/>
  <c r="A366" i="3"/>
  <c r="H366" i="3"/>
  <c r="M366" i="3"/>
  <c r="S366" i="3"/>
  <c r="T366" i="3"/>
  <c r="U366" i="3"/>
  <c r="W366" i="3" s="1"/>
  <c r="A367" i="3"/>
  <c r="H367" i="3"/>
  <c r="M367" i="3"/>
  <c r="S367" i="3"/>
  <c r="T367" i="3"/>
  <c r="U367" i="3"/>
  <c r="W367" i="3" s="1"/>
  <c r="A368" i="3"/>
  <c r="H368" i="3"/>
  <c r="M368" i="3"/>
  <c r="S368" i="3"/>
  <c r="T368" i="3"/>
  <c r="U368" i="3"/>
  <c r="W368" i="3" s="1"/>
  <c r="A369" i="3"/>
  <c r="H369" i="3"/>
  <c r="M369" i="3"/>
  <c r="S369" i="3"/>
  <c r="T369" i="3"/>
  <c r="U369" i="3"/>
  <c r="W369" i="3" s="1"/>
  <c r="A370" i="3"/>
  <c r="H370" i="3"/>
  <c r="M370" i="3"/>
  <c r="S370" i="3"/>
  <c r="T370" i="3"/>
  <c r="U370" i="3"/>
  <c r="W370" i="3" s="1"/>
  <c r="A371" i="3"/>
  <c r="H371" i="3"/>
  <c r="M371" i="3"/>
  <c r="S371" i="3"/>
  <c r="T371" i="3"/>
  <c r="U371" i="3"/>
  <c r="W371" i="3" s="1"/>
  <c r="A372" i="3"/>
  <c r="H372" i="3"/>
  <c r="M372" i="3"/>
  <c r="S372" i="3"/>
  <c r="T372" i="3"/>
  <c r="U372" i="3"/>
  <c r="W372" i="3" s="1"/>
  <c r="A373" i="3"/>
  <c r="H373" i="3"/>
  <c r="M373" i="3"/>
  <c r="S373" i="3"/>
  <c r="T373" i="3"/>
  <c r="U373" i="3"/>
  <c r="W373" i="3" s="1"/>
  <c r="A374" i="3"/>
  <c r="H374" i="3"/>
  <c r="M374" i="3"/>
  <c r="S374" i="3"/>
  <c r="T374" i="3"/>
  <c r="U374" i="3"/>
  <c r="W374" i="3" s="1"/>
  <c r="A375" i="3"/>
  <c r="H375" i="3"/>
  <c r="M375" i="3"/>
  <c r="S375" i="3"/>
  <c r="T375" i="3"/>
  <c r="U375" i="3"/>
  <c r="W375" i="3" s="1"/>
  <c r="A376" i="3"/>
  <c r="H376" i="3"/>
  <c r="M376" i="3"/>
  <c r="S376" i="3"/>
  <c r="T376" i="3"/>
  <c r="U376" i="3"/>
  <c r="W376" i="3" s="1"/>
  <c r="A377" i="3"/>
  <c r="H377" i="3"/>
  <c r="M377" i="3"/>
  <c r="S377" i="3"/>
  <c r="T377" i="3"/>
  <c r="U377" i="3"/>
  <c r="W377" i="3" s="1"/>
  <c r="A378" i="3"/>
  <c r="H378" i="3"/>
  <c r="M378" i="3"/>
  <c r="S378" i="3"/>
  <c r="T378" i="3"/>
  <c r="U378" i="3"/>
  <c r="W378" i="3" s="1"/>
  <c r="A379" i="3"/>
  <c r="H379" i="3"/>
  <c r="M379" i="3"/>
  <c r="S379" i="3"/>
  <c r="T379" i="3"/>
  <c r="U379" i="3"/>
  <c r="W379" i="3" s="1"/>
  <c r="A380" i="3"/>
  <c r="H380" i="3"/>
  <c r="M380" i="3"/>
  <c r="S380" i="3"/>
  <c r="T380" i="3"/>
  <c r="U380" i="3"/>
  <c r="W380" i="3" s="1"/>
  <c r="A381" i="3"/>
  <c r="H381" i="3"/>
  <c r="M381" i="3"/>
  <c r="S381" i="3"/>
  <c r="T381" i="3"/>
  <c r="U381" i="3"/>
  <c r="W381" i="3" s="1"/>
  <c r="A382" i="3"/>
  <c r="H382" i="3"/>
  <c r="M382" i="3"/>
  <c r="S382" i="3"/>
  <c r="T382" i="3"/>
  <c r="U382" i="3"/>
  <c r="W382" i="3" s="1"/>
  <c r="A383" i="3"/>
  <c r="H383" i="3"/>
  <c r="M383" i="3"/>
  <c r="S383" i="3"/>
  <c r="T383" i="3"/>
  <c r="U383" i="3"/>
  <c r="W383" i="3" s="1"/>
  <c r="A384" i="3"/>
  <c r="H384" i="3"/>
  <c r="M384" i="3"/>
  <c r="S384" i="3"/>
  <c r="T384" i="3"/>
  <c r="U384" i="3"/>
  <c r="W384" i="3" s="1"/>
  <c r="A385" i="3"/>
  <c r="H385" i="3"/>
  <c r="M385" i="3"/>
  <c r="S385" i="3"/>
  <c r="T385" i="3"/>
  <c r="U385" i="3"/>
  <c r="W385" i="3" s="1"/>
  <c r="A386" i="3"/>
  <c r="H386" i="3"/>
  <c r="M386" i="3"/>
  <c r="S386" i="3"/>
  <c r="T386" i="3"/>
  <c r="U386" i="3"/>
  <c r="W386" i="3" s="1"/>
  <c r="A387" i="3"/>
  <c r="H387" i="3"/>
  <c r="M387" i="3"/>
  <c r="S387" i="3"/>
  <c r="T387" i="3"/>
  <c r="U387" i="3"/>
  <c r="W387" i="3" s="1"/>
  <c r="A388" i="3"/>
  <c r="H388" i="3"/>
  <c r="M388" i="3"/>
  <c r="S388" i="3"/>
  <c r="T388" i="3"/>
  <c r="U388" i="3"/>
  <c r="W388" i="3" s="1"/>
  <c r="A389" i="3"/>
  <c r="H389" i="3"/>
  <c r="M389" i="3"/>
  <c r="S389" i="3"/>
  <c r="T389" i="3"/>
  <c r="U389" i="3"/>
  <c r="W389" i="3" s="1"/>
  <c r="A390" i="3"/>
  <c r="H390" i="3"/>
  <c r="M390" i="3"/>
  <c r="S390" i="3"/>
  <c r="T390" i="3"/>
  <c r="U390" i="3"/>
  <c r="W390" i="3" s="1"/>
  <c r="A391" i="3"/>
  <c r="H391" i="3"/>
  <c r="M391" i="3"/>
  <c r="S391" i="3"/>
  <c r="T391" i="3"/>
  <c r="U391" i="3"/>
  <c r="W391" i="3" s="1"/>
  <c r="A392" i="3"/>
  <c r="H392" i="3"/>
  <c r="M392" i="3"/>
  <c r="S392" i="3"/>
  <c r="T392" i="3"/>
  <c r="U392" i="3"/>
  <c r="W392" i="3" s="1"/>
  <c r="A393" i="3"/>
  <c r="H393" i="3"/>
  <c r="M393" i="3"/>
  <c r="S393" i="3"/>
  <c r="T393" i="3"/>
  <c r="U393" i="3"/>
  <c r="W393" i="3" s="1"/>
  <c r="A394" i="3"/>
  <c r="H394" i="3"/>
  <c r="M394" i="3"/>
  <c r="S394" i="3"/>
  <c r="T394" i="3"/>
  <c r="U394" i="3"/>
  <c r="W394" i="3" s="1"/>
  <c r="A395" i="3"/>
  <c r="H395" i="3"/>
  <c r="M395" i="3"/>
  <c r="S395" i="3"/>
  <c r="T395" i="3"/>
  <c r="U395" i="3"/>
  <c r="W395" i="3" s="1"/>
  <c r="A396" i="3"/>
  <c r="H396" i="3"/>
  <c r="M396" i="3"/>
  <c r="S396" i="3"/>
  <c r="T396" i="3"/>
  <c r="U396" i="3"/>
  <c r="W396" i="3" s="1"/>
  <c r="A397" i="3"/>
  <c r="H397" i="3"/>
  <c r="M397" i="3"/>
  <c r="S397" i="3"/>
  <c r="T397" i="3"/>
  <c r="U397" i="3"/>
  <c r="W397" i="3" s="1"/>
  <c r="A398" i="3"/>
  <c r="H398" i="3"/>
  <c r="M398" i="3"/>
  <c r="S398" i="3"/>
  <c r="T398" i="3"/>
  <c r="U398" i="3"/>
  <c r="W398" i="3" s="1"/>
  <c r="A399" i="3"/>
  <c r="H399" i="3"/>
  <c r="M399" i="3"/>
  <c r="S399" i="3"/>
  <c r="T399" i="3"/>
  <c r="U399" i="3"/>
  <c r="W399" i="3" s="1"/>
  <c r="A400" i="3"/>
  <c r="H400" i="3"/>
  <c r="M400" i="3"/>
  <c r="S400" i="3"/>
  <c r="T400" i="3"/>
  <c r="U400" i="3"/>
  <c r="W400" i="3" s="1"/>
  <c r="U32" i="3"/>
  <c r="W32" i="3" s="1"/>
  <c r="U33" i="3"/>
  <c r="W33" i="3" s="1"/>
  <c r="U34" i="3"/>
  <c r="W34" i="3" s="1"/>
  <c r="U35" i="3"/>
  <c r="W35" i="3" s="1"/>
  <c r="U36" i="3"/>
  <c r="W36" i="3" s="1"/>
  <c r="U37" i="3"/>
  <c r="W37" i="3" s="1"/>
  <c r="U38" i="3"/>
  <c r="W38" i="3" s="1"/>
  <c r="U40" i="3"/>
  <c r="W40" i="3" s="1"/>
  <c r="U41" i="3"/>
  <c r="W41" i="3" s="1"/>
  <c r="U42" i="3"/>
  <c r="W42" i="3" s="1"/>
  <c r="U43" i="3"/>
  <c r="W43" i="3" s="1"/>
  <c r="U44" i="3"/>
  <c r="W44" i="3" s="1"/>
  <c r="U48" i="3"/>
  <c r="W48" i="3" s="1"/>
  <c r="U49" i="3"/>
  <c r="W49" i="3" s="1"/>
  <c r="U50" i="3"/>
  <c r="W50" i="3" s="1"/>
  <c r="U51" i="3"/>
  <c r="W51" i="3" s="1"/>
  <c r="U52" i="3"/>
  <c r="W52" i="3" s="1"/>
  <c r="U71" i="3"/>
  <c r="W71" i="3" s="1"/>
  <c r="U79" i="3"/>
  <c r="W79" i="3" s="1"/>
  <c r="U80" i="3"/>
  <c r="W80" i="3" s="1"/>
  <c r="U81" i="3"/>
  <c r="W81" i="3" s="1"/>
  <c r="U82" i="3"/>
  <c r="W82" i="3" s="1"/>
  <c r="U84" i="3"/>
  <c r="W84" i="3" s="1"/>
  <c r="U85" i="3"/>
  <c r="W85" i="3" s="1"/>
  <c r="U86" i="3"/>
  <c r="W86" i="3" s="1"/>
  <c r="U89" i="3"/>
  <c r="W89" i="3" s="1"/>
  <c r="U90" i="3"/>
  <c r="W90" i="3" s="1"/>
  <c r="U91" i="3"/>
  <c r="W91" i="3" s="1"/>
  <c r="U92" i="3"/>
  <c r="W92" i="3" s="1"/>
  <c r="U93" i="3"/>
  <c r="W93" i="3" s="1"/>
  <c r="U94" i="3"/>
  <c r="W94" i="3" s="1"/>
  <c r="U95" i="3"/>
  <c r="W95" i="3" s="1"/>
  <c r="U96" i="3"/>
  <c r="W96" i="3" s="1"/>
  <c r="U97" i="3"/>
  <c r="W97" i="3" s="1"/>
  <c r="U98" i="3"/>
  <c r="W98" i="3" s="1"/>
  <c r="U99" i="3"/>
  <c r="W99" i="3" s="1"/>
  <c r="U100" i="3"/>
  <c r="W100" i="3" s="1"/>
  <c r="U101" i="3"/>
  <c r="W101" i="3" s="1"/>
  <c r="U164" i="3"/>
  <c r="W164" i="3" s="1"/>
  <c r="U105" i="3"/>
  <c r="W105" i="3" s="1"/>
  <c r="U106" i="3"/>
  <c r="W106" i="3" s="1"/>
  <c r="U135" i="3"/>
  <c r="W135" i="3" s="1"/>
  <c r="U136" i="3"/>
  <c r="W136" i="3" s="1"/>
  <c r="U137" i="3"/>
  <c r="W137" i="3" s="1"/>
  <c r="U138" i="3"/>
  <c r="W138" i="3" s="1"/>
  <c r="U139" i="3"/>
  <c r="W139" i="3" s="1"/>
  <c r="U140" i="3"/>
  <c r="W140" i="3" s="1"/>
  <c r="U145" i="3"/>
  <c r="W145" i="3" s="1"/>
  <c r="U146" i="3"/>
  <c r="W146" i="3" s="1"/>
  <c r="U150" i="3"/>
  <c r="W150" i="3" s="1"/>
  <c r="U155" i="3"/>
  <c r="W155" i="3" s="1"/>
  <c r="U156" i="3"/>
  <c r="W156" i="3" s="1"/>
  <c r="U159" i="3"/>
  <c r="W159" i="3" s="1"/>
  <c r="U160" i="3"/>
  <c r="W160" i="3" s="1"/>
  <c r="U161" i="3"/>
  <c r="W161" i="3" s="1"/>
  <c r="U162" i="3"/>
  <c r="W162" i="3" s="1"/>
  <c r="S45" i="3"/>
  <c r="U45" i="3" s="1"/>
  <c r="W45" i="3" s="1"/>
  <c r="S46" i="3"/>
  <c r="U46" i="3" s="1"/>
  <c r="W46" i="3" s="1"/>
  <c r="S47" i="3"/>
  <c r="S53" i="3"/>
  <c r="U53" i="3" s="1"/>
  <c r="W53" i="3" s="1"/>
  <c r="S54" i="3"/>
  <c r="U54" i="3" s="1"/>
  <c r="W54" i="3" s="1"/>
  <c r="S55" i="3"/>
  <c r="U55" i="3" s="1"/>
  <c r="W55" i="3" s="1"/>
  <c r="S83" i="3"/>
  <c r="U83" i="3" s="1"/>
  <c r="W83" i="3" s="1"/>
  <c r="S87" i="3"/>
  <c r="U87" i="3" s="1"/>
  <c r="W87" i="3" s="1"/>
  <c r="S88" i="3"/>
  <c r="U88" i="3" s="1"/>
  <c r="W88" i="3" s="1"/>
  <c r="S102" i="3"/>
  <c r="U102" i="3" s="1"/>
  <c r="W102" i="3" s="1"/>
  <c r="S103" i="3"/>
  <c r="S131" i="3"/>
  <c r="U131" i="3" s="1"/>
  <c r="W131" i="3" s="1"/>
  <c r="S132" i="3"/>
  <c r="U132" i="3" s="1"/>
  <c r="W132" i="3" s="1"/>
  <c r="S133" i="3"/>
  <c r="U133" i="3" s="1"/>
  <c r="W133" i="3" s="1"/>
  <c r="S134" i="3"/>
  <c r="U134" i="3" s="1"/>
  <c r="W134" i="3" s="1"/>
  <c r="S158" i="3"/>
  <c r="U158" i="3" s="1"/>
  <c r="W158" i="3" s="1"/>
  <c r="S163" i="3"/>
  <c r="U163" i="3" s="1"/>
  <c r="W163" i="3" s="1"/>
  <c r="S165" i="3"/>
  <c r="U165" i="3" s="1"/>
  <c r="W165" i="3" s="1"/>
  <c r="S166" i="3"/>
  <c r="U166" i="3" s="1"/>
  <c r="W166" i="3" s="1"/>
  <c r="S167" i="3"/>
  <c r="U167" i="3" s="1"/>
  <c r="W167" i="3" s="1"/>
  <c r="S168" i="3"/>
  <c r="U168" i="3" s="1"/>
  <c r="W168" i="3" s="1"/>
  <c r="S169" i="3"/>
  <c r="U169" i="3" s="1"/>
  <c r="W169" i="3" s="1"/>
  <c r="S170" i="3"/>
  <c r="U170" i="3" s="1"/>
  <c r="W170" i="3" s="1"/>
  <c r="S171" i="3"/>
  <c r="U171" i="3" s="1"/>
  <c r="W171" i="3" s="1"/>
  <c r="S172" i="3"/>
  <c r="U172" i="3" s="1"/>
  <c r="W172" i="3" s="1"/>
  <c r="S173" i="3"/>
  <c r="U173" i="3" s="1"/>
  <c r="W173" i="3" s="1"/>
  <c r="S174" i="3"/>
  <c r="U174" i="3" s="1"/>
  <c r="W174" i="3" s="1"/>
  <c r="S175" i="3"/>
  <c r="U175" i="3" s="1"/>
  <c r="W175" i="3" s="1"/>
  <c r="S176" i="3"/>
  <c r="U176" i="3" s="1"/>
  <c r="W176" i="3" s="1"/>
  <c r="S177" i="3"/>
  <c r="U177" i="3" s="1"/>
  <c r="W177" i="3" s="1"/>
  <c r="S178" i="3"/>
  <c r="U178" i="3" s="1"/>
  <c r="W178" i="3" s="1"/>
  <c r="S179" i="3"/>
  <c r="U179" i="3" s="1"/>
  <c r="W179" i="3" s="1"/>
  <c r="S180" i="3"/>
  <c r="U180" i="3" s="1"/>
  <c r="W180" i="3" s="1"/>
  <c r="S181" i="3"/>
  <c r="U181" i="3" s="1"/>
  <c r="W181" i="3" s="1"/>
  <c r="S182" i="3"/>
  <c r="U182" i="3" s="1"/>
  <c r="W182" i="3" s="1"/>
  <c r="S183" i="3"/>
  <c r="U183" i="3" s="1"/>
  <c r="W183" i="3" s="1"/>
  <c r="S184" i="3"/>
  <c r="U184" i="3" s="1"/>
  <c r="W184" i="3" s="1"/>
  <c r="S185" i="3"/>
  <c r="U185" i="3" s="1"/>
  <c r="W185" i="3" s="1"/>
  <c r="S186" i="3"/>
  <c r="U186" i="3" s="1"/>
  <c r="W186" i="3" s="1"/>
  <c r="S187" i="3"/>
  <c r="U187" i="3" s="1"/>
  <c r="W187" i="3" s="1"/>
  <c r="S188" i="3"/>
  <c r="U188" i="3" s="1"/>
  <c r="W188" i="3" s="1"/>
  <c r="S189" i="3"/>
  <c r="U189" i="3" s="1"/>
  <c r="W189" i="3" s="1"/>
  <c r="S190" i="3"/>
  <c r="U190" i="3" s="1"/>
  <c r="W190" i="3" s="1"/>
  <c r="S191" i="3"/>
  <c r="U191" i="3" s="1"/>
  <c r="W191" i="3" s="1"/>
  <c r="S192" i="3"/>
  <c r="U192" i="3" s="1"/>
  <c r="W192" i="3" s="1"/>
  <c r="S193" i="3"/>
  <c r="U193" i="3" s="1"/>
  <c r="W193" i="3" s="1"/>
  <c r="S194" i="3"/>
  <c r="U194" i="3" s="1"/>
  <c r="W194" i="3" s="1"/>
  <c r="S195" i="3"/>
  <c r="U195" i="3" s="1"/>
  <c r="W195" i="3" s="1"/>
  <c r="S196" i="3"/>
  <c r="U196" i="3" s="1"/>
  <c r="W196" i="3" s="1"/>
  <c r="S197" i="3"/>
  <c r="U197" i="3" s="1"/>
  <c r="S198" i="3"/>
  <c r="U198" i="3" s="1"/>
  <c r="W198" i="3" s="1"/>
  <c r="S199" i="3"/>
  <c r="U199" i="3" s="1"/>
  <c r="W199" i="3" s="1"/>
  <c r="S200" i="3"/>
  <c r="U200" i="3" s="1"/>
  <c r="W200" i="3" s="1"/>
  <c r="S201" i="3"/>
  <c r="U201" i="3" s="1"/>
  <c r="W201" i="3" s="1"/>
  <c r="S202" i="3"/>
  <c r="U202" i="3" s="1"/>
  <c r="W202" i="3" s="1"/>
  <c r="S203" i="3"/>
  <c r="U203" i="3" s="1"/>
  <c r="W203" i="3" s="1"/>
  <c r="S204" i="3"/>
  <c r="U204" i="3" s="1"/>
  <c r="W204" i="3" s="1"/>
  <c r="S205" i="3"/>
  <c r="U205" i="3" s="1"/>
  <c r="W205" i="3" s="1"/>
  <c r="S206" i="3"/>
  <c r="U206" i="3" s="1"/>
  <c r="W206" i="3" s="1"/>
  <c r="S207" i="3"/>
  <c r="U207" i="3" s="1"/>
  <c r="W207" i="3" s="1"/>
  <c r="S208" i="3"/>
  <c r="U208" i="3" s="1"/>
  <c r="W208" i="3" s="1"/>
  <c r="S209" i="3"/>
  <c r="U209" i="3" s="1"/>
  <c r="W209" i="3" s="1"/>
  <c r="S210" i="3"/>
  <c r="U210" i="3" s="1"/>
  <c r="W210" i="3" s="1"/>
  <c r="S211" i="3"/>
  <c r="U211" i="3" s="1"/>
  <c r="S212" i="3"/>
  <c r="U212" i="3" s="1"/>
  <c r="W212" i="3" s="1"/>
  <c r="S213" i="3"/>
  <c r="U213" i="3" s="1"/>
  <c r="W213" i="3" s="1"/>
  <c r="S214" i="3"/>
  <c r="U214" i="3" s="1"/>
  <c r="W214" i="3" s="1"/>
  <c r="S215" i="3"/>
  <c r="U215" i="3" s="1"/>
  <c r="W215" i="3" s="1"/>
  <c r="S216" i="3"/>
  <c r="U216" i="3" s="1"/>
  <c r="W216" i="3" s="1"/>
  <c r="S217" i="3"/>
  <c r="U217" i="3" s="1"/>
  <c r="W217" i="3" s="1"/>
  <c r="S218" i="3"/>
  <c r="U218" i="3" s="1"/>
  <c r="W218" i="3" s="1"/>
  <c r="S219" i="3"/>
  <c r="U219" i="3" s="1"/>
  <c r="W219" i="3" s="1"/>
  <c r="S220" i="3"/>
  <c r="U220" i="3" s="1"/>
  <c r="W220" i="3" s="1"/>
  <c r="S221" i="3"/>
  <c r="U221" i="3" s="1"/>
  <c r="W221" i="3" s="1"/>
  <c r="S222" i="3"/>
  <c r="U222" i="3" s="1"/>
  <c r="W222" i="3" s="1"/>
  <c r="S223" i="3"/>
  <c r="U223" i="3" s="1"/>
  <c r="W223" i="3" s="1"/>
  <c r="S224" i="3"/>
  <c r="U224" i="3" s="1"/>
  <c r="W224" i="3" s="1"/>
  <c r="S225" i="3"/>
  <c r="U225" i="3" s="1"/>
  <c r="W225" i="3" s="1"/>
  <c r="S226" i="3"/>
  <c r="U226" i="3" s="1"/>
  <c r="W226" i="3" s="1"/>
  <c r="S227" i="3"/>
  <c r="U227" i="3" s="1"/>
  <c r="W227" i="3" s="1"/>
  <c r="S228" i="3"/>
  <c r="U228" i="3" s="1"/>
  <c r="W228" i="3" s="1"/>
  <c r="S229" i="3"/>
  <c r="U229" i="3" s="1"/>
  <c r="W229" i="3" s="1"/>
  <c r="S230" i="3"/>
  <c r="U230" i="3" s="1"/>
  <c r="W230" i="3" s="1"/>
  <c r="S231" i="3"/>
  <c r="U231" i="3" s="1"/>
  <c r="W231" i="3" s="1"/>
  <c r="S232" i="3"/>
  <c r="U232" i="3" s="1"/>
  <c r="W232" i="3" s="1"/>
  <c r="S233" i="3"/>
  <c r="U233" i="3" s="1"/>
  <c r="W233" i="3" s="1"/>
  <c r="S234" i="3"/>
  <c r="U234" i="3" s="1"/>
  <c r="W234" i="3" s="1"/>
  <c r="S235" i="3"/>
  <c r="U235" i="3" s="1"/>
  <c r="W235" i="3" s="1"/>
  <c r="S236" i="3"/>
  <c r="U236" i="3" s="1"/>
  <c r="W236" i="3" s="1"/>
  <c r="S3" i="3"/>
  <c r="U3" i="3" s="1"/>
  <c r="W3" i="3" s="1"/>
  <c r="S157" i="3"/>
  <c r="U157" i="3" s="1"/>
  <c r="W157" i="3" s="1"/>
  <c r="S152" i="3"/>
  <c r="U152" i="3" s="1"/>
  <c r="W152" i="3" s="1"/>
  <c r="S153" i="3"/>
  <c r="U153" i="3" s="1"/>
  <c r="W153" i="3" s="1"/>
  <c r="S154" i="3"/>
  <c r="U154" i="3" s="1"/>
  <c r="W154" i="3" s="1"/>
  <c r="S151" i="3"/>
  <c r="U151" i="3" s="1"/>
  <c r="W151" i="3" s="1"/>
  <c r="S148" i="3"/>
  <c r="U148" i="3" s="1"/>
  <c r="W148" i="3" s="1"/>
  <c r="S149" i="3"/>
  <c r="U149" i="3" s="1"/>
  <c r="W149" i="3" s="1"/>
  <c r="S147" i="3"/>
  <c r="U147" i="3" s="1"/>
  <c r="W147" i="3" s="1"/>
  <c r="S142" i="3"/>
  <c r="U142" i="3" s="1"/>
  <c r="W142" i="3" s="1"/>
  <c r="S143" i="3"/>
  <c r="U143" i="3" s="1"/>
  <c r="W143" i="3" s="1"/>
  <c r="S144" i="3"/>
  <c r="U144" i="3" s="1"/>
  <c r="W144" i="3" s="1"/>
  <c r="S141" i="3"/>
  <c r="S108" i="3"/>
  <c r="U108" i="3" s="1"/>
  <c r="W108" i="3" s="1"/>
  <c r="S109" i="3"/>
  <c r="U109" i="3" s="1"/>
  <c r="W109" i="3" s="1"/>
  <c r="S110" i="3"/>
  <c r="U110" i="3" s="1"/>
  <c r="W110" i="3" s="1"/>
  <c r="S111" i="3"/>
  <c r="U111" i="3" s="1"/>
  <c r="W111" i="3" s="1"/>
  <c r="S112" i="3"/>
  <c r="U112" i="3" s="1"/>
  <c r="W112" i="3" s="1"/>
  <c r="S113" i="3"/>
  <c r="U113" i="3" s="1"/>
  <c r="W113" i="3" s="1"/>
  <c r="S114" i="3"/>
  <c r="U114" i="3" s="1"/>
  <c r="W114" i="3" s="1"/>
  <c r="S115" i="3"/>
  <c r="U115" i="3" s="1"/>
  <c r="W115" i="3" s="1"/>
  <c r="S116" i="3"/>
  <c r="U116" i="3" s="1"/>
  <c r="W116" i="3" s="1"/>
  <c r="S117" i="3"/>
  <c r="U117" i="3" s="1"/>
  <c r="W117" i="3" s="1"/>
  <c r="S118" i="3"/>
  <c r="U118" i="3" s="1"/>
  <c r="W118" i="3" s="1"/>
  <c r="S119" i="3"/>
  <c r="U119" i="3" s="1"/>
  <c r="W119" i="3" s="1"/>
  <c r="S120" i="3"/>
  <c r="U120" i="3" s="1"/>
  <c r="W120" i="3" s="1"/>
  <c r="S121" i="3"/>
  <c r="U121" i="3" s="1"/>
  <c r="W121" i="3" s="1"/>
  <c r="S122" i="3"/>
  <c r="U122" i="3" s="1"/>
  <c r="W122" i="3" s="1"/>
  <c r="S123" i="3"/>
  <c r="U123" i="3" s="1"/>
  <c r="W123" i="3" s="1"/>
  <c r="S124" i="3"/>
  <c r="U124" i="3" s="1"/>
  <c r="W124" i="3" s="1"/>
  <c r="S125" i="3"/>
  <c r="U125" i="3" s="1"/>
  <c r="W125" i="3" s="1"/>
  <c r="S126" i="3"/>
  <c r="U126" i="3" s="1"/>
  <c r="W126" i="3" s="1"/>
  <c r="S127" i="3"/>
  <c r="U127" i="3" s="1"/>
  <c r="W127" i="3" s="1"/>
  <c r="S128" i="3"/>
  <c r="U128" i="3" s="1"/>
  <c r="W128" i="3" s="1"/>
  <c r="S129" i="3"/>
  <c r="U129" i="3" s="1"/>
  <c r="W129" i="3" s="1"/>
  <c r="S130" i="3"/>
  <c r="U130" i="3" s="1"/>
  <c r="W130" i="3" s="1"/>
  <c r="S107" i="3"/>
  <c r="U107" i="3" s="1"/>
  <c r="W107" i="3" s="1"/>
  <c r="S104" i="3"/>
  <c r="U104" i="3" s="1"/>
  <c r="W104" i="3" s="1"/>
  <c r="S73" i="3"/>
  <c r="S74" i="3"/>
  <c r="U74" i="3" s="1"/>
  <c r="W74" i="3" s="1"/>
  <c r="S75" i="3"/>
  <c r="U75" i="3" s="1"/>
  <c r="W75" i="3" s="1"/>
  <c r="S76" i="3"/>
  <c r="U76" i="3" s="1"/>
  <c r="W76" i="3" s="1"/>
  <c r="S77" i="3"/>
  <c r="U77" i="3" s="1"/>
  <c r="W77" i="3" s="1"/>
  <c r="S78" i="3"/>
  <c r="U78" i="3" s="1"/>
  <c r="W78" i="3" s="1"/>
  <c r="S72" i="3"/>
  <c r="S57" i="3"/>
  <c r="U57" i="3" s="1"/>
  <c r="W57" i="3" s="1"/>
  <c r="S58" i="3"/>
  <c r="U58" i="3" s="1"/>
  <c r="W58" i="3" s="1"/>
  <c r="S59" i="3"/>
  <c r="U59" i="3" s="1"/>
  <c r="W59" i="3" s="1"/>
  <c r="S60" i="3"/>
  <c r="U60" i="3" s="1"/>
  <c r="W60" i="3" s="1"/>
  <c r="S61" i="3"/>
  <c r="U61" i="3" s="1"/>
  <c r="W61" i="3" s="1"/>
  <c r="S62" i="3"/>
  <c r="U62" i="3" s="1"/>
  <c r="W62" i="3" s="1"/>
  <c r="S63" i="3"/>
  <c r="U63" i="3" s="1"/>
  <c r="W63" i="3" s="1"/>
  <c r="S64" i="3"/>
  <c r="U64" i="3" s="1"/>
  <c r="W64" i="3" s="1"/>
  <c r="S65" i="3"/>
  <c r="U65" i="3" s="1"/>
  <c r="W65" i="3" s="1"/>
  <c r="S66" i="3"/>
  <c r="U66" i="3" s="1"/>
  <c r="W66" i="3" s="1"/>
  <c r="S67" i="3"/>
  <c r="U67" i="3" s="1"/>
  <c r="W67" i="3" s="1"/>
  <c r="S68" i="3"/>
  <c r="U68" i="3" s="1"/>
  <c r="W68" i="3" s="1"/>
  <c r="S69" i="3"/>
  <c r="U69" i="3" s="1"/>
  <c r="W69" i="3" s="1"/>
  <c r="S70" i="3"/>
  <c r="U70" i="3" s="1"/>
  <c r="W70" i="3" s="1"/>
  <c r="S56" i="3"/>
  <c r="U56" i="3" s="1"/>
  <c r="W56" i="3" s="1"/>
  <c r="S39" i="3"/>
  <c r="S6" i="3"/>
  <c r="U6" i="3" s="1"/>
  <c r="W6" i="3" s="1"/>
  <c r="S7" i="3"/>
  <c r="U7" i="3" s="1"/>
  <c r="W7" i="3" s="1"/>
  <c r="S8" i="3"/>
  <c r="U8" i="3" s="1"/>
  <c r="W8" i="3" s="1"/>
  <c r="S9" i="3"/>
  <c r="U9" i="3" s="1"/>
  <c r="W9" i="3" s="1"/>
  <c r="S10" i="3"/>
  <c r="U10" i="3" s="1"/>
  <c r="W10" i="3" s="1"/>
  <c r="S11" i="3"/>
  <c r="U11" i="3" s="1"/>
  <c r="W11" i="3" s="1"/>
  <c r="S12" i="3"/>
  <c r="U12" i="3" s="1"/>
  <c r="W12" i="3" s="1"/>
  <c r="S13" i="3"/>
  <c r="U13" i="3" s="1"/>
  <c r="W13" i="3" s="1"/>
  <c r="S14" i="3"/>
  <c r="U14" i="3" s="1"/>
  <c r="W14" i="3" s="1"/>
  <c r="S15" i="3"/>
  <c r="U15" i="3" s="1"/>
  <c r="W15" i="3" s="1"/>
  <c r="S16" i="3"/>
  <c r="U16" i="3" s="1"/>
  <c r="W16" i="3" s="1"/>
  <c r="S17" i="3"/>
  <c r="U17" i="3" s="1"/>
  <c r="W17" i="3" s="1"/>
  <c r="S18" i="3"/>
  <c r="U18" i="3" s="1"/>
  <c r="W18" i="3" s="1"/>
  <c r="S19" i="3"/>
  <c r="U19" i="3" s="1"/>
  <c r="W19" i="3" s="1"/>
  <c r="S20" i="3"/>
  <c r="U20" i="3" s="1"/>
  <c r="W20" i="3" s="1"/>
  <c r="S21" i="3"/>
  <c r="U21" i="3" s="1"/>
  <c r="W21" i="3" s="1"/>
  <c r="S22" i="3"/>
  <c r="U22" i="3" s="1"/>
  <c r="W22" i="3" s="1"/>
  <c r="S23" i="3"/>
  <c r="U23" i="3" s="1"/>
  <c r="W23" i="3" s="1"/>
  <c r="S24" i="3"/>
  <c r="U24" i="3" s="1"/>
  <c r="W24" i="3" s="1"/>
  <c r="S25" i="3"/>
  <c r="U25" i="3" s="1"/>
  <c r="W25" i="3" s="1"/>
  <c r="S26" i="3"/>
  <c r="U26" i="3" s="1"/>
  <c r="W26" i="3" s="1"/>
  <c r="S27" i="3"/>
  <c r="U27" i="3" s="1"/>
  <c r="W27" i="3" s="1"/>
  <c r="S28" i="3"/>
  <c r="U28" i="3" s="1"/>
  <c r="W28" i="3" s="1"/>
  <c r="S29" i="3"/>
  <c r="U29" i="3" s="1"/>
  <c r="W29" i="3" s="1"/>
  <c r="S30" i="3"/>
  <c r="U30" i="3" s="1"/>
  <c r="W30" i="3" s="1"/>
  <c r="S31" i="3"/>
  <c r="U31" i="3" s="1"/>
  <c r="W31" i="3" s="1"/>
  <c r="U4" i="3"/>
  <c r="W4" i="3" s="1"/>
  <c r="S5" i="3"/>
  <c r="U5" i="3" s="1"/>
  <c r="W5" i="3" s="1"/>
  <c r="W211" i="3" l="1"/>
  <c r="W197" i="3"/>
  <c r="U72" i="3"/>
  <c r="U103" i="3"/>
  <c r="U47" i="3"/>
  <c r="U141" i="3"/>
  <c r="U73" i="3"/>
  <c r="U39" i="3"/>
  <c r="C18" i="2"/>
  <c r="C17" i="2"/>
  <c r="W39" i="3" l="1"/>
  <c r="W73" i="3"/>
  <c r="W141" i="3"/>
  <c r="W47" i="3"/>
  <c r="W103" i="3"/>
  <c r="K31" i="2"/>
  <c r="W72" i="3"/>
  <c r="K29" i="2" s="1"/>
  <c r="H28" i="1" a="1"/>
  <c r="H28" i="1" s="1"/>
  <c r="H30" i="1" a="1"/>
  <c r="H30" i="1" s="1"/>
  <c r="H27" i="1" a="1"/>
  <c r="H27" i="1" s="1"/>
  <c r="H29" i="1" a="1"/>
  <c r="H29" i="1" s="1"/>
  <c r="H31" i="1" a="1"/>
  <c r="H31" i="1" s="1"/>
  <c r="H26" i="1" a="1"/>
  <c r="H26" i="1" s="1"/>
  <c r="F13" i="1"/>
  <c r="T156" i="3"/>
  <c r="M156" i="3"/>
  <c r="H156" i="3"/>
  <c r="A156" i="3"/>
  <c r="V404" i="3"/>
  <c r="Q404" i="3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2" i="1" a="1"/>
  <c r="G52" i="1" s="1"/>
  <c r="G53" i="1" a="1"/>
  <c r="G53" i="1" s="1"/>
  <c r="G55" i="1" a="1"/>
  <c r="G55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56" i="1" a="1"/>
  <c r="G56" i="1" s="1"/>
  <c r="G57" i="1" a="1"/>
  <c r="G57" i="1" s="1"/>
  <c r="G50" i="1" a="1"/>
  <c r="G50" i="1" s="1"/>
  <c r="H50" i="1" a="1"/>
  <c r="H50" i="1" s="1"/>
  <c r="G51" i="1" a="1"/>
  <c r="G51" i="1" s="1"/>
  <c r="H51" i="1" a="1"/>
  <c r="H51" i="1" s="1"/>
  <c r="G68" i="1" a="1"/>
  <c r="G68" i="1" s="1"/>
  <c r="H68" i="1" a="1"/>
  <c r="H68" i="1" s="1"/>
  <c r="G69" i="1" a="1"/>
  <c r="G69" i="1" s="1"/>
  <c r="H69" i="1" a="1"/>
  <c r="H69" i="1" s="1"/>
  <c r="G54" i="1" a="1"/>
  <c r="G54" i="1" s="1"/>
  <c r="T200" i="3"/>
  <c r="M200" i="3"/>
  <c r="H200" i="3"/>
  <c r="A200" i="3"/>
  <c r="T199" i="3"/>
  <c r="M199" i="3"/>
  <c r="H199" i="3"/>
  <c r="A199" i="3"/>
  <c r="T198" i="3"/>
  <c r="M198" i="3"/>
  <c r="H198" i="3"/>
  <c r="A198" i="3"/>
  <c r="T197" i="3"/>
  <c r="M197" i="3"/>
  <c r="H197" i="3"/>
  <c r="A197" i="3"/>
  <c r="T196" i="3"/>
  <c r="M196" i="3"/>
  <c r="H196" i="3"/>
  <c r="A196" i="3"/>
  <c r="T195" i="3"/>
  <c r="M195" i="3"/>
  <c r="H195" i="3"/>
  <c r="A195" i="3"/>
  <c r="T194" i="3"/>
  <c r="M194" i="3"/>
  <c r="H194" i="3"/>
  <c r="A194" i="3"/>
  <c r="T193" i="3"/>
  <c r="M193" i="3"/>
  <c r="H193" i="3"/>
  <c r="A193" i="3"/>
  <c r="T192" i="3"/>
  <c r="M192" i="3"/>
  <c r="H192" i="3"/>
  <c r="A192" i="3"/>
  <c r="T191" i="3"/>
  <c r="M191" i="3"/>
  <c r="H191" i="3"/>
  <c r="A191" i="3"/>
  <c r="T190" i="3"/>
  <c r="M190" i="3"/>
  <c r="H190" i="3"/>
  <c r="A190" i="3"/>
  <c r="T189" i="3"/>
  <c r="M189" i="3"/>
  <c r="H189" i="3"/>
  <c r="A189" i="3"/>
  <c r="T188" i="3"/>
  <c r="M188" i="3"/>
  <c r="H188" i="3"/>
  <c r="A188" i="3"/>
  <c r="T187" i="3"/>
  <c r="M187" i="3"/>
  <c r="H187" i="3"/>
  <c r="A187" i="3"/>
  <c r="T186" i="3"/>
  <c r="M186" i="3"/>
  <c r="H186" i="3"/>
  <c r="A186" i="3"/>
  <c r="T185" i="3"/>
  <c r="M185" i="3"/>
  <c r="H185" i="3"/>
  <c r="A185" i="3"/>
  <c r="T184" i="3"/>
  <c r="M184" i="3"/>
  <c r="H184" i="3"/>
  <c r="A184" i="3"/>
  <c r="T183" i="3"/>
  <c r="M183" i="3"/>
  <c r="H183" i="3"/>
  <c r="A183" i="3"/>
  <c r="T182" i="3"/>
  <c r="M182" i="3"/>
  <c r="H182" i="3"/>
  <c r="A182" i="3"/>
  <c r="T181" i="3"/>
  <c r="M181" i="3"/>
  <c r="H181" i="3"/>
  <c r="A181" i="3"/>
  <c r="T220" i="3"/>
  <c r="M220" i="3"/>
  <c r="H220" i="3"/>
  <c r="A220" i="3"/>
  <c r="T219" i="3"/>
  <c r="M219" i="3"/>
  <c r="H219" i="3"/>
  <c r="A219" i="3"/>
  <c r="T218" i="3"/>
  <c r="M218" i="3"/>
  <c r="H218" i="3"/>
  <c r="A218" i="3"/>
  <c r="T217" i="3"/>
  <c r="M217" i="3"/>
  <c r="H217" i="3"/>
  <c r="A217" i="3"/>
  <c r="T216" i="3"/>
  <c r="M216" i="3"/>
  <c r="H216" i="3"/>
  <c r="A216" i="3"/>
  <c r="T215" i="3"/>
  <c r="M215" i="3"/>
  <c r="H215" i="3"/>
  <c r="A215" i="3"/>
  <c r="T214" i="3"/>
  <c r="M214" i="3"/>
  <c r="H214" i="3"/>
  <c r="A214" i="3"/>
  <c r="T213" i="3"/>
  <c r="M213" i="3"/>
  <c r="H213" i="3"/>
  <c r="A213" i="3"/>
  <c r="T212" i="3"/>
  <c r="M212" i="3"/>
  <c r="H212" i="3"/>
  <c r="A212" i="3"/>
  <c r="T211" i="3"/>
  <c r="M211" i="3"/>
  <c r="H211" i="3"/>
  <c r="A211" i="3"/>
  <c r="T210" i="3"/>
  <c r="M210" i="3"/>
  <c r="H210" i="3"/>
  <c r="A210" i="3"/>
  <c r="T209" i="3"/>
  <c r="M209" i="3"/>
  <c r="H209" i="3"/>
  <c r="A209" i="3"/>
  <c r="T208" i="3"/>
  <c r="M208" i="3"/>
  <c r="H208" i="3"/>
  <c r="A208" i="3"/>
  <c r="T207" i="3"/>
  <c r="M207" i="3"/>
  <c r="H207" i="3"/>
  <c r="A207" i="3"/>
  <c r="T206" i="3"/>
  <c r="M206" i="3"/>
  <c r="H206" i="3"/>
  <c r="A206" i="3"/>
  <c r="T205" i="3"/>
  <c r="M205" i="3"/>
  <c r="H205" i="3"/>
  <c r="A205" i="3"/>
  <c r="T204" i="3"/>
  <c r="M204" i="3"/>
  <c r="H204" i="3"/>
  <c r="A204" i="3"/>
  <c r="T203" i="3"/>
  <c r="M203" i="3"/>
  <c r="H203" i="3"/>
  <c r="A203" i="3"/>
  <c r="T202" i="3"/>
  <c r="M202" i="3"/>
  <c r="H202" i="3"/>
  <c r="A202" i="3"/>
  <c r="T201" i="3"/>
  <c r="M201" i="3"/>
  <c r="H201" i="3"/>
  <c r="A201" i="3"/>
  <c r="F70" i="1"/>
  <c r="E70" i="1"/>
  <c r="K34" i="2" l="1"/>
  <c r="K33" i="2"/>
  <c r="K32" i="2"/>
  <c r="C56" i="2"/>
  <c r="G56" i="2"/>
  <c r="K56" i="2"/>
  <c r="D57" i="2"/>
  <c r="H57" i="2"/>
  <c r="L57" i="2"/>
  <c r="E58" i="2"/>
  <c r="I58" i="2"/>
  <c r="B59" i="2"/>
  <c r="F59" i="2"/>
  <c r="J59" i="2"/>
  <c r="C60" i="2"/>
  <c r="G60" i="2"/>
  <c r="K60" i="2"/>
  <c r="D61" i="2"/>
  <c r="H61" i="2"/>
  <c r="L61" i="2"/>
  <c r="E62" i="2"/>
  <c r="I62" i="2"/>
  <c r="B63" i="2"/>
  <c r="F63" i="2"/>
  <c r="J63" i="2"/>
  <c r="C64" i="2"/>
  <c r="G64" i="2"/>
  <c r="K64" i="2"/>
  <c r="D65" i="2"/>
  <c r="H65" i="2"/>
  <c r="L65" i="2"/>
  <c r="E66" i="2"/>
  <c r="I66" i="2"/>
  <c r="K65" i="2"/>
  <c r="J66" i="2"/>
  <c r="D56" i="2"/>
  <c r="H56" i="2"/>
  <c r="L56" i="2"/>
  <c r="E57" i="2"/>
  <c r="I57" i="2"/>
  <c r="B58" i="2"/>
  <c r="F58" i="2"/>
  <c r="J58" i="2"/>
  <c r="C59" i="2"/>
  <c r="G59" i="2"/>
  <c r="K59" i="2"/>
  <c r="D60" i="2"/>
  <c r="H60" i="2"/>
  <c r="L60" i="2"/>
  <c r="E61" i="2"/>
  <c r="I61" i="2"/>
  <c r="B62" i="2"/>
  <c r="F62" i="2"/>
  <c r="J62" i="2"/>
  <c r="C63" i="2"/>
  <c r="G63" i="2"/>
  <c r="K63" i="2"/>
  <c r="D64" i="2"/>
  <c r="H64" i="2"/>
  <c r="L64" i="2"/>
  <c r="E65" i="2"/>
  <c r="I65" i="2"/>
  <c r="D66" i="2"/>
  <c r="L66" i="2"/>
  <c r="E56" i="2"/>
  <c r="I56" i="2"/>
  <c r="B57" i="2"/>
  <c r="F57" i="2"/>
  <c r="J57" i="2"/>
  <c r="C58" i="2"/>
  <c r="G58" i="2"/>
  <c r="K58" i="2"/>
  <c r="D59" i="2"/>
  <c r="H59" i="2"/>
  <c r="L59" i="2"/>
  <c r="E60" i="2"/>
  <c r="I60" i="2"/>
  <c r="B61" i="2"/>
  <c r="F61" i="2"/>
  <c r="J61" i="2"/>
  <c r="C62" i="2"/>
  <c r="G62" i="2"/>
  <c r="K62" i="2"/>
  <c r="D63" i="2"/>
  <c r="H63" i="2"/>
  <c r="L63" i="2"/>
  <c r="E64" i="2"/>
  <c r="I64" i="2"/>
  <c r="B65" i="2"/>
  <c r="F65" i="2"/>
  <c r="J65" i="2"/>
  <c r="C66" i="2"/>
  <c r="G66" i="2"/>
  <c r="K66" i="2"/>
  <c r="F66" i="2"/>
  <c r="B56" i="2"/>
  <c r="F56" i="2"/>
  <c r="J56" i="2"/>
  <c r="C57" i="2"/>
  <c r="G57" i="2"/>
  <c r="K57" i="2"/>
  <c r="D58" i="2"/>
  <c r="H58" i="2"/>
  <c r="L58" i="2"/>
  <c r="E59" i="2"/>
  <c r="I59" i="2"/>
  <c r="B60" i="2"/>
  <c r="F60" i="2"/>
  <c r="J60" i="2"/>
  <c r="C61" i="2"/>
  <c r="G61" i="2"/>
  <c r="K61" i="2"/>
  <c r="D62" i="2"/>
  <c r="H62" i="2"/>
  <c r="L62" i="2"/>
  <c r="E63" i="2"/>
  <c r="I63" i="2"/>
  <c r="B64" i="2"/>
  <c r="F64" i="2"/>
  <c r="J64" i="2"/>
  <c r="C65" i="2"/>
  <c r="G65" i="2"/>
  <c r="B66" i="2"/>
  <c r="H66" i="2"/>
  <c r="K30" i="2"/>
  <c r="J33" i="2"/>
  <c r="J31" i="2"/>
  <c r="J34" i="2"/>
  <c r="E67" i="2"/>
  <c r="I67" i="2"/>
  <c r="B30" i="2"/>
  <c r="F30" i="2"/>
  <c r="L30" i="2"/>
  <c r="E31" i="2"/>
  <c r="I31" i="2"/>
  <c r="D32" i="2"/>
  <c r="H32" i="2"/>
  <c r="C33" i="2"/>
  <c r="G33" i="2"/>
  <c r="B34" i="2"/>
  <c r="F34" i="2"/>
  <c r="L34" i="2"/>
  <c r="E35" i="2"/>
  <c r="I35" i="2"/>
  <c r="D36" i="2"/>
  <c r="H36" i="2"/>
  <c r="C37" i="2"/>
  <c r="G37" i="2"/>
  <c r="K37" i="2"/>
  <c r="D38" i="2"/>
  <c r="H38" i="2"/>
  <c r="L38" i="2"/>
  <c r="E39" i="2"/>
  <c r="I39" i="2"/>
  <c r="B40" i="2"/>
  <c r="F40" i="2"/>
  <c r="J40" i="2"/>
  <c r="C41" i="2"/>
  <c r="G41" i="2"/>
  <c r="K41" i="2"/>
  <c r="D42" i="2"/>
  <c r="H42" i="2"/>
  <c r="L42" i="2"/>
  <c r="E43" i="2"/>
  <c r="I43" i="2"/>
  <c r="B44" i="2"/>
  <c r="F44" i="2"/>
  <c r="J44" i="2"/>
  <c r="C45" i="2"/>
  <c r="G45" i="2"/>
  <c r="B67" i="2"/>
  <c r="F67" i="2"/>
  <c r="J67" i="2"/>
  <c r="C30" i="2"/>
  <c r="G30" i="2"/>
  <c r="B31" i="2"/>
  <c r="F31" i="2"/>
  <c r="L31" i="2"/>
  <c r="E32" i="2"/>
  <c r="I32" i="2"/>
  <c r="D33" i="2"/>
  <c r="H33" i="2"/>
  <c r="C34" i="2"/>
  <c r="G34" i="2"/>
  <c r="B35" i="2"/>
  <c r="F35" i="2"/>
  <c r="L35" i="2"/>
  <c r="E36" i="2"/>
  <c r="I36" i="2"/>
  <c r="D37" i="2"/>
  <c r="L37" i="2"/>
  <c r="I38" i="2"/>
  <c r="F39" i="2"/>
  <c r="C40" i="2"/>
  <c r="K40" i="2"/>
  <c r="H41" i="2"/>
  <c r="E42" i="2"/>
  <c r="B43" i="2"/>
  <c r="J43" i="2"/>
  <c r="G44" i="2"/>
  <c r="D45" i="2"/>
  <c r="K45" i="2"/>
  <c r="D46" i="2"/>
  <c r="H46" i="2"/>
  <c r="L46" i="2"/>
  <c r="E47" i="2"/>
  <c r="I47" i="2"/>
  <c r="B48" i="2"/>
  <c r="F48" i="2"/>
  <c r="J48" i="2"/>
  <c r="C49" i="2"/>
  <c r="G49" i="2"/>
  <c r="K49" i="2"/>
  <c r="D50" i="2"/>
  <c r="H50" i="2"/>
  <c r="L50" i="2"/>
  <c r="E51" i="2"/>
  <c r="I51" i="2"/>
  <c r="B52" i="2"/>
  <c r="F52" i="2"/>
  <c r="J52" i="2"/>
  <c r="C53" i="2"/>
  <c r="G53" i="2"/>
  <c r="K53" i="2"/>
  <c r="D54" i="2"/>
  <c r="H54" i="2"/>
  <c r="L54" i="2"/>
  <c r="E55" i="2"/>
  <c r="I55" i="2"/>
  <c r="L29" i="2"/>
  <c r="G29" i="2"/>
  <c r="C29" i="2"/>
  <c r="J37" i="2"/>
  <c r="G38" i="2"/>
  <c r="D39" i="2"/>
  <c r="L39" i="2"/>
  <c r="I40" i="2"/>
  <c r="F41" i="2"/>
  <c r="C42" i="2"/>
  <c r="K42" i="2"/>
  <c r="H43" i="2"/>
  <c r="E44" i="2"/>
  <c r="B45" i="2"/>
  <c r="J45" i="2"/>
  <c r="C46" i="2"/>
  <c r="G46" i="2"/>
  <c r="K46" i="2"/>
  <c r="D47" i="2"/>
  <c r="H47" i="2"/>
  <c r="L47" i="2"/>
  <c r="E48" i="2"/>
  <c r="I48" i="2"/>
  <c r="B49" i="2"/>
  <c r="F49" i="2"/>
  <c r="J49" i="2"/>
  <c r="C50" i="2"/>
  <c r="G50" i="2"/>
  <c r="K50" i="2"/>
  <c r="D51" i="2"/>
  <c r="H51" i="2"/>
  <c r="L51" i="2"/>
  <c r="E52" i="2"/>
  <c r="I52" i="2"/>
  <c r="B53" i="2"/>
  <c r="F53" i="2"/>
  <c r="J53" i="2"/>
  <c r="C54" i="2"/>
  <c r="G54" i="2"/>
  <c r="K54" i="2"/>
  <c r="D55" i="2"/>
  <c r="H55" i="2"/>
  <c r="L55" i="2"/>
  <c r="F29" i="2"/>
  <c r="B29" i="2"/>
  <c r="K36" i="2"/>
  <c r="K35" i="2"/>
  <c r="J36" i="2"/>
  <c r="J29" i="2"/>
  <c r="J32" i="2"/>
  <c r="C67" i="2"/>
  <c r="G67" i="2"/>
  <c r="K67" i="2"/>
  <c r="D30" i="2"/>
  <c r="H30" i="2"/>
  <c r="C31" i="2"/>
  <c r="G31" i="2"/>
  <c r="B32" i="2"/>
  <c r="F32" i="2"/>
  <c r="L32" i="2"/>
  <c r="E33" i="2"/>
  <c r="I33" i="2"/>
  <c r="D34" i="2"/>
  <c r="H34" i="2"/>
  <c r="C35" i="2"/>
  <c r="G35" i="2"/>
  <c r="B36" i="2"/>
  <c r="F36" i="2"/>
  <c r="L36" i="2"/>
  <c r="E37" i="2"/>
  <c r="I37" i="2"/>
  <c r="B38" i="2"/>
  <c r="F38" i="2"/>
  <c r="J38" i="2"/>
  <c r="C39" i="2"/>
  <c r="G39" i="2"/>
  <c r="K39" i="2"/>
  <c r="D40" i="2"/>
  <c r="H40" i="2"/>
  <c r="L40" i="2"/>
  <c r="E41" i="2"/>
  <c r="I41" i="2"/>
  <c r="B42" i="2"/>
  <c r="F42" i="2"/>
  <c r="J42" i="2"/>
  <c r="C43" i="2"/>
  <c r="G43" i="2"/>
  <c r="K43" i="2"/>
  <c r="D44" i="2"/>
  <c r="H44" i="2"/>
  <c r="L44" i="2"/>
  <c r="E45" i="2"/>
  <c r="I45" i="2"/>
  <c r="D67" i="2"/>
  <c r="H67" i="2"/>
  <c r="L67" i="2"/>
  <c r="E30" i="2"/>
  <c r="I30" i="2"/>
  <c r="D31" i="2"/>
  <c r="H31" i="2"/>
  <c r="C32" i="2"/>
  <c r="G32" i="2"/>
  <c r="B33" i="2"/>
  <c r="F33" i="2"/>
  <c r="L33" i="2"/>
  <c r="E34" i="2"/>
  <c r="I34" i="2"/>
  <c r="D35" i="2"/>
  <c r="H35" i="2"/>
  <c r="C36" i="2"/>
  <c r="G36" i="2"/>
  <c r="B37" i="2"/>
  <c r="H37" i="2"/>
  <c r="E38" i="2"/>
  <c r="B39" i="2"/>
  <c r="J39" i="2"/>
  <c r="G40" i="2"/>
  <c r="D41" i="2"/>
  <c r="L41" i="2"/>
  <c r="I42" i="2"/>
  <c r="F43" i="2"/>
  <c r="C44" i="2"/>
  <c r="K44" i="2"/>
  <c r="H45" i="2"/>
  <c r="B46" i="2"/>
  <c r="F46" i="2"/>
  <c r="J46" i="2"/>
  <c r="C47" i="2"/>
  <c r="G47" i="2"/>
  <c r="K47" i="2"/>
  <c r="D48" i="2"/>
  <c r="H48" i="2"/>
  <c r="L48" i="2"/>
  <c r="E49" i="2"/>
  <c r="I49" i="2"/>
  <c r="B50" i="2"/>
  <c r="F50" i="2"/>
  <c r="J50" i="2"/>
  <c r="C51" i="2"/>
  <c r="G51" i="2"/>
  <c r="K51" i="2"/>
  <c r="D52" i="2"/>
  <c r="H52" i="2"/>
  <c r="L52" i="2"/>
  <c r="E53" i="2"/>
  <c r="I53" i="2"/>
  <c r="B54" i="2"/>
  <c r="F54" i="2"/>
  <c r="J54" i="2"/>
  <c r="C55" i="2"/>
  <c r="G55" i="2"/>
  <c r="K55" i="2"/>
  <c r="H29" i="2"/>
  <c r="D29" i="2"/>
  <c r="F37" i="2"/>
  <c r="C38" i="2"/>
  <c r="K38" i="2"/>
  <c r="H39" i="2"/>
  <c r="E40" i="2"/>
  <c r="B41" i="2"/>
  <c r="J41" i="2"/>
  <c r="G42" i="2"/>
  <c r="D43" i="2"/>
  <c r="L43" i="2"/>
  <c r="I44" i="2"/>
  <c r="F45" i="2"/>
  <c r="L45" i="2"/>
  <c r="E46" i="2"/>
  <c r="I46" i="2"/>
  <c r="B47" i="2"/>
  <c r="F47" i="2"/>
  <c r="J47" i="2"/>
  <c r="C48" i="2"/>
  <c r="G48" i="2"/>
  <c r="K48" i="2"/>
  <c r="D49" i="2"/>
  <c r="H49" i="2"/>
  <c r="L49" i="2"/>
  <c r="E50" i="2"/>
  <c r="I50" i="2"/>
  <c r="B51" i="2"/>
  <c r="F51" i="2"/>
  <c r="J51" i="2"/>
  <c r="C52" i="2"/>
  <c r="G52" i="2"/>
  <c r="K52" i="2"/>
  <c r="K68" i="2" s="1"/>
  <c r="D53" i="2"/>
  <c r="H53" i="2"/>
  <c r="L53" i="2"/>
  <c r="E54" i="2"/>
  <c r="I54" i="2"/>
  <c r="B55" i="2"/>
  <c r="F55" i="2"/>
  <c r="J55" i="2"/>
  <c r="I29" i="2"/>
  <c r="E29" i="2"/>
  <c r="J30" i="2"/>
  <c r="J35" i="2"/>
  <c r="I26" i="1"/>
  <c r="J26" i="1"/>
  <c r="I29" i="1"/>
  <c r="J29" i="1"/>
  <c r="I30" i="1"/>
  <c r="J30" i="1"/>
  <c r="I31" i="1"/>
  <c r="J31" i="1"/>
  <c r="I27" i="1"/>
  <c r="J27" i="1"/>
  <c r="I28" i="1"/>
  <c r="J28" i="1"/>
  <c r="G70" i="1"/>
  <c r="A25" i="1" l="1"/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8" i="3"/>
  <c r="A49" i="3"/>
  <c r="A50" i="3"/>
  <c r="A51" i="3"/>
  <c r="A52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4" i="3"/>
  <c r="A85" i="3"/>
  <c r="A86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64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7" i="3"/>
  <c r="A159" i="3"/>
  <c r="A160" i="3"/>
  <c r="A161" i="3"/>
  <c r="A162" i="3"/>
  <c r="A3" i="3"/>
  <c r="A45" i="3"/>
  <c r="A46" i="3"/>
  <c r="A47" i="3"/>
  <c r="A53" i="3"/>
  <c r="A54" i="3"/>
  <c r="A55" i="3"/>
  <c r="A83" i="3"/>
  <c r="A87" i="3"/>
  <c r="A88" i="3"/>
  <c r="A102" i="3"/>
  <c r="A103" i="3"/>
  <c r="A131" i="3"/>
  <c r="A132" i="3"/>
  <c r="A133" i="3"/>
  <c r="A134" i="3"/>
  <c r="A158" i="3"/>
  <c r="A163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8" i="3"/>
  <c r="H49" i="3"/>
  <c r="H50" i="3"/>
  <c r="H51" i="3"/>
  <c r="H52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64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7" i="3"/>
  <c r="H159" i="3"/>
  <c r="H160" i="3"/>
  <c r="H161" i="3"/>
  <c r="H162" i="3"/>
  <c r="H3" i="3"/>
  <c r="H45" i="3"/>
  <c r="H46" i="3"/>
  <c r="H47" i="3"/>
  <c r="H53" i="3"/>
  <c r="H54" i="3"/>
  <c r="H55" i="3"/>
  <c r="H83" i="3"/>
  <c r="H87" i="3"/>
  <c r="H88" i="3"/>
  <c r="H102" i="3"/>
  <c r="H103" i="3"/>
  <c r="H131" i="3"/>
  <c r="H132" i="3"/>
  <c r="H133" i="3"/>
  <c r="H134" i="3"/>
  <c r="H158" i="3"/>
  <c r="H163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4" i="3"/>
  <c r="A43" i="1" l="1"/>
  <c r="A16" i="1"/>
  <c r="A41" i="1"/>
  <c r="A60" i="1"/>
  <c r="A4" i="1"/>
  <c r="A49" i="1"/>
  <c r="A52" i="1"/>
  <c r="A39" i="1"/>
  <c r="A47" i="1"/>
  <c r="A53" i="1"/>
  <c r="A64" i="1"/>
  <c r="A15" i="1"/>
  <c r="A55" i="1"/>
  <c r="A54" i="1"/>
  <c r="A56" i="1"/>
  <c r="A65" i="1"/>
  <c r="A13" i="1"/>
  <c r="A20" i="1"/>
  <c r="A57" i="1"/>
  <c r="A50" i="1"/>
  <c r="A61" i="1"/>
  <c r="A5" i="1"/>
  <c r="A24" i="1"/>
  <c r="A51" i="1"/>
  <c r="A68" i="1"/>
  <c r="A58" i="1"/>
  <c r="A69" i="1"/>
  <c r="A6" i="1"/>
  <c r="A46" i="1"/>
  <c r="A44" i="1"/>
  <c r="A34" i="1"/>
  <c r="A38" i="1"/>
  <c r="A66" i="1"/>
  <c r="A21" i="1"/>
  <c r="A40" i="1"/>
  <c r="A59" i="1"/>
  <c r="A63" i="1"/>
  <c r="A7" i="1"/>
  <c r="A23" i="1"/>
  <c r="A18" i="1"/>
  <c r="A45" i="1"/>
  <c r="A10" i="1"/>
  <c r="A11" i="1"/>
  <c r="A62" i="1"/>
  <c r="A67" i="1"/>
  <c r="A42" i="1"/>
  <c r="A17" i="1"/>
  <c r="A33" i="1"/>
  <c r="A8" i="1"/>
  <c r="A14" i="1"/>
  <c r="A48" i="1"/>
  <c r="A36" i="1"/>
  <c r="A32" i="1"/>
  <c r="A22" i="1"/>
  <c r="A35" i="1"/>
  <c r="A37" i="1"/>
  <c r="A19" i="1"/>
  <c r="A12" i="1"/>
  <c r="A9" i="1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67" i="3"/>
  <c r="M167" i="3"/>
  <c r="T166" i="3"/>
  <c r="M166" i="3"/>
  <c r="T165" i="3"/>
  <c r="M165" i="3"/>
  <c r="T163" i="3"/>
  <c r="M163" i="3"/>
  <c r="T158" i="3"/>
  <c r="M158" i="3"/>
  <c r="T134" i="3"/>
  <c r="M134" i="3"/>
  <c r="T133" i="3"/>
  <c r="M133" i="3"/>
  <c r="T132" i="3"/>
  <c r="M132" i="3"/>
  <c r="T131" i="3"/>
  <c r="M131" i="3"/>
  <c r="T103" i="3"/>
  <c r="M103" i="3"/>
  <c r="T102" i="3"/>
  <c r="M102" i="3"/>
  <c r="T88" i="3"/>
  <c r="M88" i="3"/>
  <c r="T87" i="3"/>
  <c r="M87" i="3"/>
  <c r="T83" i="3"/>
  <c r="M83" i="3"/>
  <c r="T55" i="3"/>
  <c r="M55" i="3"/>
  <c r="T54" i="3"/>
  <c r="M54" i="3"/>
  <c r="T53" i="3"/>
  <c r="M53" i="3"/>
  <c r="T47" i="3"/>
  <c r="M47" i="3"/>
  <c r="T46" i="3"/>
  <c r="M46" i="3"/>
  <c r="T45" i="3"/>
  <c r="M45" i="3"/>
  <c r="T3" i="3"/>
  <c r="M3" i="3"/>
  <c r="T162" i="3"/>
  <c r="M162" i="3"/>
  <c r="T161" i="3"/>
  <c r="M161" i="3"/>
  <c r="T160" i="3"/>
  <c r="M160" i="3"/>
  <c r="T159" i="3"/>
  <c r="M159" i="3"/>
  <c r="T157" i="3"/>
  <c r="M157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M5" i="3"/>
  <c r="T5" i="3"/>
  <c r="M6" i="3"/>
  <c r="T6" i="3"/>
  <c r="M7" i="3"/>
  <c r="T7" i="3"/>
  <c r="M8" i="3"/>
  <c r="T8" i="3"/>
  <c r="M9" i="3"/>
  <c r="T9" i="3"/>
  <c r="M10" i="3"/>
  <c r="T10" i="3"/>
  <c r="M11" i="3"/>
  <c r="T11" i="3"/>
  <c r="M12" i="3"/>
  <c r="T12" i="3"/>
  <c r="M13" i="3"/>
  <c r="T13" i="3"/>
  <c r="M14" i="3"/>
  <c r="T14" i="3"/>
  <c r="M15" i="3"/>
  <c r="T15" i="3"/>
  <c r="M16" i="3"/>
  <c r="T16" i="3"/>
  <c r="M17" i="3"/>
  <c r="T17" i="3"/>
  <c r="M18" i="3"/>
  <c r="T18" i="3"/>
  <c r="M19" i="3"/>
  <c r="T19" i="3"/>
  <c r="M20" i="3"/>
  <c r="T20" i="3"/>
  <c r="M21" i="3"/>
  <c r="T21" i="3"/>
  <c r="M22" i="3"/>
  <c r="T22" i="3"/>
  <c r="M23" i="3"/>
  <c r="T23" i="3"/>
  <c r="M24" i="3"/>
  <c r="T24" i="3"/>
  <c r="M25" i="3"/>
  <c r="T25" i="3"/>
  <c r="M26" i="3"/>
  <c r="T26" i="3"/>
  <c r="M27" i="3"/>
  <c r="T27" i="3"/>
  <c r="M28" i="3"/>
  <c r="T28" i="3"/>
  <c r="M29" i="3"/>
  <c r="T29" i="3"/>
  <c r="M30" i="3"/>
  <c r="T30" i="3"/>
  <c r="M31" i="3"/>
  <c r="T31" i="3"/>
  <c r="M32" i="3"/>
  <c r="T32" i="3"/>
  <c r="M33" i="3"/>
  <c r="T33" i="3"/>
  <c r="M34" i="3"/>
  <c r="T34" i="3"/>
  <c r="M35" i="3"/>
  <c r="T35" i="3"/>
  <c r="M36" i="3"/>
  <c r="T36" i="3"/>
  <c r="M37" i="3"/>
  <c r="T37" i="3"/>
  <c r="M38" i="3"/>
  <c r="T38" i="3"/>
  <c r="M39" i="3"/>
  <c r="T39" i="3"/>
  <c r="M40" i="3"/>
  <c r="T40" i="3"/>
  <c r="M41" i="3"/>
  <c r="T41" i="3"/>
  <c r="M42" i="3"/>
  <c r="T42" i="3"/>
  <c r="M43" i="3"/>
  <c r="T43" i="3"/>
  <c r="M44" i="3"/>
  <c r="T44" i="3"/>
  <c r="M48" i="3"/>
  <c r="T48" i="3"/>
  <c r="M49" i="3"/>
  <c r="T49" i="3"/>
  <c r="M50" i="3"/>
  <c r="T50" i="3"/>
  <c r="M51" i="3"/>
  <c r="T51" i="3"/>
  <c r="M52" i="3"/>
  <c r="T52" i="3"/>
  <c r="M56" i="3"/>
  <c r="T56" i="3"/>
  <c r="M57" i="3"/>
  <c r="T57" i="3"/>
  <c r="M58" i="3"/>
  <c r="T58" i="3"/>
  <c r="M59" i="3"/>
  <c r="T59" i="3"/>
  <c r="M60" i="3"/>
  <c r="T60" i="3"/>
  <c r="M61" i="3"/>
  <c r="T61" i="3"/>
  <c r="M62" i="3"/>
  <c r="T62" i="3"/>
  <c r="M63" i="3"/>
  <c r="T63" i="3"/>
  <c r="M64" i="3"/>
  <c r="T64" i="3"/>
  <c r="M65" i="3"/>
  <c r="T65" i="3"/>
  <c r="M66" i="3"/>
  <c r="T66" i="3"/>
  <c r="M67" i="3"/>
  <c r="T67" i="3"/>
  <c r="M68" i="3"/>
  <c r="T68" i="3"/>
  <c r="M69" i="3"/>
  <c r="T69" i="3"/>
  <c r="M70" i="3"/>
  <c r="T70" i="3"/>
  <c r="M71" i="3"/>
  <c r="T71" i="3"/>
  <c r="M72" i="3"/>
  <c r="T72" i="3"/>
  <c r="M73" i="3"/>
  <c r="T73" i="3"/>
  <c r="M74" i="3"/>
  <c r="T74" i="3"/>
  <c r="M75" i="3"/>
  <c r="T75" i="3"/>
  <c r="M76" i="3"/>
  <c r="T76" i="3"/>
  <c r="M77" i="3"/>
  <c r="T77" i="3"/>
  <c r="M78" i="3"/>
  <c r="T78" i="3"/>
  <c r="M79" i="3"/>
  <c r="T79" i="3"/>
  <c r="M80" i="3"/>
  <c r="T80" i="3"/>
  <c r="M81" i="3"/>
  <c r="T81" i="3"/>
  <c r="M82" i="3"/>
  <c r="T82" i="3"/>
  <c r="M84" i="3"/>
  <c r="T84" i="3"/>
  <c r="M85" i="3"/>
  <c r="T85" i="3"/>
  <c r="M86" i="3"/>
  <c r="T86" i="3"/>
  <c r="M89" i="3"/>
  <c r="T89" i="3"/>
  <c r="M90" i="3"/>
  <c r="T90" i="3"/>
  <c r="M91" i="3"/>
  <c r="T91" i="3"/>
  <c r="M92" i="3"/>
  <c r="T92" i="3"/>
  <c r="M93" i="3"/>
  <c r="T93" i="3"/>
  <c r="M94" i="3"/>
  <c r="T94" i="3"/>
  <c r="M95" i="3"/>
  <c r="T95" i="3"/>
  <c r="M96" i="3"/>
  <c r="T96" i="3"/>
  <c r="M97" i="3"/>
  <c r="T97" i="3"/>
  <c r="M98" i="3"/>
  <c r="T98" i="3"/>
  <c r="M99" i="3"/>
  <c r="T99" i="3"/>
  <c r="M100" i="3"/>
  <c r="T100" i="3"/>
  <c r="M101" i="3"/>
  <c r="T101" i="3"/>
  <c r="M164" i="3"/>
  <c r="T164" i="3"/>
  <c r="M104" i="3"/>
  <c r="T104" i="3"/>
  <c r="M105" i="3"/>
  <c r="T105" i="3"/>
  <c r="M168" i="3"/>
  <c r="T168" i="3"/>
  <c r="M169" i="3"/>
  <c r="T169" i="3"/>
  <c r="M170" i="3"/>
  <c r="T170" i="3"/>
  <c r="M171" i="3"/>
  <c r="T171" i="3"/>
  <c r="M172" i="3"/>
  <c r="T172" i="3"/>
  <c r="M173" i="3"/>
  <c r="T173" i="3"/>
  <c r="M174" i="3"/>
  <c r="T174" i="3"/>
  <c r="M175" i="3"/>
  <c r="T175" i="3"/>
  <c r="M176" i="3"/>
  <c r="T176" i="3"/>
  <c r="M177" i="3"/>
  <c r="T177" i="3"/>
  <c r="M178" i="3"/>
  <c r="T178" i="3"/>
  <c r="M179" i="3"/>
  <c r="T179" i="3"/>
  <c r="M180" i="3"/>
  <c r="T180" i="3"/>
  <c r="M221" i="3"/>
  <c r="T221" i="3"/>
  <c r="M222" i="3"/>
  <c r="T222" i="3"/>
  <c r="M223" i="3"/>
  <c r="T223" i="3"/>
  <c r="M224" i="3"/>
  <c r="T224" i="3"/>
  <c r="M225" i="3"/>
  <c r="T225" i="3"/>
  <c r="M226" i="3"/>
  <c r="T226" i="3"/>
  <c r="M227" i="3"/>
  <c r="T227" i="3"/>
  <c r="M228" i="3"/>
  <c r="T228" i="3"/>
  <c r="M229" i="3"/>
  <c r="T229" i="3"/>
  <c r="M230" i="3"/>
  <c r="T230" i="3"/>
  <c r="M231" i="3"/>
  <c r="T231" i="3"/>
  <c r="M232" i="3"/>
  <c r="T232" i="3"/>
  <c r="M233" i="3"/>
  <c r="T233" i="3"/>
  <c r="M234" i="3"/>
  <c r="T234" i="3"/>
  <c r="M235" i="3"/>
  <c r="T235" i="3"/>
  <c r="M236" i="3"/>
  <c r="T236" i="3"/>
  <c r="T4" i="3"/>
  <c r="M4" i="3"/>
  <c r="B69" i="2"/>
  <c r="L68" i="2"/>
  <c r="T404" i="3" l="1"/>
  <c r="K69" i="2"/>
  <c r="C70" i="2"/>
  <c r="H54" i="1" l="1" a="1"/>
  <c r="H54" i="1" s="1"/>
  <c r="I54" i="1" s="1"/>
  <c r="U404" i="3"/>
  <c r="S404" i="3"/>
  <c r="H4" i="1" a="1"/>
  <c r="H4" i="1" s="1"/>
  <c r="J4" i="1" s="1"/>
  <c r="H6" i="1" a="1"/>
  <c r="H6" i="1" s="1"/>
  <c r="J6" i="1" s="1"/>
  <c r="H8" i="1" a="1"/>
  <c r="H8" i="1" s="1"/>
  <c r="H10" i="1" a="1"/>
  <c r="H10" i="1" s="1"/>
  <c r="J10" i="1" s="1"/>
  <c r="H12" i="1" a="1"/>
  <c r="H12" i="1" s="1"/>
  <c r="J12" i="1" s="1"/>
  <c r="H14" i="1" a="1"/>
  <c r="H14" i="1" s="1"/>
  <c r="J14" i="1" s="1"/>
  <c r="H16" i="1" a="1"/>
  <c r="H16" i="1" s="1"/>
  <c r="H18" i="1" a="1"/>
  <c r="H18" i="1" s="1"/>
  <c r="J18" i="1" s="1"/>
  <c r="H20" i="1" a="1"/>
  <c r="H20" i="1" s="1"/>
  <c r="I20" i="1" s="1"/>
  <c r="H22" i="1" a="1"/>
  <c r="H22" i="1" s="1"/>
  <c r="J22" i="1" s="1"/>
  <c r="H23" i="1" a="1"/>
  <c r="H23" i="1" s="1"/>
  <c r="H25" i="1" a="1"/>
  <c r="H25" i="1" s="1"/>
  <c r="J25" i="1" s="1"/>
  <c r="H33" i="1" a="1"/>
  <c r="H33" i="1" s="1"/>
  <c r="I33" i="1" s="1"/>
  <c r="H35" i="1" a="1"/>
  <c r="H35" i="1" s="1"/>
  <c r="I35" i="1" s="1"/>
  <c r="H37" i="1" a="1"/>
  <c r="H37" i="1" s="1"/>
  <c r="I37" i="1" s="1"/>
  <c r="H39" i="1" a="1"/>
  <c r="H39" i="1" s="1"/>
  <c r="J39" i="1" s="1"/>
  <c r="H41" i="1" a="1"/>
  <c r="H41" i="1" s="1"/>
  <c r="H43" i="1" a="1"/>
  <c r="H43" i="1" s="1"/>
  <c r="I43" i="1" s="1"/>
  <c r="H44" i="1" a="1"/>
  <c r="H44" i="1" s="1"/>
  <c r="I44" i="1" s="1"/>
  <c r="H46" i="1" a="1"/>
  <c r="H46" i="1" s="1"/>
  <c r="J46" i="1" s="1"/>
  <c r="H48" i="1" a="1"/>
  <c r="H48" i="1" s="1"/>
  <c r="J48" i="1" s="1"/>
  <c r="H52" i="1" a="1"/>
  <c r="H52" i="1" s="1"/>
  <c r="I52" i="1" s="1"/>
  <c r="H55" i="1" a="1"/>
  <c r="H55" i="1" s="1"/>
  <c r="J55" i="1" s="1"/>
  <c r="H59" i="1" a="1"/>
  <c r="H59" i="1" s="1"/>
  <c r="J59" i="1" s="1"/>
  <c r="H61" i="1" a="1"/>
  <c r="H61" i="1" s="1"/>
  <c r="J61" i="1" s="1"/>
  <c r="H63" i="1" a="1"/>
  <c r="H63" i="1" s="1"/>
  <c r="J63" i="1" s="1"/>
  <c r="H65" i="1" a="1"/>
  <c r="H65" i="1" s="1"/>
  <c r="I65" i="1" s="1"/>
  <c r="H67" i="1" a="1"/>
  <c r="H67" i="1" s="1"/>
  <c r="I67" i="1" s="1"/>
  <c r="H5" i="1" a="1"/>
  <c r="H5" i="1" s="1"/>
  <c r="J5" i="1" s="1"/>
  <c r="H7" i="1" a="1"/>
  <c r="H7" i="1" s="1"/>
  <c r="J7" i="1" s="1"/>
  <c r="H9" i="1" a="1"/>
  <c r="H9" i="1" s="1"/>
  <c r="J9" i="1" s="1"/>
  <c r="H11" i="1" a="1"/>
  <c r="H11" i="1" s="1"/>
  <c r="J11" i="1" s="1"/>
  <c r="H13" i="1" a="1"/>
  <c r="H13" i="1" s="1"/>
  <c r="J13" i="1" s="1"/>
  <c r="H15" i="1" a="1"/>
  <c r="H15" i="1" s="1"/>
  <c r="J15" i="1" s="1"/>
  <c r="H17" i="1" a="1"/>
  <c r="H17" i="1" s="1"/>
  <c r="J17" i="1" s="1"/>
  <c r="H19" i="1" a="1"/>
  <c r="H19" i="1" s="1"/>
  <c r="I19" i="1" s="1"/>
  <c r="H21" i="1" a="1"/>
  <c r="H21" i="1" s="1"/>
  <c r="I21" i="1" s="1"/>
  <c r="H24" i="1" a="1"/>
  <c r="H24" i="1" s="1"/>
  <c r="J24" i="1" s="1"/>
  <c r="H32" i="1" a="1"/>
  <c r="H32" i="1" s="1"/>
  <c r="J32" i="1" s="1"/>
  <c r="H34" i="1" a="1"/>
  <c r="H34" i="1" s="1"/>
  <c r="I34" i="1" s="1"/>
  <c r="H36" i="1" a="1"/>
  <c r="H36" i="1" s="1"/>
  <c r="I36" i="1" s="1"/>
  <c r="H38" i="1" a="1"/>
  <c r="H38" i="1" s="1"/>
  <c r="J38" i="1" s="1"/>
  <c r="H40" i="1" a="1"/>
  <c r="H40" i="1" s="1"/>
  <c r="I40" i="1" s="1"/>
  <c r="H42" i="1" a="1"/>
  <c r="H42" i="1" s="1"/>
  <c r="I42" i="1" s="1"/>
  <c r="H45" i="1" a="1"/>
  <c r="H45" i="1" s="1"/>
  <c r="J45" i="1" s="1"/>
  <c r="H47" i="1" a="1"/>
  <c r="H47" i="1" s="1"/>
  <c r="J47" i="1" s="1"/>
  <c r="H49" i="1" a="1"/>
  <c r="H49" i="1" s="1"/>
  <c r="J49" i="1" s="1"/>
  <c r="H53" i="1" a="1"/>
  <c r="H53" i="1" s="1"/>
  <c r="I53" i="1" s="1"/>
  <c r="H58" i="1" a="1"/>
  <c r="H58" i="1" s="1"/>
  <c r="J58" i="1" s="1"/>
  <c r="H60" i="1" a="1"/>
  <c r="H60" i="1" s="1"/>
  <c r="J60" i="1" s="1"/>
  <c r="H62" i="1" a="1"/>
  <c r="H62" i="1" s="1"/>
  <c r="J62" i="1" s="1"/>
  <c r="H64" i="1" a="1"/>
  <c r="H64" i="1" s="1"/>
  <c r="J64" i="1" s="1"/>
  <c r="H66" i="1" a="1"/>
  <c r="H66" i="1" s="1"/>
  <c r="I66" i="1" s="1"/>
  <c r="I4" i="1"/>
  <c r="J65" i="1"/>
  <c r="J50" i="1"/>
  <c r="I50" i="1"/>
  <c r="I38" i="1"/>
  <c r="I23" i="1"/>
  <c r="J23" i="1"/>
  <c r="I22" i="1"/>
  <c r="J44" i="1"/>
  <c r="I48" i="1"/>
  <c r="J68" i="1"/>
  <c r="I68" i="1"/>
  <c r="I5" i="1"/>
  <c r="J54" i="1"/>
  <c r="J51" i="1"/>
  <c r="I51" i="1"/>
  <c r="I12" i="1"/>
  <c r="I16" i="1"/>
  <c r="J16" i="1"/>
  <c r="I14" i="1"/>
  <c r="J37" i="1"/>
  <c r="I41" i="1"/>
  <c r="J41" i="1"/>
  <c r="I24" i="1"/>
  <c r="I69" i="1"/>
  <c r="J69" i="1"/>
  <c r="J8" i="1"/>
  <c r="I8" i="1"/>
  <c r="J19" i="1" l="1"/>
  <c r="I6" i="1"/>
  <c r="I59" i="1"/>
  <c r="I18" i="1"/>
  <c r="I10" i="1"/>
  <c r="H57" i="1" a="1"/>
  <c r="H57" i="1" s="1"/>
  <c r="H56" i="1" a="1"/>
  <c r="H56" i="1" s="1"/>
  <c r="J36" i="1"/>
  <c r="I45" i="1"/>
  <c r="J67" i="1"/>
  <c r="I46" i="1"/>
  <c r="I11" i="1"/>
  <c r="I39" i="1"/>
  <c r="J33" i="1"/>
  <c r="J20" i="1"/>
  <c r="I25" i="1"/>
  <c r="I17" i="1"/>
  <c r="J52" i="1"/>
  <c r="J34" i="1"/>
  <c r="I9" i="1"/>
  <c r="I32" i="1"/>
  <c r="J40" i="1"/>
  <c r="I15" i="1"/>
  <c r="I63" i="1"/>
  <c r="J35" i="1"/>
  <c r="I7" i="1"/>
  <c r="J42" i="1"/>
  <c r="I55" i="1"/>
  <c r="J53" i="1"/>
  <c r="I64" i="1"/>
  <c r="I58" i="1"/>
  <c r="J21" i="1"/>
  <c r="I13" i="1"/>
  <c r="I61" i="1"/>
  <c r="J43" i="1"/>
  <c r="I60" i="1"/>
  <c r="I47" i="1"/>
  <c r="I62" i="1"/>
  <c r="J66" i="1"/>
  <c r="I49" i="1"/>
  <c r="H70" i="1" l="1"/>
  <c r="I56" i="1"/>
  <c r="J56" i="1"/>
  <c r="J57" i="1"/>
  <c r="I57" i="1"/>
  <c r="J70" i="1" l="1"/>
  <c r="I70" i="1"/>
</calcChain>
</file>

<file path=xl/comments1.xml><?xml version="1.0" encoding="utf-8"?>
<comments xmlns="http://schemas.openxmlformats.org/spreadsheetml/2006/main">
  <authors>
    <author>User 1</author>
  </authors>
  <commentList>
    <comment ref="V3" authorId="0">
      <text>
        <r>
          <rPr>
            <b/>
            <sz val="9"/>
            <color indexed="81"/>
            <rFont val="Tahoma"/>
            <family val="2"/>
          </rPr>
          <t>tiền 3 lô hàng bế chờ xử lý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<sst xmlns="http://schemas.openxmlformats.org/spreadsheetml/2006/main" count="1311" uniqueCount="413">
  <si>
    <t>THÔNG TIN KHÁCH HÀNG</t>
  </si>
  <si>
    <t>STT</t>
  </si>
  <si>
    <t>TEN CTY</t>
  </si>
  <si>
    <t>MST</t>
  </si>
  <si>
    <t>ĐỊA CHỈ</t>
  </si>
  <si>
    <t>ĐIỆN THOẠI</t>
  </si>
  <si>
    <t>CHI CHÚ</t>
  </si>
  <si>
    <t>Cty TNHH Công Nghiệp Cau Su Nhựa Độc Lập</t>
  </si>
  <si>
    <t>0302020771</t>
  </si>
  <si>
    <t>đường số 7c, lô c11, KCN lê minh xuân, huyện bình chánh,tp.hcm</t>
  </si>
  <si>
    <t>Cty TNHH Thy Phát</t>
  </si>
  <si>
    <t>0312552937</t>
  </si>
  <si>
    <t>103/55 âu dương lân, phường 3, quận 8, tp.hcm</t>
  </si>
  <si>
    <t>Cty TNHH SX-TM-DV Tân Nam An</t>
  </si>
  <si>
    <t>0303173202</t>
  </si>
  <si>
    <t>135/17/18 nguyễn hữu cảnh, phường 22, quận bình thạnh, tp.hcm</t>
  </si>
  <si>
    <t>0311138829</t>
  </si>
  <si>
    <t>1472/1 Trịnh quang nghị, phường 7, quận 8, tp.HCM</t>
  </si>
  <si>
    <t>ấp voi lá, xã long hiệp, huyện bến lức , tỉnh long an</t>
  </si>
  <si>
    <t>0302088113</t>
  </si>
  <si>
    <t>97/5/2 Kinh Dương Vương, phường 12, quận 6, tp.hcm</t>
  </si>
  <si>
    <t>0313039397</t>
  </si>
  <si>
    <t>148k bình đông, phường 14, quận 8, tp&gt;hcm</t>
  </si>
  <si>
    <t>Cty TNHH Bao Bì Uy Tín</t>
  </si>
  <si>
    <t>Lô LD12 Đường số 2, KCN Xuyên Á, Mỹ Hạnh Bắc, Đức Hòa, Long An</t>
  </si>
  <si>
    <t>ấp thanh xuyên , xã kim sơn, huyện trà cú , tỉnh trà vinh</t>
  </si>
  <si>
    <t>lô H3, Đường số 6, CCN Lợi Bình Nhơn, Xã Lợi Bình Nhơn, TP. Tân AN
long an</t>
  </si>
  <si>
    <t>Cty TNHH SJ Globol</t>
  </si>
  <si>
    <t>0312835526</t>
  </si>
  <si>
    <t>99/9 quốc lộ 1A, phường tân thới nhất, quận 12, tp.hcm</t>
  </si>
  <si>
    <t>số 24, lô 2 , ấp 7B, xã Mỹ Yên, huyện Bến lức, tỉnh Long An</t>
  </si>
  <si>
    <t>Cty TNHH Công Nghiệp bao bì  Taiso&amp; 7</t>
  </si>
  <si>
    <t>0311915553</t>
  </si>
  <si>
    <t>lô 26-28 Đường Tân tạo, KCN Tân Tạo, Phường Tân Tạo, quận Bình Tân, Tp.HCM</t>
  </si>
  <si>
    <t>0303930325</t>
  </si>
  <si>
    <t>51-53 Phổ quang, phường 2, quận tân bình,Tp.HCM</t>
  </si>
  <si>
    <t>Cty TNHH Cao Nghệ Vina</t>
  </si>
  <si>
    <t>0305135072</t>
  </si>
  <si>
    <t>105/15 quốc lộ 1a, khu phố 3, phường an phú đông, quận 12, tp.hcm</t>
  </si>
  <si>
    <t>0304221106</t>
  </si>
  <si>
    <t>LÔ K8D, ĐƯỜNG SỐ 6, KCN LÊ MINH XUÂN, BÌNH CHÁNH, TP.HCM</t>
  </si>
  <si>
    <t>LÔ 121, KHU CHẾ XUẤT VÀ CÔNG NGHIỆP LINH TRUNG III, XÃ AN TỊNH,
HUYỆN TRẢNG BÀNG , TÂY NINH</t>
  </si>
  <si>
    <t>0305811563</t>
  </si>
  <si>
    <t>133/22 đường cống lỡ, phường 15, quận tân bình, tp.hcm</t>
  </si>
  <si>
    <t>0311674668</t>
  </si>
  <si>
    <t>02 thi sách, tòa nhà hóa lâm, phường bến nghé, quận 1,tp.hcm, việt nam</t>
  </si>
  <si>
    <t>0312109605</t>
  </si>
  <si>
    <t>75 ĐƯỜNG SỐ 6, KP 8, PHƯỜNG BÌNH HƯNG HÒA, QUẬN BÌNH TÂN, TP.HCM</t>
  </si>
  <si>
    <t>0309539439</t>
  </si>
  <si>
    <t>162 Đường 28, phường bình trị đông B, Quận Bình Tân, TP.HCM</t>
  </si>
  <si>
    <t>0304354787</t>
  </si>
  <si>
    <t>211/3G PHAN VĂN KHỎE, P5,Q6, TP.HCM</t>
  </si>
  <si>
    <t>0306194698</t>
  </si>
  <si>
    <t>56/19 HẺM 249 TÂN KỲ TÂN QUÝ, PHƯỜNG TÂN SƠN NHÌ, QUẬN TÂN PHÚ, TP.HCM</t>
  </si>
  <si>
    <t>Công ty TNHH SX TM DV KIM DUNG PHÁT</t>
  </si>
  <si>
    <t>1A227/1, Ấp 1, Phạm Văn Hai, Bình Chánh, Tp HCM. Điện thoại: (84-8)37665512, Fax: (84-8)37660588. E-mail: nguyenthithuyquang@gmail.com</t>
  </si>
  <si>
    <t>o0o</t>
  </si>
  <si>
    <t>BIÊN BẢN ĐỐI CHIẾU CÔNG NỢ</t>
  </si>
  <si>
    <t>Hôm nay, ngày …. tháng ….. năm 2016, chúng tôi đại diện cho hai bên gồm:</t>
  </si>
  <si>
    <t>BÊN BÁN:</t>
  </si>
  <si>
    <t xml:space="preserve"> Công ty TNHH SX TM Kim Dung Phát</t>
  </si>
  <si>
    <t>Địa chỉ:</t>
  </si>
  <si>
    <t>1A227/1, Ấp 1, Xã Phạm Văn Hai, Huyện Bình Chánh, Tp HCM</t>
  </si>
  <si>
    <t>Điện thoại:</t>
  </si>
  <si>
    <t>08 37665512-083 7665513</t>
  </si>
  <si>
    <t xml:space="preserve">Fax: </t>
  </si>
  <si>
    <t>08 37660588</t>
  </si>
  <si>
    <t>Mã số thuế:</t>
  </si>
  <si>
    <t>0310686815</t>
  </si>
  <si>
    <t>Tài khoản:</t>
  </si>
  <si>
    <t>100983119</t>
  </si>
  <si>
    <t>Tại :</t>
  </si>
  <si>
    <t>Á Châu – CN Bình Tân</t>
  </si>
  <si>
    <t>6360 201 132 250</t>
  </si>
  <si>
    <t>Aribank - CN Tân Bình</t>
  </si>
  <si>
    <t>Đại diện:</t>
  </si>
  <si>
    <r>
      <rPr>
        <b/>
        <i/>
        <sz val="11"/>
        <color indexed="8"/>
        <rFont val="Times New Roman"/>
        <family val="1"/>
      </rPr>
      <t>Bà Lê Kim Ngọc Thảo</t>
    </r>
  </si>
  <si>
    <t>Chức vụ:</t>
  </si>
  <si>
    <t>P.Giám Đốc</t>
  </si>
  <si>
    <t>BÊN MUA:</t>
  </si>
  <si>
    <t>Chức vụ</t>
  </si>
  <si>
    <t>Hai bên cùng tiến hành đối chiếu công nợ đến ngày …/…./2016, nội dung như sau:</t>
  </si>
  <si>
    <t>Chứng từ</t>
  </si>
  <si>
    <t>Diễn giải</t>
  </si>
  <si>
    <t>SỐ 
LƯỢNG</t>
  </si>
  <si>
    <t>ĐƠN
 GIÁ</t>
  </si>
  <si>
    <t>Số</t>
  </si>
  <si>
    <t>Ngày</t>
  </si>
  <si>
    <t>LOẠI HÀNG</t>
  </si>
  <si>
    <t>QUY CÁCH</t>
  </si>
  <si>
    <t>D</t>
  </si>
  <si>
    <t>R</t>
  </si>
  <si>
    <t>C</t>
  </si>
  <si>
    <t>Số dư đầu kỳ:</t>
  </si>
  <si>
    <t>TM</t>
  </si>
  <si>
    <t>02</t>
  </si>
  <si>
    <t>1V+2X</t>
  </si>
  <si>
    <t>04</t>
  </si>
  <si>
    <t>1N+2X</t>
  </si>
  <si>
    <t>07</t>
  </si>
  <si>
    <t>2N+1X</t>
  </si>
  <si>
    <t>29</t>
  </si>
  <si>
    <t>31</t>
  </si>
  <si>
    <t>42</t>
  </si>
  <si>
    <t>44</t>
  </si>
  <si>
    <t>50</t>
  </si>
  <si>
    <t>VAT</t>
  </si>
  <si>
    <t>Cộng phát sinh</t>
  </si>
  <si>
    <r>
      <rPr>
        <b/>
        <i/>
        <u/>
        <sz val="11"/>
        <color indexed="8"/>
        <rFont val="Times New Roman"/>
        <family val="1"/>
      </rPr>
      <t>Bằng chữ:</t>
    </r>
    <r>
      <rPr>
        <b/>
        <sz val="11"/>
        <color indexed="8"/>
        <rFont val="Times New Roman"/>
        <family val="1"/>
      </rPr>
      <t xml:space="preserve"> </t>
    </r>
  </si>
  <si>
    <t>Ps: Quý khách hàng vui lòng kiểm tra, ký xác nhận số dư và chuyển trả lại cho Ms Quang (phòng kế toán)</t>
  </si>
  <si>
    <t>DNTN Hưng Xuân Phát</t>
  </si>
  <si>
    <t>Công ty TNHH SX TM Kim Dung Phát</t>
  </si>
  <si>
    <t>Nguyễn Thị Thùy Quang</t>
  </si>
  <si>
    <t>Lê Kim Ngọc Thảo</t>
  </si>
  <si>
    <t>TIỀN HÀNG</t>
  </si>
  <si>
    <t>THÀNH TIỀN</t>
  </si>
  <si>
    <t>THANH TOÁN</t>
  </si>
  <si>
    <t>TÊN KHÁCH HÀNG</t>
  </si>
  <si>
    <t>TÊN HÀNG HOÁ</t>
  </si>
  <si>
    <t>DÀI</t>
  </si>
  <si>
    <t>RỘNG</t>
  </si>
  <si>
    <t>CAO</t>
  </si>
  <si>
    <t>S 1 PO</t>
  </si>
  <si>
    <t>CƠ CẤU GIẤY</t>
  </si>
  <si>
    <t>ĐVT</t>
  </si>
  <si>
    <t>ĐƠN GIÁ</t>
  </si>
  <si>
    <t>ĐẶT HÀNG</t>
  </si>
  <si>
    <t>NGÀY ĐẶT</t>
  </si>
  <si>
    <t>TỔNG CỘNG</t>
  </si>
  <si>
    <t>Số HĐ</t>
  </si>
  <si>
    <t>DIỄN GIẢI</t>
  </si>
  <si>
    <t>VAT (10%)</t>
  </si>
  <si>
    <t>PXK</t>
  </si>
  <si>
    <t>ĐẠI PHÁT</t>
  </si>
  <si>
    <t>NGÔ GIA NAM</t>
  </si>
  <si>
    <t>LÊ QUYÊN</t>
  </si>
  <si>
    <t>THIÊN THÁI AN</t>
  </si>
  <si>
    <t>KIM LONG PHÁT</t>
  </si>
  <si>
    <t>KHÔ MỰC</t>
  </si>
  <si>
    <t>SALA</t>
  </si>
  <si>
    <t>TIÊ</t>
  </si>
  <si>
    <t>MIMOSA</t>
  </si>
  <si>
    <t>NÔNG VUI</t>
  </si>
  <si>
    <t>VƯƠNG DOANH</t>
  </si>
  <si>
    <t>khang phát</t>
  </si>
  <si>
    <t>PL</t>
  </si>
  <si>
    <t>TIẾN PHÁT</t>
  </si>
  <si>
    <t>NAM ĐÔ</t>
  </si>
  <si>
    <t>TUẤN KHANG</t>
  </si>
  <si>
    <t>ANH ĐÔNG</t>
  </si>
  <si>
    <t>HOÀNG QUỐC</t>
  </si>
  <si>
    <t>NAM PHƯƠNG</t>
  </si>
  <si>
    <t>KHÁNH XƯƠNG</t>
  </si>
  <si>
    <t>HIỆP PHƯƠNG</t>
  </si>
  <si>
    <t>LƯU MINH PHÁT</t>
  </si>
  <si>
    <t>HOÀNG HIỆP PHÚ</t>
  </si>
  <si>
    <t>HỒNG ANH</t>
  </si>
  <si>
    <t>NHANG</t>
  </si>
  <si>
    <t>thanh bình</t>
  </si>
  <si>
    <t>CHÂU LINH</t>
  </si>
  <si>
    <t>ANH KÝ</t>
  </si>
  <si>
    <t>NV</t>
  </si>
  <si>
    <t>TH</t>
  </si>
  <si>
    <t>10</t>
  </si>
  <si>
    <t>Đ</t>
  </si>
  <si>
    <t>P</t>
  </si>
  <si>
    <t>TT</t>
  </si>
  <si>
    <t>30</t>
  </si>
  <si>
    <t>7</t>
  </si>
  <si>
    <t>T</t>
  </si>
  <si>
    <t>07-10</t>
  </si>
  <si>
    <t>L</t>
  </si>
  <si>
    <t>N</t>
  </si>
  <si>
    <t>LI</t>
  </si>
  <si>
    <t>Cty TNHH Bao Bì Tiên Phong</t>
  </si>
  <si>
    <t>DNTN SX TM DV Hưng Xuân Phát</t>
  </si>
  <si>
    <t>Cty TNHH SX TM DV Quà Việt</t>
  </si>
  <si>
    <t>Cty Cổ Phần Đất Sắt</t>
  </si>
  <si>
    <t>Cty TNHH SX-TM-DV XNK Hiệp Phát VN</t>
  </si>
  <si>
    <t>Cty TNHH Thiên Thành</t>
  </si>
  <si>
    <t>Cty TNHH Công Nghệ DDT</t>
  </si>
  <si>
    <t>Cty TNHH Thức Ăn Chăn Nuôi Kyodo Sojitz</t>
  </si>
  <si>
    <t>Cty TNHH MTV SX TM XNK Phước Thạnh</t>
  </si>
  <si>
    <t>Cty TNHH  SX TM Nhựa Đại Dương</t>
  </si>
  <si>
    <t>Cty CP Bao Bì Thanh Bình PAC</t>
  </si>
  <si>
    <t>Cty TNHH TM DV Phi Nguyễn</t>
  </si>
  <si>
    <t>Cty TNHH Bao Bì Nhựa Hoàng Thiên</t>
  </si>
  <si>
    <t>Cty TNHH TMDV Và Kỹ Thuật Tiến Phương</t>
  </si>
  <si>
    <t>Cty TNHH XNK CBTP Hoàng Thiên Hương</t>
  </si>
  <si>
    <t>Cty TNHH SX TM Bắp Cải Xanh</t>
  </si>
  <si>
    <t>Cty TNHH MTV SX Bình Minh L.A</t>
  </si>
  <si>
    <t>Cty TNHH CN Nghệ Năng</t>
  </si>
  <si>
    <t>01</t>
  </si>
  <si>
    <t>03</t>
  </si>
  <si>
    <t>05</t>
  </si>
  <si>
    <t>06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</si>
  <si>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</si>
  <si>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</si>
  <si>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</si>
  <si>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</si>
  <si>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</si>
  <si>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</si>
  <si>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</si>
  <si>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</si>
  <si>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</si>
  <si>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</si>
  <si>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</si>
  <si>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</si>
  <si>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</si>
  <si>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</si>
  <si>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</si>
  <si>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</si>
  <si>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</si>
  <si>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</si>
  <si>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</si>
  <si>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</si>
  <si>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</si>
  <si>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</si>
  <si>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</si>
  <si>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</si>
  <si>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</si>
  <si>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</si>
  <si>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</si>
  <si>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</si>
  <si>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</si>
  <si>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</si>
  <si>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</si>
  <si>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</si>
  <si>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</si>
  <si>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</si>
  <si>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</si>
  <si>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</si>
  <si>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Thùng 5l ko in</t>
  </si>
  <si>
    <t>thùng 3l</t>
  </si>
  <si>
    <t>thùng 5l ko in</t>
  </si>
  <si>
    <t>giấy tấm 3l</t>
  </si>
  <si>
    <t>thùng 18</t>
  </si>
  <si>
    <t>thùng 16</t>
  </si>
  <si>
    <t>thùng 28</t>
  </si>
  <si>
    <t>hộp bế 020</t>
  </si>
  <si>
    <t>Thùng 4 cánh</t>
  </si>
  <si>
    <t>Thùng 5l</t>
  </si>
  <si>
    <t>thùng P020</t>
  </si>
  <si>
    <t>Thùng 8919</t>
  </si>
  <si>
    <t>thùng 8890</t>
  </si>
  <si>
    <t>thùng 8921</t>
  </si>
  <si>
    <t>thùng 8922</t>
  </si>
  <si>
    <t>thùng 8923</t>
  </si>
  <si>
    <t>thùng 8924</t>
  </si>
  <si>
    <t>thùng 8925</t>
  </si>
  <si>
    <t>thùng 8926</t>
  </si>
  <si>
    <t>thùng 8927</t>
  </si>
  <si>
    <t>thùng 8939</t>
  </si>
  <si>
    <t>thùng 8980</t>
  </si>
  <si>
    <t>thùng 8948</t>
  </si>
  <si>
    <t>hộp bế</t>
  </si>
  <si>
    <t>Thùng chỉ bảg</t>
  </si>
  <si>
    <t>thùng 4 cánh</t>
  </si>
  <si>
    <t>Khay sầu riêng</t>
  </si>
  <si>
    <t>Hộp 3l</t>
  </si>
  <si>
    <t>bộ vách ngăn</t>
  </si>
  <si>
    <t>thùng 5l</t>
  </si>
  <si>
    <t>Thùng 12 yuwa</t>
  </si>
  <si>
    <t>Thùng 14</t>
  </si>
  <si>
    <t>thùng 14 yuwa</t>
  </si>
  <si>
    <t>thùng 15 yuwa</t>
  </si>
  <si>
    <t>Thùng 20</t>
  </si>
  <si>
    <t>thùng 18 yuwa</t>
  </si>
  <si>
    <t>thùng 20 yuwa</t>
  </si>
  <si>
    <t>thùng 30</t>
  </si>
  <si>
    <t>thùng 16 yuwa</t>
  </si>
  <si>
    <t>thùng 28 yuwa</t>
  </si>
  <si>
    <t>thùng hb-02</t>
  </si>
  <si>
    <t>giấy cuộn 2l</t>
  </si>
  <si>
    <t>thùng hb-03</t>
  </si>
  <si>
    <t>thùng lasante 5l</t>
  </si>
  <si>
    <t>thùng lasante 3l</t>
  </si>
  <si>
    <t>Thùng 8848</t>
  </si>
  <si>
    <t>thùng 9078</t>
  </si>
  <si>
    <t>thùng 8975</t>
  </si>
  <si>
    <t>thùng 8976</t>
  </si>
  <si>
    <t>thùng 8977</t>
  </si>
  <si>
    <t>thùng 8978</t>
  </si>
  <si>
    <t>thùng 8881</t>
  </si>
  <si>
    <t>thùng 8883</t>
  </si>
  <si>
    <t>thùng 8943</t>
  </si>
  <si>
    <t>thùng 8944</t>
  </si>
  <si>
    <t>thùng 8945</t>
  </si>
  <si>
    <t>thùng 8947</t>
  </si>
  <si>
    <t>lót</t>
  </si>
  <si>
    <t>thùng bột canh tôm</t>
  </si>
  <si>
    <t>thùng 12 hps</t>
  </si>
  <si>
    <t>thùng 18 hps</t>
  </si>
  <si>
    <t>thùng 24 hps</t>
  </si>
  <si>
    <t>thùng 20 hps</t>
  </si>
  <si>
    <t>thùng 15 hps</t>
  </si>
  <si>
    <t>thùng carton 3l</t>
  </si>
  <si>
    <t>thùng 5l có in</t>
  </si>
  <si>
    <t>THÙNG A13</t>
  </si>
  <si>
    <t>THÙNG A02</t>
  </si>
  <si>
    <t>THÙNG A01</t>
  </si>
  <si>
    <t xml:space="preserve">THÙNG 5L KO IN </t>
  </si>
  <si>
    <t>THÙNG 3L</t>
  </si>
  <si>
    <t>LÓT 5L</t>
  </si>
  <si>
    <t>LÓT 3L</t>
  </si>
  <si>
    <t>THÙNG 5L KO IN</t>
  </si>
  <si>
    <t>THÙNG 5L</t>
  </si>
  <si>
    <t>THÙNG 30</t>
  </si>
  <si>
    <t>KIM LONG PHÁT</t>
  </si>
  <si>
    <t>THIÊM HỒNG PHÁT</t>
  </si>
  <si>
    <t>HOÀNG NAM</t>
  </si>
  <si>
    <t>PHÚC HƯNG</t>
  </si>
  <si>
    <t>KHỞI NGUYÊN AN</t>
  </si>
  <si>
    <t>SL</t>
  </si>
  <si>
    <t>PHÁT SINH</t>
  </si>
  <si>
    <t>CUỐI KỲ</t>
  </si>
  <si>
    <t>Cty TNHH SX TM VPP Trần Vĩnh Phát</t>
  </si>
  <si>
    <t xml:space="preserve">NỢ </t>
  </si>
  <si>
    <t>ĐẦU KỲ</t>
  </si>
  <si>
    <t>CÓ</t>
  </si>
  <si>
    <t>NGÀY THÁNG</t>
  </si>
  <si>
    <t>GIAO HÀNG - THANH TOÁN</t>
  </si>
  <si>
    <t>Anh Hà</t>
  </si>
  <si>
    <t>TT ( Chưa VAT)</t>
  </si>
  <si>
    <t>TT (Có VAT)</t>
  </si>
  <si>
    <t>Thu tiền</t>
  </si>
  <si>
    <t>1N+4X</t>
  </si>
  <si>
    <t>3L</t>
  </si>
  <si>
    <t>1V+3X+1N</t>
  </si>
  <si>
    <t>2V+3X</t>
  </si>
  <si>
    <t>5L</t>
  </si>
  <si>
    <t>THÙNG BỘT CHIÊN CHUỐI</t>
  </si>
  <si>
    <t>THÙNG 8890</t>
  </si>
  <si>
    <t>THÙNG 8919</t>
  </si>
  <si>
    <t>THÙNG 8921</t>
  </si>
  <si>
    <t>THÙNG 8922</t>
  </si>
  <si>
    <t>THÙNG 8923</t>
  </si>
  <si>
    <t>THÙNG 8924</t>
  </si>
  <si>
    <t>THÙNG 8925</t>
  </si>
  <si>
    <t>THÙNG 8926</t>
  </si>
  <si>
    <t>THÙNG 8927</t>
  </si>
  <si>
    <t>THÙNG 8931</t>
  </si>
  <si>
    <t>THÙNG 8939</t>
  </si>
  <si>
    <t>THÙNG 8980</t>
  </si>
  <si>
    <t>THÙNG 8946</t>
  </si>
  <si>
    <t>HỘP 3L NẮP CHỒM</t>
  </si>
  <si>
    <t>GIẤY TẤM 3L(140*132)</t>
  </si>
  <si>
    <t>GIẤY TẤM 3L(140*105)</t>
  </si>
  <si>
    <t>GIẤY TẤM 3L(140*159)</t>
  </si>
  <si>
    <t>GIẤY TẤM 3L(140*131)</t>
  </si>
  <si>
    <t>GIẤY TẤM 3L(140*103)</t>
  </si>
  <si>
    <t>GIẤY TẤM 3L(140*91)</t>
  </si>
  <si>
    <t>THÙNG 8916</t>
  </si>
  <si>
    <t>THÙNG 8979</t>
  </si>
  <si>
    <t>THÙNG 8493</t>
  </si>
  <si>
    <t>THÙNG 8967</t>
  </si>
  <si>
    <t>THÙNG 8968</t>
  </si>
  <si>
    <t>THÙNG 8973</t>
  </si>
  <si>
    <t>THÙNG 8987</t>
  </si>
  <si>
    <t>THÙNG 8988</t>
  </si>
  <si>
    <t>THÙNG 8992</t>
  </si>
  <si>
    <t>GIẤY CUỘN 2L( KHỔ 100)</t>
  </si>
  <si>
    <t>DA PHA</t>
  </si>
  <si>
    <t>THÙNG LV-02.2D+ LÓT</t>
  </si>
  <si>
    <t>THÙNG LV-03.2D+ LÓT</t>
  </si>
  <si>
    <t>THÙNG B-257.1.3D</t>
  </si>
  <si>
    <t>THÙNG CD-02.3D</t>
  </si>
  <si>
    <t>THÙNG CD-03.3D</t>
  </si>
  <si>
    <t>THÙNG CD-04.3D</t>
  </si>
  <si>
    <t>THÙNG E-22.3D</t>
  </si>
  <si>
    <t>THÙNG LV-03.3D</t>
  </si>
  <si>
    <t>THÙNG CƠ KHÍ NGÂN HÀNG</t>
  </si>
  <si>
    <t>THÙNG HB-01</t>
  </si>
  <si>
    <t>HIROSITA</t>
  </si>
  <si>
    <t xml:space="preserve">THÙNG 5L </t>
  </si>
  <si>
    <t>HỘP BẾ</t>
  </si>
  <si>
    <t>THÙNG 8999</t>
  </si>
  <si>
    <t>THÙNG 9020</t>
  </si>
  <si>
    <t>THÙNG 9043</t>
  </si>
  <si>
    <t>THÙNG 9072</t>
  </si>
  <si>
    <t>THÙNG 9073</t>
  </si>
  <si>
    <t>THÙNG 9077</t>
  </si>
  <si>
    <t>THÙNG 9079</t>
  </si>
  <si>
    <t>THÙNG 9014</t>
  </si>
  <si>
    <t>THÙNG 9090</t>
  </si>
  <si>
    <t>THÙNG 9091</t>
  </si>
  <si>
    <t>THÙNG 8282</t>
  </si>
  <si>
    <t>THÙNG 9097</t>
  </si>
  <si>
    <t>THÙNG 9098</t>
  </si>
  <si>
    <t>THÙNG 5L CÓ IN</t>
  </si>
  <si>
    <t>GIẤY TẤM 3L(66X30)</t>
  </si>
  <si>
    <t>THÙNG 5L( 21.7X21.7X71.2)</t>
  </si>
  <si>
    <t>THÙNG 9M</t>
  </si>
  <si>
    <t>IMEX</t>
  </si>
  <si>
    <t>AN GIA PHÚ</t>
  </si>
  <si>
    <t>1OFFSET+3X+1N</t>
  </si>
  <si>
    <t>2V+1X</t>
  </si>
  <si>
    <t>2N+3X</t>
  </si>
  <si>
    <t>1V+1X</t>
  </si>
  <si>
    <t>1V+4X</t>
  </si>
  <si>
    <t>TR+4X</t>
  </si>
  <si>
    <t>2N=1X</t>
  </si>
  <si>
    <t>3X</t>
  </si>
  <si>
    <t>1N+1X+1V</t>
  </si>
  <si>
    <t>Cty TNHH Xuất Nhập Khẩu Vimex</t>
  </si>
  <si>
    <t>cái</t>
  </si>
  <si>
    <t xml:space="preserve">5L </t>
  </si>
  <si>
    <t>tấm</t>
  </si>
  <si>
    <t>bộ</t>
  </si>
  <si>
    <t>kg</t>
  </si>
  <si>
    <t>1TR+2X(B)</t>
  </si>
  <si>
    <t>2X</t>
  </si>
  <si>
    <t>1TR+4X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</si>
</sst>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7" formatCode="_(* #,##0.0_);_(* \(#,##0.0\);_(* &quot;-&quot;??_);_(@_)"/>
  </numFmts>
  <fonts count="3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VNI-Times"/>
    </font>
    <font>
      <sz val="12"/>
      <name val="新細明體"/>
      <family val="1"/>
      <charset val="136"/>
    </font>
    <font>
      <b/>
      <sz val="18"/>
      <name val="Times New Roman"/>
      <family val="1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8"/>
      <color indexed="8"/>
      <name val="Times New Roman"/>
      <family val="1"/>
      <charset val="163"/>
    </font>
    <font>
      <b/>
      <sz val="1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  <charset val="163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i/>
      <u/>
      <sz val="11"/>
      <color indexed="8"/>
      <name val="Times New Roman"/>
      <family val="1"/>
    </font>
    <font>
      <b/>
      <i/>
      <u val="singleAccounting"/>
      <sz val="11"/>
      <color indexed="8"/>
      <name val="Times New Roman"/>
      <family val="1"/>
    </font>
    <font>
      <i/>
      <u val="singleAccounting"/>
      <sz val="11"/>
      <color indexed="8"/>
      <name val="Times New Roman"/>
      <family val="1"/>
    </font>
    <font>
      <sz val="10"/>
      <name val="MS Sans Serif"/>
      <family val="2"/>
    </font>
    <font>
      <sz val="11"/>
      <name val="Times New Roman"/>
      <family val="1"/>
    </font>
    <font>
      <b/>
      <i/>
      <sz val="11"/>
      <color indexed="8"/>
      <name val="Times New Roman"/>
      <family val="1"/>
      <charset val="163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  <charset val="163"/>
    </font>
    <font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3" fontId="5" fillId="0" borderId="2"/>
    <xf numFmtId="0" fontId="2" fillId="0" borderId="0"/>
    <xf numFmtId="0" fontId="6" fillId="0" borderId="0"/>
    <xf numFmtId="0" fontId="21" fillId="0" borderId="0"/>
    <xf numFmtId="0" fontId="2" fillId="0" borderId="0"/>
  </cellStyleXfs>
  <cellXfs count="151">
    <xf numFmtId="0" fontId="0" fillId="0" borderId="0" xfId="0"/>
    <xf numFmtId="0" fontId="3" fillId="0" borderId="0" xfId="0" applyFont="1" applyAlignment="1">
      <alignment vertical="center"/>
    </xf>
    <xf numFmtId="3" fontId="3" fillId="0" borderId="3" xfId="2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/>
    </xf>
    <xf numFmtId="164" fontId="9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vertical="center"/>
    </xf>
    <xf numFmtId="41" fontId="8" fillId="0" borderId="5" xfId="4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41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5" fillId="0" borderId="0" xfId="0" applyFont="1" applyAlignment="1"/>
    <xf numFmtId="0" fontId="15" fillId="0" borderId="0" xfId="0" applyFont="1"/>
    <xf numFmtId="41" fontId="14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164" fontId="13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164" fontId="14" fillId="3" borderId="0" xfId="0" applyNumberFormat="1" applyFont="1" applyFill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41" fontId="13" fillId="0" borderId="6" xfId="0" applyNumberFormat="1" applyFont="1" applyBorder="1" applyAlignment="1">
      <alignment horizontal="center" vertical="center"/>
    </xf>
    <xf numFmtId="41" fontId="19" fillId="0" borderId="6" xfId="0" applyNumberFormat="1" applyFont="1" applyBorder="1" applyAlignment="1">
      <alignment vertical="center"/>
    </xf>
    <xf numFmtId="41" fontId="20" fillId="0" borderId="6" xfId="0" applyNumberFormat="1" applyFont="1" applyBorder="1" applyAlignment="1">
      <alignment vertical="center"/>
    </xf>
    <xf numFmtId="49" fontId="22" fillId="3" borderId="4" xfId="5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/>
    </xf>
    <xf numFmtId="41" fontId="14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164" fontId="25" fillId="4" borderId="1" xfId="1" applyNumberFormat="1" applyFont="1" applyFill="1" applyBorder="1" applyAlignment="1">
      <alignment horizontal="center" vertical="center" wrapText="1"/>
    </xf>
    <xf numFmtId="167" fontId="25" fillId="5" borderId="1" xfId="1" applyNumberFormat="1" applyFont="1" applyFill="1" applyBorder="1" applyAlignment="1">
      <alignment horizontal="center" vertical="center" wrapText="1"/>
    </xf>
    <xf numFmtId="164" fontId="25" fillId="5" borderId="1" xfId="1" applyNumberFormat="1" applyFont="1" applyFill="1" applyBorder="1" applyAlignment="1">
      <alignment horizontal="center" vertical="center" wrapText="1"/>
    </xf>
    <xf numFmtId="164" fontId="25" fillId="6" borderId="1" xfId="1" applyNumberFormat="1" applyFont="1" applyFill="1" applyBorder="1" applyAlignment="1">
      <alignment horizontal="center" vertical="center" wrapText="1"/>
    </xf>
    <xf numFmtId="43" fontId="26" fillId="0" borderId="3" xfId="1" applyFont="1" applyBorder="1" applyAlignment="1">
      <alignment vertical="center"/>
    </xf>
    <xf numFmtId="164" fontId="27" fillId="0" borderId="3" xfId="1" applyNumberFormat="1" applyFont="1" applyBorder="1" applyAlignment="1">
      <alignment vertical="center"/>
    </xf>
    <xf numFmtId="49" fontId="3" fillId="0" borderId="3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64" fontId="3" fillId="0" borderId="4" xfId="1" applyNumberFormat="1" applyFont="1" applyBorder="1" applyAlignment="1">
      <alignment vertical="center"/>
    </xf>
    <xf numFmtId="164" fontId="26" fillId="0" borderId="3" xfId="1" applyNumberFormat="1" applyFont="1" applyBorder="1" applyAlignment="1">
      <alignment vertical="center"/>
    </xf>
    <xf numFmtId="164" fontId="26" fillId="0" borderId="4" xfId="1" applyNumberFormat="1" applyFont="1" applyBorder="1" applyAlignment="1">
      <alignment vertical="center"/>
    </xf>
    <xf numFmtId="164" fontId="26" fillId="0" borderId="0" xfId="1" applyNumberFormat="1" applyFont="1" applyAlignment="1">
      <alignment vertical="center"/>
    </xf>
    <xf numFmtId="164" fontId="4" fillId="6" borderId="1" xfId="1" applyNumberFormat="1" applyFont="1" applyFill="1" applyBorder="1" applyAlignment="1">
      <alignment horizontal="center" vertical="center" wrapText="1"/>
    </xf>
    <xf numFmtId="3" fontId="3" fillId="0" borderId="4" xfId="2" applyFont="1" applyBorder="1" applyAlignment="1">
      <alignment vertical="center"/>
    </xf>
    <xf numFmtId="49" fontId="3" fillId="0" borderId="4" xfId="6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4" fontId="26" fillId="2" borderId="4" xfId="1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4" xfId="6" applyNumberFormat="1" applyFont="1" applyFill="1" applyBorder="1" applyAlignment="1">
      <alignment horizontal="left" vertical="center"/>
    </xf>
    <xf numFmtId="164" fontId="26" fillId="0" borderId="3" xfId="1" applyNumberFormat="1" applyFont="1" applyBorder="1" applyAlignment="1">
      <alignment horizontal="center" vertical="center"/>
    </xf>
    <xf numFmtId="164" fontId="26" fillId="2" borderId="3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vertical="center"/>
    </xf>
    <xf numFmtId="3" fontId="3" fillId="0" borderId="19" xfId="2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64" fontId="26" fillId="0" borderId="19" xfId="1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26" fillId="0" borderId="0" xfId="0" applyFont="1" applyAlignment="1">
      <alignment vertical="center"/>
    </xf>
    <xf numFmtId="14" fontId="27" fillId="0" borderId="3" xfId="0" applyNumberFormat="1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41" fontId="31" fillId="4" borderId="0" xfId="1" applyNumberFormat="1" applyFont="1" applyFill="1"/>
    <xf numFmtId="164" fontId="3" fillId="0" borderId="4" xfId="1" applyNumberFormat="1" applyFont="1" applyFill="1" applyBorder="1" applyAlignment="1">
      <alignment vertical="center"/>
    </xf>
    <xf numFmtId="0" fontId="25" fillId="4" borderId="1" xfId="0" applyFont="1" applyFill="1" applyBorder="1" applyAlignment="1">
      <alignment horizontal="center" vertical="center" wrapText="1"/>
    </xf>
    <xf numFmtId="167" fontId="25" fillId="5" borderId="1" xfId="1" applyNumberFormat="1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64" fontId="4" fillId="6" borderId="8" xfId="1" applyNumberFormat="1" applyFont="1" applyFill="1" applyBorder="1" applyAlignment="1">
      <alignment horizontal="center" vertical="center" wrapText="1"/>
    </xf>
    <xf numFmtId="164" fontId="4" fillId="6" borderId="10" xfId="1" applyNumberFormat="1" applyFont="1" applyFill="1" applyBorder="1" applyAlignment="1">
      <alignment horizontal="center" vertical="center" wrapText="1"/>
    </xf>
    <xf numFmtId="3" fontId="4" fillId="0" borderId="8" xfId="2" applyFont="1" applyBorder="1" applyAlignment="1">
      <alignment horizontal="center" vertical="center"/>
    </xf>
    <xf numFmtId="3" fontId="4" fillId="0" borderId="9" xfId="2" applyFont="1" applyBorder="1" applyAlignment="1">
      <alignment horizontal="center" vertical="center"/>
    </xf>
    <xf numFmtId="3" fontId="4" fillId="0" borderId="10" xfId="2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 wrapText="1"/>
    </xf>
    <xf numFmtId="41" fontId="14" fillId="0" borderId="6" xfId="0" applyNumberFormat="1" applyFont="1" applyBorder="1" applyAlignment="1">
      <alignment horizontal="center" vertical="center" wrapText="1"/>
    </xf>
    <xf numFmtId="41" fontId="14" fillId="0" borderId="19" xfId="0" applyNumberFormat="1" applyFont="1" applyBorder="1" applyAlignment="1">
      <alignment horizontal="center" vertical="center" wrapText="1"/>
    </xf>
    <xf numFmtId="41" fontId="14" fillId="0" borderId="7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4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7" fillId="0" borderId="0" xfId="4" applyFon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14" fontId="22" fillId="3" borderId="4" xfId="5" applyNumberFormat="1" applyFont="1" applyFill="1" applyBorder="1" applyAlignment="1">
      <alignment horizontal="center" vertical="center"/>
    </xf>
    <xf numFmtId="0" fontId="25" fillId="6" borderId="8" xfId="0" applyFont="1" applyFill="1" applyBorder="1" applyAlignment="1">
      <alignment horizontal="center" vertical="center" wrapText="1"/>
    </xf>
    <xf numFmtId="0" fontId="25" fillId="6" borderId="9" xfId="0" applyFont="1" applyFill="1" applyBorder="1" applyAlignment="1">
      <alignment horizontal="center" vertical="center" wrapText="1"/>
    </xf>
    <xf numFmtId="0" fontId="25" fillId="6" borderId="10" xfId="0" applyFont="1" applyFill="1" applyBorder="1" applyAlignment="1">
      <alignment horizontal="center" vertical="center" wrapText="1"/>
    </xf>
    <xf numFmtId="43" fontId="22" fillId="3" borderId="4" xfId="1" applyFont="1" applyFill="1" applyBorder="1" applyAlignment="1">
      <alignment horizontal="center" vertical="center"/>
    </xf>
    <xf numFmtId="167" fontId="22" fillId="3" borderId="4" xfId="1" applyNumberFormat="1" applyFont="1" applyFill="1" applyBorder="1" applyAlignment="1">
      <alignment horizontal="center" vertical="center"/>
    </xf>
    <xf numFmtId="164" fontId="22" fillId="3" borderId="4" xfId="1" applyNumberFormat="1" applyFont="1" applyFill="1" applyBorder="1" applyAlignment="1">
      <alignment horizontal="center" vertical="center"/>
    </xf>
    <xf numFmtId="167" fontId="26" fillId="0" borderId="3" xfId="1" applyNumberFormat="1" applyFont="1" applyBorder="1" applyAlignment="1">
      <alignment horizontal="center" vertical="center"/>
    </xf>
    <xf numFmtId="14" fontId="25" fillId="4" borderId="1" xfId="1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167" fontId="25" fillId="5" borderId="1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4" fillId="3" borderId="0" xfId="0" applyNumberFormat="1" applyFont="1" applyFill="1" applyAlignment="1">
      <alignment vertical="center"/>
    </xf>
  </cellXfs>
  <cellStyles count="7">
    <cellStyle name="Comma" xfId="1" builtinId="3"/>
    <cellStyle name="k1" xfId="2"/>
    <cellStyle name="Normal" xfId="0" builtinId="0"/>
    <cellStyle name="Normal 2" xfId="4"/>
    <cellStyle name="Normal_ketoanthucte_NhatKySoCai 2 2" xfId="6"/>
    <cellStyle name="Normal_Sheet1" xfId="5"/>
    <cellStyle name="一般_Sheet1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70"/>
  <sheetViews>
    <sheetView topLeftCell="A2" workbookViewId="0">
      <pane xSplit="2" ySplit="2" topLeftCell="C58" activePane="bottomRight" state="frozen"/>
      <selection activeCell="A2" sqref="A2"/>
      <selection pane="topRight" activeCell="C2" sqref="C2"/>
      <selection pane="bottomLeft" activeCell="A4" sqref="A4"/>
      <selection pane="bottomRight" activeCell="K4" sqref="K4"/>
    </sheetView>
  </sheetViews>
  <sheetFormatPr defaultRowHeight="12.75"/>
  <cols>
    <col min="1" max="1" width="6.28515625" style="1" customWidth="1"/>
    <col min="2" max="2" width="39.28515625" style="1" customWidth="1"/>
    <col min="3" max="3" width="5.7109375" style="7" customWidth="1"/>
    <col min="4" max="4" width="5.28515625" style="7" customWidth="1"/>
    <col min="5" max="5" width="6.7109375" style="1" customWidth="1"/>
    <col min="6" max="9" width="14" style="1" customWidth="1"/>
    <col min="10" max="10" width="14" style="62" customWidth="1"/>
    <col min="11" max="11" width="12.140625" style="7" customWidth="1"/>
    <col min="12" max="12" width="43.42578125" style="1" customWidth="1"/>
    <col min="13" max="13" width="14.7109375" style="1" customWidth="1"/>
    <col min="14" max="16384" width="9.140625" style="1"/>
  </cols>
  <sheetData>
    <row r="1" spans="1:14" ht="18.75" hidden="1" customHeight="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4" ht="25.5" customHeight="1">
      <c r="A2" s="102" t="s">
        <v>1</v>
      </c>
      <c r="B2" s="102" t="s">
        <v>2</v>
      </c>
      <c r="C2" s="102" t="s">
        <v>161</v>
      </c>
      <c r="D2" s="102" t="s">
        <v>162</v>
      </c>
      <c r="E2" s="94" t="s">
        <v>318</v>
      </c>
      <c r="F2" s="95"/>
      <c r="G2" s="94" t="s">
        <v>314</v>
      </c>
      <c r="H2" s="95"/>
      <c r="I2" s="96" t="s">
        <v>315</v>
      </c>
      <c r="J2" s="97"/>
      <c r="K2" s="102" t="s">
        <v>3</v>
      </c>
      <c r="L2" s="102" t="s">
        <v>4</v>
      </c>
      <c r="M2" s="102" t="s">
        <v>5</v>
      </c>
      <c r="N2" s="102" t="s">
        <v>6</v>
      </c>
    </row>
    <row r="3" spans="1:14" s="58" customFormat="1" ht="26.25" customHeight="1">
      <c r="A3" s="102"/>
      <c r="B3" s="102"/>
      <c r="C3" s="102"/>
      <c r="D3" s="102"/>
      <c r="E3" s="63" t="s">
        <v>317</v>
      </c>
      <c r="F3" s="63" t="s">
        <v>319</v>
      </c>
      <c r="G3" s="63" t="s">
        <v>317</v>
      </c>
      <c r="H3" s="63" t="s">
        <v>319</v>
      </c>
      <c r="I3" s="63" t="s">
        <v>317</v>
      </c>
      <c r="J3" s="63" t="s">
        <v>319</v>
      </c>
      <c r="K3" s="102"/>
      <c r="L3" s="102"/>
      <c r="M3" s="102"/>
      <c r="N3" s="102"/>
    </row>
    <row r="4" spans="1:14" ht="18.75" customHeight="1">
      <c r="A4" s="2">
        <f t="shared" ref="A4:A36" si="0">IF(B4&lt;&gt;"",ROW()-3,"")</f>
        <v>1</v>
      </c>
      <c r="B4" s="5" t="s">
        <v>174</v>
      </c>
      <c r="C4" s="6"/>
      <c r="D4" s="6" t="s">
        <v>94</v>
      </c>
      <c r="E4" s="61"/>
      <c r="F4" s="61">
        <v>39335835</v>
      </c>
      <c r="G4" s="59">
        <f t="array" ref="G4">IF($B4="",0,SUM(IF($B4=TH,KHN)))</f>
        <v>0</v>
      </c>
      <c r="H4" s="59">
        <f t="array" ref="H4">IF($B4="",0,SUM(IF($B4=TH,KHC)))</f>
        <v>19296915</v>
      </c>
      <c r="I4" s="74">
        <f t="shared" ref="I4" si="1">ROUND(MAX(E4+G4-F4-H4,0),2)</f>
        <v>0</v>
      </c>
      <c r="J4" s="74">
        <f t="shared" ref="J4" si="2">ROUND(MAX(F4+H4-E4-G4,0),2)</f>
        <v>58632750</v>
      </c>
      <c r="K4" s="6">
        <v>1201062551</v>
      </c>
      <c r="L4" s="5" t="s">
        <v>26</v>
      </c>
      <c r="M4" s="67"/>
      <c r="N4" s="67"/>
    </row>
    <row r="5" spans="1:14" ht="18.75" customHeight="1">
      <c r="A5" s="2">
        <f t="shared" si="0"/>
        <v>2</v>
      </c>
      <c r="B5" s="5" t="s">
        <v>31</v>
      </c>
      <c r="C5" s="6" t="s">
        <v>164</v>
      </c>
      <c r="D5" s="6"/>
      <c r="E5" s="61"/>
      <c r="F5" s="61">
        <v>0</v>
      </c>
      <c r="G5" s="59">
        <f t="array" ref="G5">IF($B5="",0,SUM(IF($B5=TH,KHN)))</f>
        <v>0</v>
      </c>
      <c r="H5" s="59">
        <f t="array" ref="H5">IF($B5="",0,SUM(IF($B5=TH,KHC)))</f>
        <v>0</v>
      </c>
      <c r="I5" s="74">
        <f t="shared" ref="I5:I68" si="3">ROUND(MAX(E5+G5-F5-H5,0),2)</f>
        <v>0</v>
      </c>
      <c r="J5" s="74">
        <f t="shared" ref="J5:J68" si="4">ROUND(MAX(F5+H5-E5-G5,0),2)</f>
        <v>0</v>
      </c>
      <c r="K5" s="6" t="s">
        <v>32</v>
      </c>
      <c r="L5" s="5" t="s">
        <v>33</v>
      </c>
      <c r="M5" s="67"/>
      <c r="N5" s="67"/>
    </row>
    <row r="6" spans="1:14" ht="18.75" customHeight="1">
      <c r="A6" s="2">
        <f t="shared" si="0"/>
        <v>3</v>
      </c>
      <c r="B6" s="5" t="s">
        <v>36</v>
      </c>
      <c r="C6" s="6" t="s">
        <v>166</v>
      </c>
      <c r="D6" s="6">
        <v>15</v>
      </c>
      <c r="E6" s="61"/>
      <c r="F6" s="61">
        <v>0</v>
      </c>
      <c r="G6" s="59">
        <f t="array" ref="G6">IF($B6="",0,SUM(IF($B6=TH,KHN)))</f>
        <v>0</v>
      </c>
      <c r="H6" s="90">
        <f t="array" ref="H6">IF($B6="",0,SUM(IF($B6=TH,KHC)))</f>
        <v>12267970</v>
      </c>
      <c r="I6" s="74">
        <f t="shared" si="3"/>
        <v>0</v>
      </c>
      <c r="J6" s="74">
        <f t="shared" si="4"/>
        <v>12267970</v>
      </c>
      <c r="K6" s="6" t="s">
        <v>37</v>
      </c>
      <c r="L6" s="5" t="s">
        <v>38</v>
      </c>
      <c r="M6" s="67"/>
      <c r="N6" s="67"/>
    </row>
    <row r="7" spans="1:14" ht="18.75" customHeight="1">
      <c r="A7" s="2">
        <f t="shared" si="0"/>
        <v>4</v>
      </c>
      <c r="B7" s="5" t="s">
        <v>27</v>
      </c>
      <c r="C7" s="6" t="s">
        <v>166</v>
      </c>
      <c r="D7" s="6" t="s">
        <v>168</v>
      </c>
      <c r="E7" s="61"/>
      <c r="F7" s="61">
        <v>0</v>
      </c>
      <c r="G7" s="59">
        <f t="array" ref="G7">IF($B7="",0,SUM(IF($B7=TH,KHN)))</f>
        <v>0</v>
      </c>
      <c r="H7" s="59">
        <f t="array" ref="H7">IF($B7="",0,SUM(IF($B7=TH,KHC)))</f>
        <v>0</v>
      </c>
      <c r="I7" s="74">
        <f t="shared" si="3"/>
        <v>0</v>
      </c>
      <c r="J7" s="74">
        <f t="shared" si="4"/>
        <v>0</v>
      </c>
      <c r="K7" s="6" t="s">
        <v>28</v>
      </c>
      <c r="L7" s="5" t="s">
        <v>29</v>
      </c>
      <c r="M7" s="67"/>
      <c r="N7" s="67"/>
    </row>
    <row r="8" spans="1:14" ht="18.75" customHeight="1">
      <c r="A8" s="2">
        <f t="shared" si="0"/>
        <v>5</v>
      </c>
      <c r="B8" s="5" t="s">
        <v>176</v>
      </c>
      <c r="C8" s="6" t="s">
        <v>162</v>
      </c>
      <c r="D8" s="6">
        <v>30</v>
      </c>
      <c r="E8" s="61"/>
      <c r="F8" s="61">
        <v>0</v>
      </c>
      <c r="G8" s="59">
        <f t="array" ref="G8">IF($B8="",0,SUM(IF($B8=TH,KHN)))</f>
        <v>0</v>
      </c>
      <c r="H8" s="59">
        <f t="array" ref="H8">IF($B8="",0,SUM(IF($B8=TH,KHC)))</f>
        <v>0</v>
      </c>
      <c r="I8" s="74">
        <f t="shared" si="3"/>
        <v>0</v>
      </c>
      <c r="J8" s="74">
        <f t="shared" si="4"/>
        <v>0</v>
      </c>
      <c r="K8" s="6" t="s">
        <v>34</v>
      </c>
      <c r="L8" s="5" t="s">
        <v>35</v>
      </c>
      <c r="M8" s="67"/>
      <c r="N8" s="67"/>
    </row>
    <row r="9" spans="1:14" ht="18.75" customHeight="1">
      <c r="A9" s="2">
        <f t="shared" si="0"/>
        <v>6</v>
      </c>
      <c r="B9" s="5" t="s">
        <v>175</v>
      </c>
      <c r="C9" s="6"/>
      <c r="D9" s="6"/>
      <c r="E9" s="61"/>
      <c r="F9" s="61">
        <v>18506556</v>
      </c>
      <c r="G9" s="59">
        <f t="array" ref="G9">IF($B9="",0,SUM(IF($B9=TH,KHN)))</f>
        <v>10000000</v>
      </c>
      <c r="H9" s="90">
        <f t="array" ref="H9">IF($B9="",0,SUM(IF($B9=TH,KHC)))</f>
        <v>9001350</v>
      </c>
      <c r="I9" s="74">
        <f t="shared" si="3"/>
        <v>0</v>
      </c>
      <c r="J9" s="74">
        <f t="shared" si="4"/>
        <v>17507906</v>
      </c>
      <c r="K9" s="6">
        <v>1101700031</v>
      </c>
      <c r="L9" s="5" t="s">
        <v>30</v>
      </c>
      <c r="M9" s="67"/>
      <c r="N9" s="67"/>
    </row>
    <row r="10" spans="1:14" ht="18.75" customHeight="1">
      <c r="A10" s="2">
        <f t="shared" si="0"/>
        <v>7</v>
      </c>
      <c r="B10" s="5" t="s">
        <v>177</v>
      </c>
      <c r="C10" s="6" t="s">
        <v>165</v>
      </c>
      <c r="D10" s="6">
        <v>15</v>
      </c>
      <c r="E10" s="61"/>
      <c r="F10" s="61">
        <v>11331540</v>
      </c>
      <c r="G10" s="59">
        <f t="array" ref="G10">IF($B10="",0,SUM(IF($B10=TH,KHN)))</f>
        <v>0</v>
      </c>
      <c r="H10" s="90">
        <f t="array" ref="H10">IF($B10="",0,SUM(IF($B10=TH,KHC)))</f>
        <v>45759395</v>
      </c>
      <c r="I10" s="74">
        <f t="shared" si="3"/>
        <v>0</v>
      </c>
      <c r="J10" s="74">
        <f t="shared" si="4"/>
        <v>57090935</v>
      </c>
      <c r="K10" s="6" t="s">
        <v>52</v>
      </c>
      <c r="L10" s="5" t="s">
        <v>53</v>
      </c>
      <c r="M10" s="67"/>
      <c r="N10" s="67"/>
    </row>
    <row r="11" spans="1:14" ht="18.75" customHeight="1">
      <c r="A11" s="2">
        <f t="shared" si="0"/>
        <v>8</v>
      </c>
      <c r="B11" s="3" t="s">
        <v>7</v>
      </c>
      <c r="C11" s="6"/>
      <c r="D11" s="6">
        <v>30</v>
      </c>
      <c r="E11" s="61"/>
      <c r="F11" s="61">
        <v>5349245</v>
      </c>
      <c r="G11" s="59">
        <f t="array" ref="G11">IF($B11="",0,SUM(IF($B11=TH,KHN)))</f>
        <v>5349245</v>
      </c>
      <c r="H11" s="59">
        <f t="array" ref="H11">IF($B11="",0,SUM(IF($B11=TH,KHC)))</f>
        <v>0</v>
      </c>
      <c r="I11" s="74">
        <f t="shared" si="3"/>
        <v>0</v>
      </c>
      <c r="J11" s="74">
        <f t="shared" si="4"/>
        <v>0</v>
      </c>
      <c r="K11" s="4" t="s">
        <v>8</v>
      </c>
      <c r="L11" s="3" t="s">
        <v>9</v>
      </c>
      <c r="M11" s="67"/>
      <c r="N11" s="67"/>
    </row>
    <row r="12" spans="1:14" ht="18.75" customHeight="1">
      <c r="A12" s="2">
        <f t="shared" si="0"/>
        <v>9</v>
      </c>
      <c r="B12" s="5" t="s">
        <v>23</v>
      </c>
      <c r="C12" s="6"/>
      <c r="D12" s="6">
        <v>30</v>
      </c>
      <c r="E12" s="61"/>
      <c r="F12" s="61">
        <v>18320940</v>
      </c>
      <c r="G12" s="59">
        <f t="array" ref="G12">IF($B12="",0,SUM(IF($B12=TH,KHN)))</f>
        <v>18320940</v>
      </c>
      <c r="H12" s="59">
        <f t="array" ref="H12">IF($B12="",0,SUM(IF($B12=TH,KHC)))</f>
        <v>0</v>
      </c>
      <c r="I12" s="74">
        <f t="shared" si="3"/>
        <v>0</v>
      </c>
      <c r="J12" s="74">
        <f t="shared" si="4"/>
        <v>0</v>
      </c>
      <c r="K12" s="6">
        <v>1100934340</v>
      </c>
      <c r="L12" s="5" t="s">
        <v>24</v>
      </c>
      <c r="M12" s="67"/>
      <c r="N12" s="67"/>
    </row>
    <row r="13" spans="1:14" ht="18.75" customHeight="1">
      <c r="A13" s="2">
        <f t="shared" si="0"/>
        <v>10</v>
      </c>
      <c r="B13" s="5" t="s">
        <v>10</v>
      </c>
      <c r="C13" s="6" t="s">
        <v>164</v>
      </c>
      <c r="D13" s="6">
        <v>30</v>
      </c>
      <c r="E13" s="61"/>
      <c r="F13" s="61">
        <f>18140900+5758100</f>
        <v>23899000</v>
      </c>
      <c r="G13" s="59">
        <f t="array" ref="G13">IF($B13="",0,SUM(IF($B13=TH,KHN)))</f>
        <v>23100000</v>
      </c>
      <c r="H13" s="59">
        <f t="array" ref="H13">IF($B13="",0,SUM(IF($B13=TH,KHC)))</f>
        <v>0</v>
      </c>
      <c r="I13" s="74">
        <f t="shared" si="3"/>
        <v>0</v>
      </c>
      <c r="J13" s="74">
        <f t="shared" si="4"/>
        <v>799000</v>
      </c>
      <c r="K13" s="6" t="s">
        <v>11</v>
      </c>
      <c r="L13" s="5" t="s">
        <v>12</v>
      </c>
      <c r="M13" s="67"/>
      <c r="N13" s="67"/>
    </row>
    <row r="14" spans="1:14" ht="18.75" customHeight="1">
      <c r="A14" s="2">
        <f t="shared" si="0"/>
        <v>11</v>
      </c>
      <c r="B14" s="5" t="s">
        <v>13</v>
      </c>
      <c r="C14" s="6" t="s">
        <v>162</v>
      </c>
      <c r="D14" s="6"/>
      <c r="E14" s="61"/>
      <c r="F14" s="61">
        <v>62815476</v>
      </c>
      <c r="G14" s="59">
        <f t="array" ref="G14">IF($B14="",0,SUM(IF($B14=TH,KHN)))</f>
        <v>27949000</v>
      </c>
      <c r="H14" s="59">
        <f t="array" ref="H14">IF($B14="",0,SUM(IF($B14=TH,KHC)))</f>
        <v>17757823.600000001</v>
      </c>
      <c r="I14" s="74">
        <f t="shared" si="3"/>
        <v>0</v>
      </c>
      <c r="J14" s="74">
        <f t="shared" si="4"/>
        <v>52624299.600000001</v>
      </c>
      <c r="K14" s="6" t="s">
        <v>14</v>
      </c>
      <c r="L14" s="5" t="s">
        <v>15</v>
      </c>
      <c r="M14" s="67"/>
      <c r="N14" s="67"/>
    </row>
    <row r="15" spans="1:14" ht="18.75" customHeight="1">
      <c r="A15" s="2">
        <f t="shared" si="0"/>
        <v>12</v>
      </c>
      <c r="B15" s="64" t="s">
        <v>190</v>
      </c>
      <c r="C15" s="6"/>
      <c r="D15" s="6"/>
      <c r="E15" s="61"/>
      <c r="F15" s="61">
        <v>45614520</v>
      </c>
      <c r="G15" s="59">
        <f t="array" ref="G15">IF($B15="",0,SUM(IF($B15=TH,KHN)))</f>
        <v>20991000</v>
      </c>
      <c r="H15" s="59">
        <f t="array" ref="H15">IF($B15="",0,SUM(IF($B15=TH,KHC)))</f>
        <v>0</v>
      </c>
      <c r="I15" s="74">
        <f t="shared" si="3"/>
        <v>0</v>
      </c>
      <c r="J15" s="74">
        <f t="shared" si="4"/>
        <v>24623520</v>
      </c>
      <c r="K15" s="6">
        <v>1101334635</v>
      </c>
      <c r="L15" s="5" t="s">
        <v>18</v>
      </c>
      <c r="M15" s="67"/>
      <c r="N15" s="67"/>
    </row>
    <row r="16" spans="1:14" ht="18.75" customHeight="1">
      <c r="A16" s="2">
        <f t="shared" si="0"/>
        <v>13</v>
      </c>
      <c r="B16" s="5" t="s">
        <v>180</v>
      </c>
      <c r="C16" s="6"/>
      <c r="D16" s="6">
        <v>30</v>
      </c>
      <c r="E16" s="61"/>
      <c r="F16" s="61">
        <v>0</v>
      </c>
      <c r="G16" s="59">
        <f t="array" ref="G16">IF($B16="",0,SUM(IF($B16=TH,KHN)))</f>
        <v>0</v>
      </c>
      <c r="H16" s="59">
        <f t="array" ref="H16">IF($B16="",0,SUM(IF($B16=TH,KHC)))</f>
        <v>0</v>
      </c>
      <c r="I16" s="74">
        <f t="shared" si="3"/>
        <v>0</v>
      </c>
      <c r="J16" s="74">
        <f t="shared" si="4"/>
        <v>0</v>
      </c>
      <c r="K16" s="6" t="s">
        <v>21</v>
      </c>
      <c r="L16" s="5" t="s">
        <v>22</v>
      </c>
      <c r="M16" s="67"/>
      <c r="N16" s="67"/>
    </row>
    <row r="17" spans="1:14" ht="18.75" customHeight="1">
      <c r="A17" s="2">
        <f t="shared" si="0"/>
        <v>14</v>
      </c>
      <c r="B17" s="5" t="s">
        <v>178</v>
      </c>
      <c r="C17" s="6" t="s">
        <v>171</v>
      </c>
      <c r="D17" s="6">
        <v>30</v>
      </c>
      <c r="E17" s="61"/>
      <c r="F17" s="61">
        <v>0</v>
      </c>
      <c r="G17" s="59">
        <f t="array" ref="G17">IF($B17="",0,SUM(IF($B17=TH,KHN)))</f>
        <v>9315240</v>
      </c>
      <c r="H17" s="59">
        <f t="array" ref="H17">IF($B17="",0,SUM(IF($B17=TH,KHC)))</f>
        <v>9315240</v>
      </c>
      <c r="I17" s="74">
        <f t="shared" si="3"/>
        <v>0</v>
      </c>
      <c r="J17" s="74">
        <f t="shared" si="4"/>
        <v>0</v>
      </c>
      <c r="K17" s="6" t="s">
        <v>16</v>
      </c>
      <c r="L17" s="5" t="s">
        <v>17</v>
      </c>
      <c r="M17" s="67"/>
      <c r="N17" s="67"/>
    </row>
    <row r="18" spans="1:14" ht="18.75" customHeight="1">
      <c r="A18" s="2">
        <f t="shared" si="0"/>
        <v>15</v>
      </c>
      <c r="B18" s="5" t="s">
        <v>179</v>
      </c>
      <c r="C18" s="6" t="s">
        <v>169</v>
      </c>
      <c r="D18" s="6" t="s">
        <v>94</v>
      </c>
      <c r="E18" s="61"/>
      <c r="F18" s="61">
        <v>0</v>
      </c>
      <c r="G18" s="59">
        <f t="array" ref="G18">IF($B18="",0,SUM(IF($B18=TH,KHN)))</f>
        <v>0</v>
      </c>
      <c r="H18" s="59">
        <f t="array" ref="H18">IF($B18="",0,SUM(IF($B18=TH,KHC)))</f>
        <v>4339500</v>
      </c>
      <c r="I18" s="74">
        <f t="shared" si="3"/>
        <v>0</v>
      </c>
      <c r="J18" s="74">
        <f t="shared" si="4"/>
        <v>4339500</v>
      </c>
      <c r="K18" s="6" t="s">
        <v>19</v>
      </c>
      <c r="L18" s="5" t="s">
        <v>20</v>
      </c>
      <c r="M18" s="67"/>
      <c r="N18" s="67"/>
    </row>
    <row r="19" spans="1:14" ht="18.75" customHeight="1">
      <c r="A19" s="2">
        <f t="shared" si="0"/>
        <v>16</v>
      </c>
      <c r="B19" s="5" t="s">
        <v>182</v>
      </c>
      <c r="C19" s="6"/>
      <c r="D19" s="6">
        <v>30</v>
      </c>
      <c r="E19" s="61"/>
      <c r="F19" s="61">
        <v>0</v>
      </c>
      <c r="G19" s="59">
        <f t="array" ref="G19">IF($B19="",0,SUM(IF($B19=TH,KHN)))</f>
        <v>0</v>
      </c>
      <c r="H19" s="59">
        <f t="array" ref="H19">IF($B19="",0,SUM(IF($B19=TH,KHC)))</f>
        <v>0</v>
      </c>
      <c r="I19" s="74">
        <f t="shared" si="3"/>
        <v>0</v>
      </c>
      <c r="J19" s="74">
        <f t="shared" si="4"/>
        <v>0</v>
      </c>
      <c r="K19" s="6">
        <v>2100469222</v>
      </c>
      <c r="L19" s="5" t="s">
        <v>25</v>
      </c>
      <c r="M19" s="67"/>
      <c r="N19" s="67"/>
    </row>
    <row r="20" spans="1:14" ht="18.75" customHeight="1">
      <c r="A20" s="2">
        <f t="shared" si="0"/>
        <v>17</v>
      </c>
      <c r="B20" s="5" t="s">
        <v>183</v>
      </c>
      <c r="C20" s="6" t="s">
        <v>164</v>
      </c>
      <c r="D20" s="6">
        <v>30</v>
      </c>
      <c r="E20" s="61"/>
      <c r="F20" s="61">
        <v>0</v>
      </c>
      <c r="G20" s="59">
        <f t="array" ref="G20">IF($B20="",0,SUM(IF($B20=TH,KHN)))</f>
        <v>0</v>
      </c>
      <c r="H20" s="59">
        <f t="array" ref="H20">IF($B20="",0,SUM(IF($B20=TH,KHC)))</f>
        <v>0</v>
      </c>
      <c r="I20" s="74">
        <f t="shared" si="3"/>
        <v>0</v>
      </c>
      <c r="J20" s="74">
        <f t="shared" si="4"/>
        <v>0</v>
      </c>
      <c r="K20" s="6" t="s">
        <v>39</v>
      </c>
      <c r="L20" s="5" t="s">
        <v>40</v>
      </c>
      <c r="M20" s="67"/>
      <c r="N20" s="67"/>
    </row>
    <row r="21" spans="1:14" ht="18.75" customHeight="1">
      <c r="A21" s="2">
        <f t="shared" si="0"/>
        <v>18</v>
      </c>
      <c r="B21" s="5" t="s">
        <v>184</v>
      </c>
      <c r="C21" s="6" t="s">
        <v>166</v>
      </c>
      <c r="D21" s="6" t="s">
        <v>94</v>
      </c>
      <c r="E21" s="61"/>
      <c r="F21" s="61">
        <v>385400</v>
      </c>
      <c r="G21" s="59">
        <f t="array" ref="G21">IF($B21="",0,SUM(IF($B21=TH,KHN)))</f>
        <v>0</v>
      </c>
      <c r="H21" s="59">
        <f t="array" ref="H21">IF($B21="",0,SUM(IF($B21=TH,KHC)))</f>
        <v>4558400</v>
      </c>
      <c r="I21" s="74">
        <f t="shared" si="3"/>
        <v>0</v>
      </c>
      <c r="J21" s="74">
        <f t="shared" si="4"/>
        <v>4943800</v>
      </c>
      <c r="K21" s="6">
        <v>3900443874</v>
      </c>
      <c r="L21" s="5" t="s">
        <v>41</v>
      </c>
      <c r="M21" s="67"/>
      <c r="N21" s="67"/>
    </row>
    <row r="22" spans="1:14" ht="18.75" customHeight="1">
      <c r="A22" s="2">
        <f t="shared" si="0"/>
        <v>19</v>
      </c>
      <c r="B22" s="5" t="s">
        <v>185</v>
      </c>
      <c r="C22" s="6"/>
      <c r="D22" s="6" t="s">
        <v>94</v>
      </c>
      <c r="E22" s="61"/>
      <c r="F22" s="61">
        <v>0</v>
      </c>
      <c r="G22" s="59">
        <f t="array" ref="G22">IF($B22="",0,SUM(IF($B22=TH,KHN)))</f>
        <v>5319826</v>
      </c>
      <c r="H22" s="90">
        <f t="array" ref="H22">IF($B22="",0,SUM(IF($B22=TH,KHC)))</f>
        <v>5468980</v>
      </c>
      <c r="I22" s="74">
        <f t="shared" si="3"/>
        <v>0</v>
      </c>
      <c r="J22" s="74">
        <f t="shared" si="4"/>
        <v>149154</v>
      </c>
      <c r="K22" s="6" t="s">
        <v>42</v>
      </c>
      <c r="L22" s="5" t="s">
        <v>43</v>
      </c>
      <c r="M22" s="67"/>
      <c r="N22" s="67"/>
    </row>
    <row r="23" spans="1:14" ht="18.75" customHeight="1">
      <c r="A23" s="2">
        <f t="shared" si="0"/>
        <v>20</v>
      </c>
      <c r="B23" s="5" t="s">
        <v>186</v>
      </c>
      <c r="C23" s="6" t="s">
        <v>169</v>
      </c>
      <c r="D23" s="6">
        <v>15</v>
      </c>
      <c r="E23" s="61"/>
      <c r="F23" s="61">
        <v>15754200</v>
      </c>
      <c r="G23" s="59">
        <f t="array" ref="G23">IF($B23="",0,SUM(IF($B23=TH,KHN)))</f>
        <v>15754200</v>
      </c>
      <c r="H23" s="59">
        <f t="array" ref="H23">IF($B23="",0,SUM(IF($B23=TH,KHC)))</f>
        <v>7999860</v>
      </c>
      <c r="I23" s="74">
        <f t="shared" si="3"/>
        <v>0</v>
      </c>
      <c r="J23" s="74">
        <f t="shared" si="4"/>
        <v>7999860</v>
      </c>
      <c r="K23" s="6" t="s">
        <v>46</v>
      </c>
      <c r="L23" s="5" t="s">
        <v>47</v>
      </c>
      <c r="M23" s="67"/>
      <c r="N23" s="67"/>
    </row>
    <row r="24" spans="1:14" ht="18.75" customHeight="1">
      <c r="A24" s="2">
        <f t="shared" si="0"/>
        <v>21</v>
      </c>
      <c r="B24" s="64" t="s">
        <v>187</v>
      </c>
      <c r="C24" s="6" t="s">
        <v>164</v>
      </c>
      <c r="D24" s="6" t="s">
        <v>94</v>
      </c>
      <c r="E24" s="61"/>
      <c r="F24" s="61">
        <v>4171860</v>
      </c>
      <c r="G24" s="59">
        <f t="array" ref="G24">IF($B24="",0,SUM(IF($B24=TH,KHN)))</f>
        <v>0</v>
      </c>
      <c r="H24" s="59">
        <f t="array" ref="H24">IF($B24="",0,SUM(IF($B24=TH,KHC)))</f>
        <v>0</v>
      </c>
      <c r="I24" s="74">
        <f t="shared" si="3"/>
        <v>0</v>
      </c>
      <c r="J24" s="74">
        <f t="shared" si="4"/>
        <v>4171860</v>
      </c>
      <c r="K24" s="6" t="s">
        <v>48</v>
      </c>
      <c r="L24" s="5" t="s">
        <v>49</v>
      </c>
      <c r="M24" s="67"/>
      <c r="N24" s="67"/>
    </row>
    <row r="25" spans="1:14" ht="18.75" customHeight="1">
      <c r="A25" s="2">
        <f>IF(B25&lt;&gt;"",ROW()-3,"")</f>
        <v>22</v>
      </c>
      <c r="B25" s="5" t="s">
        <v>316</v>
      </c>
      <c r="C25" s="6"/>
      <c r="D25" s="6"/>
      <c r="E25" s="61"/>
      <c r="F25" s="61">
        <v>0</v>
      </c>
      <c r="G25" s="59">
        <f t="array" ref="G25">IF($B25="",0,SUM(IF($B25=TH,KHN)))</f>
        <v>0</v>
      </c>
      <c r="H25" s="59">
        <f t="array" ref="H25">IF($B25="",0,SUM(IF($B25=TH,KHC)))</f>
        <v>0</v>
      </c>
      <c r="I25" s="74">
        <f>ROUND(MAX(E25+G25-F25-H25,0),2)</f>
        <v>0</v>
      </c>
      <c r="J25" s="74">
        <f>ROUND(MAX(F25+H25-E25-G25,0),2)</f>
        <v>0</v>
      </c>
      <c r="K25" s="6" t="s">
        <v>50</v>
      </c>
      <c r="L25" s="5" t="s">
        <v>51</v>
      </c>
      <c r="M25" s="67"/>
      <c r="N25" s="67"/>
    </row>
    <row r="26" spans="1:14" ht="18.75" customHeight="1">
      <c r="A26" s="2">
        <f t="shared" ref="A26:A31" si="5">IF(B26&lt;&gt;"",ROW()-3,"")</f>
        <v>23</v>
      </c>
      <c r="B26" s="64" t="s">
        <v>404</v>
      </c>
      <c r="C26" s="6"/>
      <c r="D26" s="6"/>
      <c r="E26" s="61"/>
      <c r="F26" s="61"/>
      <c r="G26" s="59">
        <f t="array" ref="G26">IF($B26="",0,SUM(IF($B26=TH,KHN)))</f>
        <v>0</v>
      </c>
      <c r="H26" s="59">
        <f t="array" ref="H26">IF($B26="",0,SUM(IF($B26=TH,KHC)))</f>
        <v>0</v>
      </c>
      <c r="I26" s="74">
        <f t="shared" ref="I26:I29" si="6">ROUND(MAX(E26+G26-F26-H26,0),2)</f>
        <v>0</v>
      </c>
      <c r="J26" s="74">
        <f t="shared" ref="J26:J29" si="7">ROUND(MAX(F26+H26-E26-G26,0),2)</f>
        <v>0</v>
      </c>
      <c r="K26" s="6" t="s">
        <v>44</v>
      </c>
      <c r="L26" s="5" t="s">
        <v>45</v>
      </c>
      <c r="M26" s="67"/>
      <c r="N26" s="67"/>
    </row>
    <row r="27" spans="1:14" ht="18.75" customHeight="1">
      <c r="A27" s="2">
        <f t="shared" si="5"/>
        <v>24</v>
      </c>
      <c r="B27" s="65" t="s">
        <v>188</v>
      </c>
      <c r="C27" s="6" t="s">
        <v>166</v>
      </c>
      <c r="D27" s="6">
        <v>20</v>
      </c>
      <c r="E27" s="61"/>
      <c r="F27" s="61">
        <v>3431533</v>
      </c>
      <c r="G27" s="59">
        <f t="array" ref="G27">IF($B27="",0,SUM(IF($B27=TH,KHN)))</f>
        <v>3431533</v>
      </c>
      <c r="H27" s="59">
        <f t="array" ref="H27">IF($B27="",0,SUM(IF($B27=TH,KHC)))</f>
        <v>0</v>
      </c>
      <c r="I27" s="74">
        <f t="shared" si="6"/>
        <v>0</v>
      </c>
      <c r="J27" s="74">
        <f t="shared" si="7"/>
        <v>0</v>
      </c>
      <c r="K27" s="6"/>
      <c r="L27" s="5"/>
      <c r="M27" s="67"/>
      <c r="N27" s="67"/>
    </row>
    <row r="28" spans="1:14" ht="18.75" customHeight="1">
      <c r="A28" s="2">
        <f t="shared" si="5"/>
        <v>25</v>
      </c>
      <c r="B28" s="64" t="s">
        <v>181</v>
      </c>
      <c r="C28" s="6"/>
      <c r="D28" s="6"/>
      <c r="E28" s="61"/>
      <c r="F28" s="61">
        <v>1760000</v>
      </c>
      <c r="G28" s="59">
        <f t="array" ref="G28">IF($B28="",0,SUM(IF($B28=TH,KHN)))</f>
        <v>1760000</v>
      </c>
      <c r="H28" s="59">
        <f t="array" ref="H28">IF($B28="",0,SUM(IF($B28=TH,KHC)))</f>
        <v>19119760</v>
      </c>
      <c r="I28" s="74">
        <f t="shared" si="6"/>
        <v>0</v>
      </c>
      <c r="J28" s="74">
        <f t="shared" si="7"/>
        <v>19119760</v>
      </c>
      <c r="K28" s="6"/>
      <c r="L28" s="5"/>
      <c r="M28" s="67"/>
      <c r="N28" s="67"/>
    </row>
    <row r="29" spans="1:14" ht="18.75" customHeight="1">
      <c r="A29" s="2">
        <f t="shared" si="5"/>
        <v>26</v>
      </c>
      <c r="B29" s="5" t="s">
        <v>393</v>
      </c>
      <c r="C29" s="6" t="s">
        <v>169</v>
      </c>
      <c r="D29" s="6" t="s">
        <v>170</v>
      </c>
      <c r="E29" s="61"/>
      <c r="F29" s="61">
        <v>0</v>
      </c>
      <c r="G29" s="59">
        <f t="array" ref="G29">IF($B29="",0,SUM(IF($B29=TH,KHN)))</f>
        <v>19000000</v>
      </c>
      <c r="H29" s="59">
        <f t="array" ref="H29">IF($B29="",0,SUM(IF($B29=TH,KHC)))</f>
        <v>105523000</v>
      </c>
      <c r="I29" s="74">
        <f t="shared" si="6"/>
        <v>0</v>
      </c>
      <c r="J29" s="74">
        <f t="shared" si="7"/>
        <v>86523000</v>
      </c>
      <c r="K29" s="6"/>
      <c r="L29" s="5"/>
      <c r="M29" s="67"/>
      <c r="N29" s="67"/>
    </row>
    <row r="30" spans="1:14" ht="18.75" customHeight="1">
      <c r="A30" s="2">
        <f t="shared" si="5"/>
        <v>27</v>
      </c>
      <c r="B30" s="3" t="s">
        <v>133</v>
      </c>
      <c r="C30" s="4"/>
      <c r="D30" s="4">
        <v>7</v>
      </c>
      <c r="E30" s="60"/>
      <c r="F30" s="60">
        <v>104212060</v>
      </c>
      <c r="G30" s="59">
        <f t="array" ref="G30">IF($B30="",0,SUM(IF($B30=TH,KHN)))</f>
        <v>104212060</v>
      </c>
      <c r="H30" s="59">
        <f t="array" ref="H30">IF($B30="",0,SUM(IF($B30=TH,KHC)))</f>
        <v>0</v>
      </c>
      <c r="I30" s="74">
        <f t="shared" si="3"/>
        <v>0</v>
      </c>
      <c r="J30" s="74">
        <f t="shared" si="4"/>
        <v>0</v>
      </c>
      <c r="K30" s="4"/>
      <c r="L30" s="3"/>
      <c r="M30" s="68"/>
      <c r="N30" s="68"/>
    </row>
    <row r="31" spans="1:14" ht="18.75" customHeight="1">
      <c r="A31" s="2">
        <f t="shared" si="5"/>
        <v>28</v>
      </c>
      <c r="B31" s="5" t="s">
        <v>151</v>
      </c>
      <c r="C31" s="6" t="s">
        <v>171</v>
      </c>
      <c r="D31" s="6">
        <v>30</v>
      </c>
      <c r="E31" s="61"/>
      <c r="F31" s="61">
        <v>54393209</v>
      </c>
      <c r="G31" s="59">
        <f t="array" ref="G31">IF($B31="",0,SUM(IF($B31=TH,KHN)))</f>
        <v>0</v>
      </c>
      <c r="H31" s="59">
        <f t="array" ref="H31">IF($B31="",0,SUM(IF($B31=TH,KHC)))</f>
        <v>0</v>
      </c>
      <c r="I31" s="74">
        <f t="shared" si="3"/>
        <v>0</v>
      </c>
      <c r="J31" s="74">
        <f t="shared" si="4"/>
        <v>54393209</v>
      </c>
      <c r="K31" s="6"/>
      <c r="L31" s="5"/>
      <c r="M31" s="67"/>
      <c r="N31" s="67"/>
    </row>
    <row r="32" spans="1:14" ht="18.75" customHeight="1">
      <c r="A32" s="2">
        <f t="shared" si="0"/>
        <v>29</v>
      </c>
      <c r="B32" s="5" t="s">
        <v>156</v>
      </c>
      <c r="C32" s="6"/>
      <c r="D32" s="6"/>
      <c r="E32" s="61"/>
      <c r="F32" s="61">
        <v>45090000</v>
      </c>
      <c r="G32" s="59">
        <f t="array" ref="G32">IF($B32="",0,SUM(IF($B32=TH,KHN)))</f>
        <v>0</v>
      </c>
      <c r="H32" s="59">
        <f t="array" ref="H32">IF($B32="",0,SUM(IF($B32=TH,KHC)))</f>
        <v>0</v>
      </c>
      <c r="I32" s="74">
        <f t="shared" si="3"/>
        <v>0</v>
      </c>
      <c r="J32" s="74">
        <f t="shared" si="4"/>
        <v>45090000</v>
      </c>
      <c r="K32" s="6"/>
      <c r="L32" s="5"/>
      <c r="M32" s="67"/>
      <c r="N32" s="67"/>
    </row>
    <row r="33" spans="1:14" ht="18.75" customHeight="1">
      <c r="A33" s="2">
        <f t="shared" si="0"/>
        <v>30</v>
      </c>
      <c r="B33" s="3" t="s">
        <v>309</v>
      </c>
      <c r="C33" s="6" t="s">
        <v>172</v>
      </c>
      <c r="D33" s="6">
        <v>50</v>
      </c>
      <c r="E33" s="61"/>
      <c r="F33" s="61">
        <v>26407900</v>
      </c>
      <c r="G33" s="59">
        <f t="array" ref="G33">IF($B33="",0,SUM(IF($B33=TH,KHN)))</f>
        <v>0</v>
      </c>
      <c r="H33" s="90">
        <f t="array" ref="H33">IF($B33="",0,SUM(IF($B33=TH,KHC)))</f>
        <v>20520100</v>
      </c>
      <c r="I33" s="74">
        <f t="shared" si="3"/>
        <v>0</v>
      </c>
      <c r="J33" s="74">
        <f t="shared" si="4"/>
        <v>46928000</v>
      </c>
      <c r="K33" s="6"/>
      <c r="L33" s="5"/>
      <c r="M33" s="67"/>
      <c r="N33" s="67"/>
    </row>
    <row r="34" spans="1:14" ht="18.75" customHeight="1">
      <c r="A34" s="2">
        <f t="shared" si="0"/>
        <v>31</v>
      </c>
      <c r="B34" s="5" t="s">
        <v>144</v>
      </c>
      <c r="C34" s="6" t="s">
        <v>166</v>
      </c>
      <c r="D34" s="6" t="s">
        <v>94</v>
      </c>
      <c r="E34" s="61"/>
      <c r="F34" s="61">
        <v>24706225</v>
      </c>
      <c r="G34" s="59">
        <f t="array" ref="G34">IF($B34="",0,SUM(IF($B34=TH,KHN)))</f>
        <v>0</v>
      </c>
      <c r="H34" s="59">
        <f t="array" ref="H34">IF($B34="",0,SUM(IF($B34=TH,KHC)))</f>
        <v>0</v>
      </c>
      <c r="I34" s="74">
        <f t="shared" si="3"/>
        <v>0</v>
      </c>
      <c r="J34" s="74">
        <f t="shared" si="4"/>
        <v>24706225</v>
      </c>
      <c r="K34" s="6"/>
      <c r="L34" s="5"/>
      <c r="M34" s="67"/>
      <c r="N34" s="67"/>
    </row>
    <row r="35" spans="1:14" ht="18.75" customHeight="1">
      <c r="A35" s="2">
        <f t="shared" si="0"/>
        <v>32</v>
      </c>
      <c r="B35" s="5" t="s">
        <v>157</v>
      </c>
      <c r="C35" s="6"/>
      <c r="D35" s="6">
        <v>30</v>
      </c>
      <c r="E35" s="61"/>
      <c r="F35" s="61">
        <v>20840288</v>
      </c>
      <c r="G35" s="59">
        <f t="array" ref="G35">IF($B35="",0,SUM(IF($B35=TH,KHN)))</f>
        <v>0</v>
      </c>
      <c r="H35" s="59">
        <f t="array" ref="H35">IF($B35="",0,SUM(IF($B35=TH,KHC)))</f>
        <v>0</v>
      </c>
      <c r="I35" s="74">
        <f t="shared" si="3"/>
        <v>0</v>
      </c>
      <c r="J35" s="74">
        <f t="shared" si="4"/>
        <v>20840288</v>
      </c>
      <c r="K35" s="6"/>
      <c r="L35" s="5"/>
      <c r="M35" s="67"/>
      <c r="N35" s="67"/>
    </row>
    <row r="36" spans="1:14" ht="18.75" customHeight="1">
      <c r="A36" s="2">
        <f t="shared" si="0"/>
        <v>33</v>
      </c>
      <c r="B36" s="5" t="s">
        <v>155</v>
      </c>
      <c r="C36" s="6" t="s">
        <v>173</v>
      </c>
      <c r="D36" s="6">
        <v>15</v>
      </c>
      <c r="E36" s="61"/>
      <c r="F36" s="61">
        <v>16993700</v>
      </c>
      <c r="G36" s="59">
        <f t="array" ref="G36">IF($B36="",0,SUM(IF($B36=TH,KHN)))</f>
        <v>0</v>
      </c>
      <c r="H36" s="59">
        <f t="array" ref="H36">IF($B36="",0,SUM(IF($B36=TH,KHC)))</f>
        <v>0</v>
      </c>
      <c r="I36" s="74">
        <f t="shared" si="3"/>
        <v>0</v>
      </c>
      <c r="J36" s="74">
        <f t="shared" si="4"/>
        <v>16993700</v>
      </c>
      <c r="K36" s="6"/>
      <c r="L36" s="5"/>
      <c r="M36" s="67"/>
      <c r="N36" s="67"/>
    </row>
    <row r="37" spans="1:14" ht="18.75" customHeight="1">
      <c r="A37" s="2">
        <f t="shared" ref="A37:A68" si="8">IF(B37&lt;&gt;"",ROW()-3,"")</f>
        <v>34</v>
      </c>
      <c r="B37" s="5" t="s">
        <v>158</v>
      </c>
      <c r="C37" s="6"/>
      <c r="D37" s="6">
        <v>20</v>
      </c>
      <c r="E37" s="61"/>
      <c r="F37" s="61">
        <v>15685960</v>
      </c>
      <c r="G37" s="59">
        <f t="array" ref="G37">IF($B37="",0,SUM(IF($B37=TH,KHN)))</f>
        <v>0</v>
      </c>
      <c r="H37" s="59">
        <f t="array" ref="H37">IF($B37="",0,SUM(IF($B37=TH,KHC)))</f>
        <v>0</v>
      </c>
      <c r="I37" s="74">
        <f t="shared" si="3"/>
        <v>0</v>
      </c>
      <c r="J37" s="74">
        <f t="shared" si="4"/>
        <v>15685960</v>
      </c>
      <c r="K37" s="6"/>
      <c r="L37" s="5"/>
      <c r="M37" s="67"/>
      <c r="N37" s="67"/>
    </row>
    <row r="38" spans="1:14" ht="18.75" customHeight="1">
      <c r="A38" s="2">
        <f t="shared" si="8"/>
        <v>35</v>
      </c>
      <c r="B38" s="5" t="s">
        <v>145</v>
      </c>
      <c r="C38" s="6" t="s">
        <v>166</v>
      </c>
      <c r="D38" s="6">
        <v>15</v>
      </c>
      <c r="E38" s="61"/>
      <c r="F38" s="61">
        <v>15558000</v>
      </c>
      <c r="G38" s="59">
        <f t="array" ref="G38">IF($B38="",0,SUM(IF($B38=TH,KHN)))</f>
        <v>0</v>
      </c>
      <c r="H38" s="59">
        <f t="array" ref="H38">IF($B38="",0,SUM(IF($B38=TH,KHC)))</f>
        <v>0</v>
      </c>
      <c r="I38" s="74">
        <f t="shared" si="3"/>
        <v>0</v>
      </c>
      <c r="J38" s="74">
        <f t="shared" si="4"/>
        <v>15558000</v>
      </c>
      <c r="K38" s="6"/>
      <c r="L38" s="5"/>
      <c r="M38" s="67"/>
      <c r="N38" s="67"/>
    </row>
    <row r="39" spans="1:14" ht="18.75" customHeight="1">
      <c r="A39" s="2">
        <f t="shared" si="8"/>
        <v>36</v>
      </c>
      <c r="B39" s="5" t="s">
        <v>136</v>
      </c>
      <c r="C39" s="6"/>
      <c r="D39" s="6"/>
      <c r="E39" s="61"/>
      <c r="F39" s="61">
        <v>7318900</v>
      </c>
      <c r="G39" s="59">
        <f t="array" ref="G39">IF($B39="",0,SUM(IF($B39=TH,KHN)))</f>
        <v>7318900</v>
      </c>
      <c r="H39" s="59">
        <f t="array" ref="H39">IF($B39="",0,SUM(IF($B39=TH,KHC)))</f>
        <v>0</v>
      </c>
      <c r="I39" s="74">
        <f t="shared" si="3"/>
        <v>0</v>
      </c>
      <c r="J39" s="74">
        <f t="shared" si="4"/>
        <v>0</v>
      </c>
      <c r="K39" s="6"/>
      <c r="L39" s="5"/>
      <c r="M39" s="67"/>
      <c r="N39" s="67"/>
    </row>
    <row r="40" spans="1:14" ht="18.75" customHeight="1">
      <c r="A40" s="2">
        <f t="shared" si="8"/>
        <v>37</v>
      </c>
      <c r="B40" s="5" t="s">
        <v>147</v>
      </c>
      <c r="C40" s="6" t="s">
        <v>166</v>
      </c>
      <c r="D40" s="6"/>
      <c r="E40" s="61"/>
      <c r="F40" s="61">
        <v>6526600</v>
      </c>
      <c r="G40" s="59">
        <f t="array" ref="G40">IF($B40="",0,SUM(IF($B40=TH,KHN)))</f>
        <v>0</v>
      </c>
      <c r="H40" s="59">
        <f t="array" ref="H40">IF($B40="",0,SUM(IF($B40=TH,KHC)))</f>
        <v>0</v>
      </c>
      <c r="I40" s="74">
        <f t="shared" si="3"/>
        <v>0</v>
      </c>
      <c r="J40" s="74">
        <f t="shared" si="4"/>
        <v>6526600</v>
      </c>
      <c r="K40" s="6"/>
      <c r="L40" s="5"/>
      <c r="M40" s="67"/>
      <c r="N40" s="67"/>
    </row>
    <row r="41" spans="1:14" ht="18.75" customHeight="1">
      <c r="A41" s="2">
        <f t="shared" si="8"/>
        <v>38</v>
      </c>
      <c r="B41" s="5" t="s">
        <v>134</v>
      </c>
      <c r="C41" s="6"/>
      <c r="D41" s="6">
        <v>7</v>
      </c>
      <c r="E41" s="61"/>
      <c r="F41" s="61">
        <v>4634800</v>
      </c>
      <c r="G41" s="59">
        <f t="array" ref="G41">IF($B41="",0,SUM(IF($B41=TH,KHN)))</f>
        <v>0</v>
      </c>
      <c r="H41" s="59">
        <f t="array" ref="H41">IF($B41="",0,SUM(IF($B41=TH,KHC)))</f>
        <v>0</v>
      </c>
      <c r="I41" s="74">
        <f t="shared" si="3"/>
        <v>0</v>
      </c>
      <c r="J41" s="74">
        <f t="shared" si="4"/>
        <v>4634800</v>
      </c>
      <c r="K41" s="6"/>
      <c r="L41" s="5"/>
      <c r="M41" s="67"/>
      <c r="N41" s="67"/>
    </row>
    <row r="42" spans="1:14" ht="18.75" customHeight="1">
      <c r="A42" s="2">
        <f t="shared" si="8"/>
        <v>39</v>
      </c>
      <c r="B42" s="5" t="s">
        <v>153</v>
      </c>
      <c r="C42" s="6" t="s">
        <v>171</v>
      </c>
      <c r="D42" s="6"/>
      <c r="E42" s="61"/>
      <c r="F42" s="61">
        <v>4235400</v>
      </c>
      <c r="G42" s="59">
        <f t="array" ref="G42">IF($B42="",0,SUM(IF($B42=TH,KHN)))</f>
        <v>4235400</v>
      </c>
      <c r="H42" s="59">
        <f t="array" ref="H42">IF($B42="",0,SUM(IF($B42=TH,KHC)))</f>
        <v>0</v>
      </c>
      <c r="I42" s="74">
        <f t="shared" si="3"/>
        <v>0</v>
      </c>
      <c r="J42" s="74">
        <f t="shared" si="4"/>
        <v>0</v>
      </c>
      <c r="K42" s="6"/>
      <c r="L42" s="5"/>
      <c r="M42" s="67"/>
      <c r="N42" s="67"/>
    </row>
    <row r="43" spans="1:14" ht="18.75" customHeight="1">
      <c r="A43" s="2">
        <f t="shared" si="8"/>
        <v>40</v>
      </c>
      <c r="B43" s="3" t="s">
        <v>312</v>
      </c>
      <c r="C43" s="6"/>
      <c r="D43" s="6"/>
      <c r="E43" s="61"/>
      <c r="F43" s="61">
        <v>4215270</v>
      </c>
      <c r="G43" s="59">
        <f t="array" ref="G43">IF($B43="",0,SUM(IF($B43=TH,KHN)))</f>
        <v>4000000</v>
      </c>
      <c r="H43" s="90">
        <f t="array" ref="H43">IF($B43="",0,SUM(IF($B43=TH,KHC)))</f>
        <v>5841000</v>
      </c>
      <c r="I43" s="74">
        <f t="shared" si="3"/>
        <v>0</v>
      </c>
      <c r="J43" s="74">
        <f t="shared" si="4"/>
        <v>6056270</v>
      </c>
      <c r="K43" s="6"/>
      <c r="L43" s="5"/>
      <c r="M43" s="67"/>
      <c r="N43" s="67"/>
    </row>
    <row r="44" spans="1:14" ht="18.75" customHeight="1">
      <c r="A44" s="2">
        <f t="shared" si="8"/>
        <v>41</v>
      </c>
      <c r="B44" s="5" t="s">
        <v>143</v>
      </c>
      <c r="C44" s="6" t="s">
        <v>166</v>
      </c>
      <c r="D44" s="6">
        <v>15</v>
      </c>
      <c r="E44" s="61"/>
      <c r="F44" s="61">
        <v>1709100</v>
      </c>
      <c r="G44" s="59">
        <f t="array" ref="G44">IF($B44="",0,SUM(IF($B44=TH,KHN)))</f>
        <v>0</v>
      </c>
      <c r="H44" s="59">
        <f t="array" ref="H44">IF($B44="",0,SUM(IF($B44=TH,KHC)))</f>
        <v>0</v>
      </c>
      <c r="I44" s="74">
        <f t="shared" si="3"/>
        <v>0</v>
      </c>
      <c r="J44" s="74">
        <f t="shared" si="4"/>
        <v>1709100</v>
      </c>
      <c r="K44" s="6"/>
      <c r="L44" s="5"/>
      <c r="M44" s="67"/>
      <c r="N44" s="67"/>
    </row>
    <row r="45" spans="1:14" ht="18.75" customHeight="1">
      <c r="A45" s="2">
        <f t="shared" si="8"/>
        <v>42</v>
      </c>
      <c r="B45" s="5" t="s">
        <v>149</v>
      </c>
      <c r="C45" s="6" t="s">
        <v>169</v>
      </c>
      <c r="D45" s="6" t="s">
        <v>94</v>
      </c>
      <c r="E45" s="61"/>
      <c r="F45" s="61">
        <v>1560000</v>
      </c>
      <c r="G45" s="59">
        <f t="array" ref="G45">IF($B45="",0,SUM(IF($B45=TH,KHN)))</f>
        <v>0</v>
      </c>
      <c r="H45" s="59">
        <f t="array" ref="H45">IF($B45="",0,SUM(IF($B45=TH,KHC)))</f>
        <v>0</v>
      </c>
      <c r="I45" s="74">
        <f t="shared" si="3"/>
        <v>0</v>
      </c>
      <c r="J45" s="74">
        <f t="shared" si="4"/>
        <v>1560000</v>
      </c>
      <c r="K45" s="6"/>
      <c r="L45" s="5"/>
      <c r="M45" s="67"/>
      <c r="N45" s="67"/>
    </row>
    <row r="46" spans="1:14" ht="18.75" customHeight="1">
      <c r="A46" s="2">
        <f t="shared" si="8"/>
        <v>43</v>
      </c>
      <c r="B46" s="5" t="s">
        <v>142</v>
      </c>
      <c r="C46" s="6" t="s">
        <v>166</v>
      </c>
      <c r="D46" s="6">
        <v>30</v>
      </c>
      <c r="E46" s="61"/>
      <c r="F46" s="61">
        <v>790000</v>
      </c>
      <c r="G46" s="59">
        <f t="array" ref="G46">IF($B46="",0,SUM(IF($B46=TH,KHN)))</f>
        <v>0</v>
      </c>
      <c r="H46" s="90">
        <f t="array" ref="H46">IF($B46="",0,SUM(IF($B46=TH,KHC)))</f>
        <v>2358200</v>
      </c>
      <c r="I46" s="74">
        <f t="shared" si="3"/>
        <v>0</v>
      </c>
      <c r="J46" s="74">
        <f t="shared" si="4"/>
        <v>3148200</v>
      </c>
      <c r="K46" s="6"/>
      <c r="L46" s="5"/>
      <c r="M46" s="67"/>
      <c r="N46" s="67"/>
    </row>
    <row r="47" spans="1:14" ht="18.75" customHeight="1">
      <c r="A47" s="2">
        <f t="shared" si="8"/>
        <v>44</v>
      </c>
      <c r="B47" s="5" t="s">
        <v>137</v>
      </c>
      <c r="C47" s="6"/>
      <c r="D47" s="6">
        <v>20</v>
      </c>
      <c r="E47" s="61"/>
      <c r="F47" s="61">
        <v>373100</v>
      </c>
      <c r="G47" s="59">
        <f t="array" ref="G47">IF($B47="",0,SUM(IF($B47=TH,KHN)))</f>
        <v>0</v>
      </c>
      <c r="H47" s="90">
        <f t="array" ref="H47">IF($B47="",0,SUM(IF($B47=TH,KHC)))</f>
        <v>16563200</v>
      </c>
      <c r="I47" s="74">
        <f t="shared" si="3"/>
        <v>0</v>
      </c>
      <c r="J47" s="74">
        <f t="shared" si="4"/>
        <v>16936300</v>
      </c>
      <c r="K47" s="6"/>
      <c r="L47" s="5"/>
      <c r="M47" s="67"/>
      <c r="N47" s="67"/>
    </row>
    <row r="48" spans="1:14" ht="18.75" customHeight="1">
      <c r="A48" s="2">
        <f t="shared" si="8"/>
        <v>45</v>
      </c>
      <c r="B48" s="5" t="s">
        <v>154</v>
      </c>
      <c r="C48" s="6" t="s">
        <v>173</v>
      </c>
      <c r="D48" s="6"/>
      <c r="E48" s="61"/>
      <c r="F48" s="61">
        <v>331820</v>
      </c>
      <c r="G48" s="59">
        <f t="array" ref="G48">IF($B48="",0,SUM(IF($B48=TH,KHN)))</f>
        <v>0</v>
      </c>
      <c r="H48" s="59">
        <f t="array" ref="H48">IF($B48="",0,SUM(IF($B48=TH,KHC)))</f>
        <v>0</v>
      </c>
      <c r="I48" s="74">
        <f t="shared" si="3"/>
        <v>0</v>
      </c>
      <c r="J48" s="74">
        <f t="shared" si="4"/>
        <v>331820</v>
      </c>
      <c r="K48" s="6"/>
      <c r="L48" s="5"/>
      <c r="M48" s="67"/>
      <c r="N48" s="67"/>
    </row>
    <row r="49" spans="1:14" ht="18.75" customHeight="1">
      <c r="A49" s="2">
        <f t="shared" si="8"/>
        <v>46</v>
      </c>
      <c r="B49" s="5" t="s">
        <v>362</v>
      </c>
      <c r="C49" s="6"/>
      <c r="D49" s="6"/>
      <c r="E49" s="61"/>
      <c r="F49" s="61"/>
      <c r="G49" s="59">
        <f t="array" ref="G49">IF($B49="",0,SUM(IF($B49=TH,KHN)))</f>
        <v>0</v>
      </c>
      <c r="H49" s="59">
        <f t="array" ref="H49">IF($B49="",0,SUM(IF($B49=TH,KHC)))</f>
        <v>0</v>
      </c>
      <c r="I49" s="74">
        <f t="shared" si="3"/>
        <v>0</v>
      </c>
      <c r="J49" s="74">
        <f t="shared" si="4"/>
        <v>0</v>
      </c>
      <c r="K49" s="6"/>
      <c r="L49" s="5"/>
      <c r="M49" s="67"/>
      <c r="N49" s="67"/>
    </row>
    <row r="50" spans="1:14" ht="18.75" customHeight="1">
      <c r="A50" s="2">
        <f>IF(B50&lt;&gt;"",ROW()-3,"")</f>
        <v>47</v>
      </c>
      <c r="B50" s="5" t="s">
        <v>373</v>
      </c>
      <c r="C50" s="6"/>
      <c r="D50" s="6"/>
      <c r="E50" s="61"/>
      <c r="F50" s="61"/>
      <c r="G50" s="59">
        <f t="array" ref="G50">IF($B50="",0,SUM(IF($B50=TH,KHN)))</f>
        <v>0</v>
      </c>
      <c r="H50" s="59">
        <f t="array" ref="H50">IF($B50="",0,SUM(IF($B50=TH,KHC)))</f>
        <v>0</v>
      </c>
      <c r="I50" s="74">
        <f>ROUND(MAX(E50+G50-F50-H50,0),2)</f>
        <v>0</v>
      </c>
      <c r="J50" s="74">
        <f>ROUND(MAX(F50+H50-E50-G50,0),2)</f>
        <v>0</v>
      </c>
      <c r="K50" s="6"/>
      <c r="L50" s="5"/>
      <c r="M50" s="67"/>
      <c r="N50" s="67"/>
    </row>
    <row r="51" spans="1:14" ht="18.75" customHeight="1">
      <c r="A51" s="2">
        <f>IF(B51&lt;&gt;"",ROW()-3,"")</f>
        <v>48</v>
      </c>
      <c r="B51" s="3" t="s">
        <v>394</v>
      </c>
      <c r="C51" s="6"/>
      <c r="D51" s="6"/>
      <c r="E51" s="5"/>
      <c r="F51" s="5"/>
      <c r="G51" s="59">
        <f t="array" ref="G51">IF($B51="",0,SUM(IF($B51=TH,KHN)))</f>
        <v>0</v>
      </c>
      <c r="H51" s="59">
        <f t="array" ref="H51">IF($B51="",0,SUM(IF($B51=TH,KHC)))</f>
        <v>0</v>
      </c>
      <c r="I51" s="74">
        <f>ROUND(MAX(E51+G51-F51-H51,0),2)</f>
        <v>0</v>
      </c>
      <c r="J51" s="74">
        <f>ROUND(MAX(F51+H51-E51-G51,0),2)</f>
        <v>0</v>
      </c>
      <c r="K51" s="6"/>
      <c r="L51" s="5"/>
      <c r="M51" s="67"/>
      <c r="N51" s="67"/>
    </row>
    <row r="52" spans="1:14" ht="18.75" customHeight="1">
      <c r="A52" s="2">
        <f t="shared" si="8"/>
        <v>49</v>
      </c>
      <c r="B52" s="3" t="s">
        <v>311</v>
      </c>
      <c r="C52" s="6"/>
      <c r="D52" s="6" t="s">
        <v>94</v>
      </c>
      <c r="E52" s="61"/>
      <c r="F52" s="61"/>
      <c r="G52" s="59">
        <f t="array" ref="G52">IF($B52="",0,SUM(IF($B52=TH,KHN)))</f>
        <v>0</v>
      </c>
      <c r="H52" s="90">
        <f t="array" ref="H52">IF($B52="",0,SUM(IF($B52=TH,KHC)))</f>
        <v>20683000</v>
      </c>
      <c r="I52" s="74">
        <f t="shared" si="3"/>
        <v>0</v>
      </c>
      <c r="J52" s="74">
        <f t="shared" si="4"/>
        <v>20683000</v>
      </c>
      <c r="K52" s="6"/>
      <c r="L52" s="5"/>
      <c r="M52" s="67"/>
      <c r="N52" s="67"/>
    </row>
    <row r="53" spans="1:14" ht="18.75" customHeight="1">
      <c r="A53" s="2">
        <f t="shared" si="8"/>
        <v>50</v>
      </c>
      <c r="B53" s="3" t="s">
        <v>310</v>
      </c>
      <c r="C53" s="6"/>
      <c r="D53" s="6" t="s">
        <v>94</v>
      </c>
      <c r="E53" s="61"/>
      <c r="F53" s="61"/>
      <c r="G53" s="59">
        <f t="array" ref="G53">IF($B53="",0,SUM(IF($B53=TH,KHN)))</f>
        <v>0</v>
      </c>
      <c r="H53" s="59">
        <f t="array" ref="H53">IF($B53="",0,SUM(IF($B53=TH,KHC)))</f>
        <v>1149500</v>
      </c>
      <c r="I53" s="74">
        <f t="shared" si="3"/>
        <v>0</v>
      </c>
      <c r="J53" s="74">
        <f t="shared" si="4"/>
        <v>1149500</v>
      </c>
      <c r="K53" s="6"/>
      <c r="L53" s="5"/>
      <c r="M53" s="67"/>
      <c r="N53" s="67"/>
    </row>
    <row r="54" spans="1:14" ht="18.75" customHeight="1">
      <c r="A54" s="2">
        <f t="shared" si="8"/>
        <v>51</v>
      </c>
      <c r="B54" s="5" t="s">
        <v>322</v>
      </c>
      <c r="C54" s="6"/>
      <c r="D54" s="6" t="s">
        <v>94</v>
      </c>
      <c r="E54" s="61"/>
      <c r="F54" s="61"/>
      <c r="G54" s="59">
        <f t="array" ref="G54">IF($B54="",0,SUM(IF($B54=TH,KHN)))</f>
        <v>1985000</v>
      </c>
      <c r="H54" s="59">
        <f t="array" ref="H54">IF($B54="",0,SUM(IF($B54=TH,KHC)))</f>
        <v>1985100</v>
      </c>
      <c r="I54" s="74">
        <f>ROUND(MAX(E54+G54-F54-H54,0),2)</f>
        <v>0</v>
      </c>
      <c r="J54" s="74">
        <f>ROUND(MAX(F54+H54-E54-G54,0),2)</f>
        <v>100</v>
      </c>
      <c r="K54" s="6"/>
      <c r="L54" s="5"/>
      <c r="M54" s="67"/>
      <c r="N54" s="67"/>
    </row>
    <row r="55" spans="1:14" ht="18.75" customHeight="1">
      <c r="A55" s="2">
        <f t="shared" si="8"/>
        <v>52</v>
      </c>
      <c r="B55" s="3" t="s">
        <v>139</v>
      </c>
      <c r="C55" s="6"/>
      <c r="D55" s="6" t="s">
        <v>94</v>
      </c>
      <c r="E55" s="61"/>
      <c r="F55" s="61"/>
      <c r="G55" s="59">
        <f t="array" ref="G55">IF($B55="",0,SUM(IF($B55=TH,KHN)))</f>
        <v>0</v>
      </c>
      <c r="H55" s="59">
        <f t="array" ref="H55">IF($B55="",0,SUM(IF($B55=TH,KHC)))</f>
        <v>4979600</v>
      </c>
      <c r="I55" s="74">
        <f t="shared" si="3"/>
        <v>0</v>
      </c>
      <c r="J55" s="74">
        <f t="shared" si="4"/>
        <v>4979600</v>
      </c>
      <c r="K55" s="6"/>
      <c r="L55" s="5"/>
      <c r="M55" s="67"/>
      <c r="N55" s="67"/>
    </row>
    <row r="56" spans="1:14" ht="18.75" customHeight="1">
      <c r="A56" s="2">
        <f t="shared" si="8"/>
        <v>53</v>
      </c>
      <c r="B56" s="5" t="s">
        <v>160</v>
      </c>
      <c r="C56" s="6"/>
      <c r="D56" s="6"/>
      <c r="E56" s="61"/>
      <c r="F56" s="61"/>
      <c r="G56" s="59">
        <f t="array" ref="G56">IF($B56="",0,SUM(IF($B56=TH,KHN)))</f>
        <v>0</v>
      </c>
      <c r="H56" s="59">
        <f t="array" ref="H56">IF($B56="",0,SUM(IF($B56=TH,KHC)))</f>
        <v>8032500</v>
      </c>
      <c r="I56" s="74">
        <f>ROUND(MAX(E56+G56-F56-H56,0),2)</f>
        <v>0</v>
      </c>
      <c r="J56" s="74">
        <f>ROUND(MAX(F56+H56-E56-G56,0),2)</f>
        <v>8032500</v>
      </c>
      <c r="K56" s="6"/>
      <c r="L56" s="5"/>
      <c r="M56" s="67"/>
      <c r="N56" s="67"/>
    </row>
    <row r="57" spans="1:14" ht="18.75" customHeight="1">
      <c r="A57" s="2">
        <f t="shared" si="8"/>
        <v>54</v>
      </c>
      <c r="B57" s="5" t="s">
        <v>159</v>
      </c>
      <c r="C57" s="6"/>
      <c r="D57" s="6"/>
      <c r="E57" s="61"/>
      <c r="F57" s="61"/>
      <c r="G57" s="59">
        <f t="array" ref="G57">IF($B57="",0,SUM(IF($B57=TH,KHN)))</f>
        <v>0</v>
      </c>
      <c r="H57" s="59">
        <f t="array" ref="H57">IF($B57="",0,SUM(IF($B57=TH,KHC)))</f>
        <v>3645000</v>
      </c>
      <c r="I57" s="74">
        <f>ROUND(MAX(E57+G57-F57-H57,0),2)</f>
        <v>0</v>
      </c>
      <c r="J57" s="74">
        <f>ROUND(MAX(F57+H57-E57-G57,0),2)</f>
        <v>3645000</v>
      </c>
      <c r="K57" s="6"/>
      <c r="L57" s="5"/>
      <c r="M57" s="67"/>
      <c r="N57" s="67"/>
    </row>
    <row r="58" spans="1:14" ht="18.75" customHeight="1">
      <c r="A58" s="2">
        <f t="shared" si="8"/>
        <v>55</v>
      </c>
      <c r="B58" s="73" t="s">
        <v>189</v>
      </c>
      <c r="C58" s="71" t="s">
        <v>164</v>
      </c>
      <c r="D58" s="71">
        <v>45</v>
      </c>
      <c r="E58" s="70"/>
      <c r="F58" s="70">
        <v>1250000</v>
      </c>
      <c r="G58" s="76">
        <f t="array" ref="G58">IF($B58="",0,SUM(IF($B58=TH,KHN)))</f>
        <v>0</v>
      </c>
      <c r="H58" s="76">
        <f t="array" ref="H58">IF($B58="",0,SUM(IF($B58=TH,KHC)))</f>
        <v>0</v>
      </c>
      <c r="I58" s="75">
        <f t="shared" si="3"/>
        <v>0</v>
      </c>
      <c r="J58" s="75">
        <f t="shared" si="4"/>
        <v>1250000</v>
      </c>
      <c r="K58" s="71"/>
      <c r="L58" s="69"/>
      <c r="M58" s="72"/>
      <c r="N58" s="72"/>
    </row>
    <row r="59" spans="1:14" ht="18.75" customHeight="1">
      <c r="A59" s="2">
        <f t="shared" si="8"/>
        <v>56</v>
      </c>
      <c r="B59" s="73" t="s">
        <v>191</v>
      </c>
      <c r="C59" s="71" t="s">
        <v>166</v>
      </c>
      <c r="D59" s="71" t="s">
        <v>94</v>
      </c>
      <c r="E59" s="70"/>
      <c r="F59" s="70">
        <v>1989344</v>
      </c>
      <c r="G59" s="76">
        <f t="array" ref="G59">IF($B59="",0,SUM(IF($B59=TH,KHN)))</f>
        <v>0</v>
      </c>
      <c r="H59" s="76">
        <f t="array" ref="H59">IF($B59="",0,SUM(IF($B59=TH,KHC)))</f>
        <v>0</v>
      </c>
      <c r="I59" s="75">
        <f t="shared" si="3"/>
        <v>0</v>
      </c>
      <c r="J59" s="75">
        <f t="shared" si="4"/>
        <v>1989344</v>
      </c>
      <c r="K59" s="71"/>
      <c r="L59" s="69"/>
      <c r="M59" s="72"/>
      <c r="N59" s="72"/>
    </row>
    <row r="60" spans="1:14" ht="18.75" customHeight="1">
      <c r="A60" s="2">
        <f t="shared" si="8"/>
        <v>57</v>
      </c>
      <c r="B60" s="69" t="s">
        <v>135</v>
      </c>
      <c r="C60" s="71"/>
      <c r="D60" s="71">
        <v>0</v>
      </c>
      <c r="E60" s="70"/>
      <c r="F60" s="70">
        <v>5400000</v>
      </c>
      <c r="G60" s="76">
        <f t="array" ref="G60">IF($B60="",0,SUM(IF($B60=TH,KHN)))</f>
        <v>0</v>
      </c>
      <c r="H60" s="76">
        <f t="array" ref="H60">IF($B60="",0,SUM(IF($B60=TH,KHC)))</f>
        <v>0</v>
      </c>
      <c r="I60" s="75">
        <f t="shared" si="3"/>
        <v>0</v>
      </c>
      <c r="J60" s="75">
        <f t="shared" si="4"/>
        <v>5400000</v>
      </c>
      <c r="K60" s="71"/>
      <c r="L60" s="69"/>
      <c r="M60" s="72"/>
      <c r="N60" s="72"/>
    </row>
    <row r="61" spans="1:14" ht="18.75" customHeight="1">
      <c r="A61" s="2">
        <f t="shared" si="8"/>
        <v>58</v>
      </c>
      <c r="B61" s="69" t="s">
        <v>141</v>
      </c>
      <c r="C61" s="71" t="s">
        <v>164</v>
      </c>
      <c r="D61" s="71"/>
      <c r="E61" s="70"/>
      <c r="F61" s="70">
        <v>7800000</v>
      </c>
      <c r="G61" s="76">
        <f t="array" ref="G61">IF($B61="",0,SUM(IF($B61=TH,KHN)))</f>
        <v>0</v>
      </c>
      <c r="H61" s="76">
        <f t="array" ref="H61">IF($B61="",0,SUM(IF($B61=TH,KHC)))</f>
        <v>0</v>
      </c>
      <c r="I61" s="75">
        <f t="shared" si="3"/>
        <v>0</v>
      </c>
      <c r="J61" s="75">
        <f t="shared" si="4"/>
        <v>7800000</v>
      </c>
      <c r="K61" s="71"/>
      <c r="L61" s="69"/>
      <c r="M61" s="72"/>
      <c r="N61" s="72"/>
    </row>
    <row r="62" spans="1:14" ht="18.75" customHeight="1">
      <c r="A62" s="2">
        <f t="shared" si="8"/>
        <v>59</v>
      </c>
      <c r="B62" s="69" t="s">
        <v>150</v>
      </c>
      <c r="C62" s="71" t="s">
        <v>171</v>
      </c>
      <c r="D62" s="71">
        <v>30</v>
      </c>
      <c r="E62" s="70"/>
      <c r="F62" s="70">
        <v>30976100</v>
      </c>
      <c r="G62" s="76">
        <f t="array" ref="G62">IF($B62="",0,SUM(IF($B62=TH,KHN)))</f>
        <v>0</v>
      </c>
      <c r="H62" s="76">
        <f t="array" ref="H62">IF($B62="",0,SUM(IF($B62=TH,KHC)))</f>
        <v>0</v>
      </c>
      <c r="I62" s="75">
        <f t="shared" si="3"/>
        <v>0</v>
      </c>
      <c r="J62" s="75">
        <f t="shared" si="4"/>
        <v>30976100</v>
      </c>
      <c r="K62" s="71"/>
      <c r="L62" s="69"/>
      <c r="M62" s="72"/>
      <c r="N62" s="72"/>
    </row>
    <row r="63" spans="1:14" ht="18.75" customHeight="1">
      <c r="A63" s="2">
        <f t="shared" si="8"/>
        <v>60</v>
      </c>
      <c r="B63" s="69" t="s">
        <v>148</v>
      </c>
      <c r="C63" s="71" t="s">
        <v>166</v>
      </c>
      <c r="D63" s="71" t="s">
        <v>94</v>
      </c>
      <c r="E63" s="70"/>
      <c r="F63" s="70">
        <v>1224600</v>
      </c>
      <c r="G63" s="76">
        <f t="array" ref="G63">IF($B63="",0,SUM(IF($B63=TH,KHN)))</f>
        <v>0</v>
      </c>
      <c r="H63" s="76">
        <f t="array" ref="H63">IF($B63="",0,SUM(IF($B63=TH,KHC)))</f>
        <v>0</v>
      </c>
      <c r="I63" s="75">
        <f t="shared" si="3"/>
        <v>0</v>
      </c>
      <c r="J63" s="75">
        <f t="shared" si="4"/>
        <v>1224600</v>
      </c>
      <c r="K63" s="71"/>
      <c r="L63" s="69"/>
      <c r="M63" s="72"/>
      <c r="N63" s="72"/>
    </row>
    <row r="64" spans="1:14" ht="18.75" customHeight="1">
      <c r="A64" s="2">
        <f t="shared" si="8"/>
        <v>61</v>
      </c>
      <c r="B64" s="69" t="s">
        <v>138</v>
      </c>
      <c r="C64" s="71"/>
      <c r="D64" s="71"/>
      <c r="E64" s="70"/>
      <c r="F64" s="70">
        <v>1163010</v>
      </c>
      <c r="G64" s="76">
        <f t="array" ref="G64">IF($B64="",0,SUM(IF($B64=TH,KHN)))</f>
        <v>0</v>
      </c>
      <c r="H64" s="76">
        <f t="array" ref="H64">IF($B64="",0,SUM(IF($B64=TH,KHC)))</f>
        <v>0</v>
      </c>
      <c r="I64" s="75">
        <f t="shared" si="3"/>
        <v>0</v>
      </c>
      <c r="J64" s="75">
        <f t="shared" si="4"/>
        <v>1163010</v>
      </c>
      <c r="K64" s="71"/>
      <c r="L64" s="69"/>
      <c r="M64" s="72"/>
      <c r="N64" s="72"/>
    </row>
    <row r="65" spans="1:14" ht="18.75" customHeight="1">
      <c r="A65" s="2">
        <f t="shared" si="8"/>
        <v>62</v>
      </c>
      <c r="B65" s="69" t="s">
        <v>140</v>
      </c>
      <c r="C65" s="71" t="s">
        <v>164</v>
      </c>
      <c r="D65" s="71" t="s">
        <v>94</v>
      </c>
      <c r="E65" s="70"/>
      <c r="F65" s="70">
        <v>87355</v>
      </c>
      <c r="G65" s="76">
        <f t="array" ref="G65">IF($B65="",0,SUM(IF($B65=TH,KHN)))</f>
        <v>0</v>
      </c>
      <c r="H65" s="76">
        <f t="array" ref="H65">IF($B65="",0,SUM(IF($B65=TH,KHC)))</f>
        <v>0</v>
      </c>
      <c r="I65" s="75">
        <f t="shared" si="3"/>
        <v>0</v>
      </c>
      <c r="J65" s="75">
        <f t="shared" si="4"/>
        <v>87355</v>
      </c>
      <c r="K65" s="71"/>
      <c r="L65" s="69"/>
      <c r="M65" s="72"/>
      <c r="N65" s="72"/>
    </row>
    <row r="66" spans="1:14" ht="18.75" customHeight="1">
      <c r="A66" s="2">
        <f t="shared" si="8"/>
        <v>63</v>
      </c>
      <c r="B66" s="69" t="s">
        <v>146</v>
      </c>
      <c r="C66" s="71" t="s">
        <v>166</v>
      </c>
      <c r="D66" s="71" t="s">
        <v>94</v>
      </c>
      <c r="E66" s="70"/>
      <c r="F66" s="70">
        <v>750000</v>
      </c>
      <c r="G66" s="76">
        <f t="array" ref="G66">IF($B66="",0,SUM(IF($B66=TH,KHN)))</f>
        <v>0</v>
      </c>
      <c r="H66" s="76">
        <f t="array" ref="H66">IF($B66="",0,SUM(IF($B66=TH,KHC)))</f>
        <v>0</v>
      </c>
      <c r="I66" s="75">
        <f t="shared" si="3"/>
        <v>0</v>
      </c>
      <c r="J66" s="75">
        <f t="shared" si="4"/>
        <v>750000</v>
      </c>
      <c r="K66" s="71"/>
      <c r="L66" s="69"/>
      <c r="M66" s="72"/>
      <c r="N66" s="72"/>
    </row>
    <row r="67" spans="1:14" ht="18.75" customHeight="1">
      <c r="A67" s="2">
        <f t="shared" si="8"/>
        <v>64</v>
      </c>
      <c r="B67" s="69" t="s">
        <v>152</v>
      </c>
      <c r="C67" s="71" t="s">
        <v>171</v>
      </c>
      <c r="D67" s="71">
        <v>30</v>
      </c>
      <c r="E67" s="70"/>
      <c r="F67" s="70">
        <v>2479080</v>
      </c>
      <c r="G67" s="76">
        <f t="array" ref="G67">IF($B67="",0,SUM(IF($B67=TH,KHN)))</f>
        <v>0</v>
      </c>
      <c r="H67" s="76">
        <f t="array" ref="H67">IF($B67="",0,SUM(IF($B67=TH,KHC)))</f>
        <v>0</v>
      </c>
      <c r="I67" s="75">
        <f t="shared" si="3"/>
        <v>0</v>
      </c>
      <c r="J67" s="75">
        <f t="shared" si="4"/>
        <v>2479080</v>
      </c>
      <c r="K67" s="71"/>
      <c r="L67" s="69"/>
      <c r="M67" s="72"/>
      <c r="N67" s="72"/>
    </row>
    <row r="68" spans="1:14" ht="18.75" customHeight="1">
      <c r="A68" s="2" t="str">
        <f t="shared" si="8"/>
        <v/>
      </c>
      <c r="B68" s="5"/>
      <c r="C68" s="6"/>
      <c r="D68" s="6"/>
      <c r="E68" s="5"/>
      <c r="F68" s="5"/>
      <c r="G68" s="59">
        <f t="array" ref="G68">IF($B68="",0,SUM(IF($B68=TH,KHN)))</f>
        <v>0</v>
      </c>
      <c r="H68" s="59">
        <f t="array" ref="H68">IF($B68="",0,SUM(IF($B68=TH,KHC)))</f>
        <v>0</v>
      </c>
      <c r="I68" s="74">
        <f t="shared" si="3"/>
        <v>0</v>
      </c>
      <c r="J68" s="74">
        <f t="shared" si="4"/>
        <v>0</v>
      </c>
      <c r="K68" s="6"/>
      <c r="L68" s="5"/>
      <c r="M68" s="67"/>
      <c r="N68" s="67"/>
    </row>
    <row r="69" spans="1:14" ht="18.75" customHeight="1">
      <c r="A69" s="77" t="str">
        <f t="shared" ref="A69:A100" si="9">IF(B69&lt;&gt;"",ROW()-3,"")</f>
        <v/>
      </c>
      <c r="B69" s="78"/>
      <c r="C69" s="79"/>
      <c r="D69" s="79"/>
      <c r="E69" s="78"/>
      <c r="F69" s="78"/>
      <c r="G69" s="59">
        <f t="array" ref="G69">IF($B69="",0,SUM(IF($B69=TH,KHN)))</f>
        <v>0</v>
      </c>
      <c r="H69" s="59">
        <f t="array" ref="H69">IF($B69="",0,SUM(IF($B69=TH,KHC)))</f>
        <v>0</v>
      </c>
      <c r="I69" s="80">
        <f t="shared" ref="I69" si="10">ROUND(MAX(E69+G69-F69-H69,0),2)</f>
        <v>0</v>
      </c>
      <c r="J69" s="80">
        <f t="shared" ref="J69" si="11">ROUND(MAX(F69+H69-E69-G69,0),2)</f>
        <v>0</v>
      </c>
      <c r="K69" s="79"/>
      <c r="L69" s="78"/>
      <c r="M69" s="81"/>
      <c r="N69" s="81"/>
    </row>
    <row r="70" spans="1:14" ht="18.75" customHeight="1">
      <c r="A70" s="98" t="s">
        <v>128</v>
      </c>
      <c r="B70" s="99"/>
      <c r="C70" s="99"/>
      <c r="D70" s="100"/>
      <c r="E70" s="85">
        <f t="shared" ref="E70:J70" si="12">SUM(E4:E69)</f>
        <v>0</v>
      </c>
      <c r="F70" s="85">
        <f t="shared" si="12"/>
        <v>659377926</v>
      </c>
      <c r="G70" s="85">
        <f t="shared" si="12"/>
        <v>282042344</v>
      </c>
      <c r="H70" s="85">
        <f t="shared" si="12"/>
        <v>346165393.60000002</v>
      </c>
      <c r="I70" s="85">
        <f t="shared" si="12"/>
        <v>0</v>
      </c>
      <c r="J70" s="85">
        <f t="shared" si="12"/>
        <v>723500975.60000002</v>
      </c>
      <c r="K70" s="83"/>
      <c r="L70" s="82"/>
      <c r="M70" s="84"/>
      <c r="N70" s="84"/>
    </row>
  </sheetData>
  <autoFilter ref="A3:N70"/>
  <sortState ref="A28:N119">
    <sortCondition descending="1" ref="J28:J119"/>
  </sortState>
  <mergeCells count="13">
    <mergeCell ref="E2:F2"/>
    <mergeCell ref="G2:H2"/>
    <mergeCell ref="I2:J2"/>
    <mergeCell ref="A70:D70"/>
    <mergeCell ref="A1:N1"/>
    <mergeCell ref="A2:A3"/>
    <mergeCell ref="B2:B3"/>
    <mergeCell ref="K2:K3"/>
    <mergeCell ref="L2:L3"/>
    <mergeCell ref="M2:M3"/>
    <mergeCell ref="N2:N3"/>
    <mergeCell ref="C2:C3"/>
    <mergeCell ref="D2:D3"/>
  </mergeCells>
  <dataValidations count="1">
    <dataValidation type="list" allowBlank="1" showInputMessage="1" showErrorMessage="1" sqref="B43 B52:B53 B55 B51">
      <formula1>DSKH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W404"/>
  <sheetViews>
    <sheetView tabSelected="1" workbookViewId="0">
      <pane xSplit="2" ySplit="2" topLeftCell="I156" activePane="bottomRight" state="frozen"/>
      <selection pane="topRight" activeCell="C1" sqref="C1"/>
      <selection pane="bottomLeft" activeCell="A3" sqref="A3"/>
      <selection pane="bottomRight" activeCell="W1" sqref="W1:W1048576"/>
    </sheetView>
  </sheetViews>
  <sheetFormatPr defaultRowHeight="12.75"/>
  <cols>
    <col min="1" max="1" width="6.140625" style="1" customWidth="1"/>
    <col min="2" max="2" width="34.85546875" style="1" customWidth="1"/>
    <col min="3" max="3" width="16.28515625" style="1" customWidth="1"/>
    <col min="4" max="4" width="5.7109375" style="7" customWidth="1"/>
    <col min="5" max="7" width="6.140625" style="7" customWidth="1"/>
    <col min="8" max="8" width="9" style="1" customWidth="1"/>
    <col min="9" max="9" width="9.140625" style="7"/>
    <col min="10" max="10" width="9.140625" style="142"/>
    <col min="11" max="11" width="6.42578125" style="1" customWidth="1"/>
    <col min="12" max="12" width="8.5703125" style="1" customWidth="1"/>
    <col min="13" max="13" width="11.5703125" style="143" customWidth="1"/>
    <col min="14" max="14" width="8.28515625" style="7" customWidth="1"/>
    <col min="15" max="15" width="6.28515625" style="7" customWidth="1"/>
    <col min="16" max="16" width="7.5703125" style="1" customWidth="1"/>
    <col min="17" max="17" width="6.5703125" style="1" customWidth="1"/>
    <col min="18" max="18" width="8" style="1" customWidth="1"/>
    <col min="19" max="19" width="9.28515625" style="1" customWidth="1"/>
    <col min="20" max="20" width="10.5703125" style="1" customWidth="1"/>
    <col min="21" max="21" width="11.5703125" style="1" customWidth="1"/>
    <col min="22" max="22" width="10.5703125" style="86" customWidth="1"/>
    <col min="23" max="23" width="4.140625" style="145" hidden="1" customWidth="1"/>
    <col min="24" max="16384" width="9.140625" style="1"/>
  </cols>
  <sheetData>
    <row r="1" spans="1:23" ht="19.5" customHeight="1">
      <c r="A1" s="91" t="s">
        <v>1</v>
      </c>
      <c r="B1" s="91" t="s">
        <v>117</v>
      </c>
      <c r="C1" s="91" t="s">
        <v>130</v>
      </c>
      <c r="D1" s="91" t="s">
        <v>124</v>
      </c>
      <c r="E1" s="92" t="s">
        <v>89</v>
      </c>
      <c r="F1" s="92"/>
      <c r="G1" s="92"/>
      <c r="H1" s="92"/>
      <c r="I1" s="93" t="s">
        <v>123</v>
      </c>
      <c r="J1" s="91" t="s">
        <v>126</v>
      </c>
      <c r="K1" s="91"/>
      <c r="L1" s="91"/>
      <c r="M1" s="91"/>
      <c r="N1" s="134" t="s">
        <v>321</v>
      </c>
      <c r="O1" s="135"/>
      <c r="P1" s="135"/>
      <c r="Q1" s="135"/>
      <c r="R1" s="135"/>
      <c r="S1" s="135"/>
      <c r="T1" s="135"/>
      <c r="U1" s="135"/>
      <c r="V1" s="136"/>
    </row>
    <row r="2" spans="1:23" ht="28.5" customHeight="1">
      <c r="A2" s="91"/>
      <c r="B2" s="91"/>
      <c r="C2" s="91" t="s">
        <v>118</v>
      </c>
      <c r="D2" s="91" t="s">
        <v>124</v>
      </c>
      <c r="E2" s="51" t="s">
        <v>119</v>
      </c>
      <c r="F2" s="144" t="s">
        <v>120</v>
      </c>
      <c r="G2" s="51" t="s">
        <v>121</v>
      </c>
      <c r="H2" s="52" t="s">
        <v>122</v>
      </c>
      <c r="I2" s="93" t="s">
        <v>123</v>
      </c>
      <c r="J2" s="141" t="s">
        <v>127</v>
      </c>
      <c r="K2" s="50" t="s">
        <v>313</v>
      </c>
      <c r="L2" s="50" t="s">
        <v>125</v>
      </c>
      <c r="M2" s="50" t="s">
        <v>115</v>
      </c>
      <c r="N2" s="53" t="s">
        <v>320</v>
      </c>
      <c r="O2" s="53" t="s">
        <v>132</v>
      </c>
      <c r="P2" s="53" t="s">
        <v>129</v>
      </c>
      <c r="Q2" s="53" t="s">
        <v>313</v>
      </c>
      <c r="R2" s="53" t="s">
        <v>125</v>
      </c>
      <c r="S2" s="53" t="s">
        <v>131</v>
      </c>
      <c r="T2" s="53" t="s">
        <v>323</v>
      </c>
      <c r="U2" s="53" t="s">
        <v>324</v>
      </c>
      <c r="V2" s="63" t="s">
        <v>116</v>
      </c>
    </row>
    <row r="3" spans="1:23" ht="18" customHeight="1">
      <c r="A3" s="2">
        <f>IF(B3&lt;&gt;"",ROW()-2,"")</f>
        <v>1</v>
      </c>
      <c r="B3" s="3" t="s">
        <v>190</v>
      </c>
      <c r="C3" s="3"/>
      <c r="D3" s="4"/>
      <c r="E3" s="140"/>
      <c r="F3" s="140"/>
      <c r="G3" s="140"/>
      <c r="H3" s="54">
        <f>(IF(G3&gt;0,(((E3+F3)*2+4)*(F3+G3+2)/10000),(E3*F3/10000)))*Q3</f>
        <v>0</v>
      </c>
      <c r="I3" s="88" t="s">
        <v>325</v>
      </c>
      <c r="J3" s="87"/>
      <c r="K3" s="55"/>
      <c r="L3" s="55"/>
      <c r="M3" s="55">
        <f>K3*L3</f>
        <v>0</v>
      </c>
      <c r="N3" s="66">
        <v>42491</v>
      </c>
      <c r="O3" s="66" t="s">
        <v>94</v>
      </c>
      <c r="P3" s="56"/>
      <c r="Q3" s="57"/>
      <c r="R3" s="57"/>
      <c r="S3" s="57">
        <f>R3*10%</f>
        <v>0</v>
      </c>
      <c r="T3" s="57">
        <f>Q3*R3</f>
        <v>0</v>
      </c>
      <c r="U3" s="57">
        <f>Q3*(R3+S3)</f>
        <v>0</v>
      </c>
      <c r="V3" s="60">
        <v>20991000</v>
      </c>
      <c r="W3" s="145" t="str">
        <f>IF(AND(B3='DC - CN'!$C$16,OR(U3&lt;&gt;0,V3&lt;&gt;0)),"x","")</f>
        <v/>
      </c>
    </row>
    <row r="4" spans="1:23" ht="18" customHeight="1">
      <c r="A4" s="2">
        <f>IF(B4&lt;&gt;"",ROW()-2,"")</f>
        <v>2</v>
      </c>
      <c r="B4" s="3" t="s">
        <v>393</v>
      </c>
      <c r="C4" s="3" t="s">
        <v>232</v>
      </c>
      <c r="D4" s="4" t="s">
        <v>405</v>
      </c>
      <c r="E4" s="140">
        <v>49</v>
      </c>
      <c r="F4" s="140">
        <v>35</v>
      </c>
      <c r="G4" s="140">
        <v>26</v>
      </c>
      <c r="H4" s="54">
        <f>(IF(G4&gt;0,(((E4+F4)*2+4)*(F4+G4+2)/10000),(E4*F4/10000)))*Q4</f>
        <v>780.19199999999989</v>
      </c>
      <c r="I4" s="88" t="s">
        <v>329</v>
      </c>
      <c r="J4" s="87"/>
      <c r="K4" s="55"/>
      <c r="L4" s="55"/>
      <c r="M4" s="55">
        <f>K4*L4</f>
        <v>0</v>
      </c>
      <c r="N4" s="66">
        <v>42492</v>
      </c>
      <c r="O4" s="66" t="s">
        <v>192</v>
      </c>
      <c r="P4" s="56"/>
      <c r="Q4" s="57">
        <v>720</v>
      </c>
      <c r="R4" s="57">
        <v>10700</v>
      </c>
      <c r="S4" s="57"/>
      <c r="T4" s="57">
        <f>Q4*R4</f>
        <v>7704000</v>
      </c>
      <c r="U4" s="57">
        <f>Q4*(R4+S4)</f>
        <v>7704000</v>
      </c>
      <c r="V4" s="60"/>
      <c r="W4" s="145" t="str">
        <f>IF(AND(B4='DC - CN'!$C$16,OR(U4&lt;&gt;0,V4&lt;&gt;0)),"x","")</f>
        <v/>
      </c>
    </row>
    <row r="5" spans="1:23" ht="18" customHeight="1">
      <c r="A5" s="2">
        <f>IF(B5&lt;&gt;"",ROW()-2,"")</f>
        <v>3</v>
      </c>
      <c r="B5" s="3" t="s">
        <v>177</v>
      </c>
      <c r="C5" s="3" t="s">
        <v>233</v>
      </c>
      <c r="D5" s="4" t="s">
        <v>405</v>
      </c>
      <c r="E5" s="140">
        <v>62.5</v>
      </c>
      <c r="F5" s="140">
        <v>60.5</v>
      </c>
      <c r="G5" s="140">
        <v>60</v>
      </c>
      <c r="H5" s="54">
        <f>(IF(G5&gt;0,(((E5+F5)*2+4)*(F5+G5+2)/10000),(E5*F5/10000)))*Q5</f>
        <v>153.125</v>
      </c>
      <c r="I5" s="88" t="s">
        <v>98</v>
      </c>
      <c r="J5" s="87"/>
      <c r="K5" s="55"/>
      <c r="L5" s="55"/>
      <c r="M5" s="55">
        <f>K5*L5</f>
        <v>0</v>
      </c>
      <c r="N5" s="66">
        <v>42493</v>
      </c>
      <c r="O5" s="66" t="s">
        <v>95</v>
      </c>
      <c r="P5" s="56"/>
      <c r="Q5" s="57">
        <v>50</v>
      </c>
      <c r="R5" s="57">
        <v>20000</v>
      </c>
      <c r="S5" s="57">
        <f>R5*10%</f>
        <v>2000</v>
      </c>
      <c r="T5" s="57">
        <f>Q5*R5</f>
        <v>1000000</v>
      </c>
      <c r="U5" s="57">
        <f>Q5*(R5+S5)</f>
        <v>1100000</v>
      </c>
      <c r="V5" s="60"/>
      <c r="W5" s="145" t="str">
        <f>IF(AND(B5='DC - CN'!$C$16,OR(U5&lt;&gt;0,V5&lt;&gt;0)),"x","")</f>
        <v/>
      </c>
    </row>
    <row r="6" spans="1:23" ht="18" customHeight="1">
      <c r="A6" s="2">
        <f>IF(B6&lt;&gt;"",ROW()-2,"")</f>
        <v>4</v>
      </c>
      <c r="B6" s="3" t="s">
        <v>177</v>
      </c>
      <c r="C6" s="3" t="s">
        <v>233</v>
      </c>
      <c r="D6" s="4" t="s">
        <v>405</v>
      </c>
      <c r="E6" s="140">
        <v>45.5</v>
      </c>
      <c r="F6" s="140">
        <v>41</v>
      </c>
      <c r="G6" s="140">
        <v>23.5</v>
      </c>
      <c r="H6" s="54">
        <f>(IF(G6&gt;0,(((E6+F6)*2+4)*(F6+G6+2)/10000),(E6*F6/10000)))*Q6</f>
        <v>35.311499999999995</v>
      </c>
      <c r="I6" s="88" t="s">
        <v>98</v>
      </c>
      <c r="J6" s="87"/>
      <c r="K6" s="55"/>
      <c r="L6" s="55"/>
      <c r="M6" s="55">
        <f>K6*L6</f>
        <v>0</v>
      </c>
      <c r="N6" s="66">
        <v>42493</v>
      </c>
      <c r="O6" s="66" t="s">
        <v>95</v>
      </c>
      <c r="P6" s="56"/>
      <c r="Q6" s="57">
        <v>30</v>
      </c>
      <c r="R6" s="57">
        <v>8800</v>
      </c>
      <c r="S6" s="57">
        <f>R6*10%</f>
        <v>880</v>
      </c>
      <c r="T6" s="57">
        <f>Q6*R6</f>
        <v>264000</v>
      </c>
      <c r="U6" s="57">
        <f>Q6*(R6+S6)</f>
        <v>290400</v>
      </c>
      <c r="V6" s="60"/>
      <c r="W6" s="145" t="str">
        <f>IF(AND(B6='DC - CN'!$C$16,OR(U6&lt;&gt;0,V6&lt;&gt;0)),"x","")</f>
        <v/>
      </c>
    </row>
    <row r="7" spans="1:23" ht="18" customHeight="1">
      <c r="A7" s="2">
        <f>IF(B7&lt;&gt;"",ROW()-2,"")</f>
        <v>5</v>
      </c>
      <c r="B7" s="3" t="s">
        <v>177</v>
      </c>
      <c r="C7" s="3" t="s">
        <v>233</v>
      </c>
      <c r="D7" s="4" t="s">
        <v>405</v>
      </c>
      <c r="E7" s="140">
        <v>42</v>
      </c>
      <c r="F7" s="140">
        <v>42</v>
      </c>
      <c r="G7" s="140">
        <v>33</v>
      </c>
      <c r="H7" s="54">
        <f>(IF(G7&gt;0,(((E7+F7)*2+4)*(F7+G7+2)/10000),(E7*F7/10000)))*Q7</f>
        <v>79.463999999999999</v>
      </c>
      <c r="I7" s="88" t="s">
        <v>98</v>
      </c>
      <c r="J7" s="87"/>
      <c r="K7" s="55"/>
      <c r="L7" s="55"/>
      <c r="M7" s="55">
        <f>K7*L7</f>
        <v>0</v>
      </c>
      <c r="N7" s="66">
        <v>42493</v>
      </c>
      <c r="O7" s="66" t="s">
        <v>95</v>
      </c>
      <c r="P7" s="56"/>
      <c r="Q7" s="57">
        <v>60</v>
      </c>
      <c r="R7" s="57">
        <v>11000</v>
      </c>
      <c r="S7" s="57">
        <f>R7*10%</f>
        <v>1100</v>
      </c>
      <c r="T7" s="57">
        <f>Q7*R7</f>
        <v>660000</v>
      </c>
      <c r="U7" s="57">
        <f>Q7*(R7+S7)</f>
        <v>726000</v>
      </c>
      <c r="V7" s="60"/>
      <c r="W7" s="145" t="str">
        <f>IF(AND(B7='DC - CN'!$C$16,OR(U7&lt;&gt;0,V7&lt;&gt;0)),"x","")</f>
        <v/>
      </c>
    </row>
    <row r="8" spans="1:23" ht="18" customHeight="1">
      <c r="A8" s="2">
        <f>IF(B8&lt;&gt;"",ROW()-2,"")</f>
        <v>6</v>
      </c>
      <c r="B8" s="3" t="s">
        <v>177</v>
      </c>
      <c r="C8" s="3" t="s">
        <v>233</v>
      </c>
      <c r="D8" s="4" t="s">
        <v>405</v>
      </c>
      <c r="E8" s="140">
        <v>42</v>
      </c>
      <c r="F8" s="140">
        <v>42</v>
      </c>
      <c r="G8" s="140">
        <v>28</v>
      </c>
      <c r="H8" s="54">
        <f>(IF(G8&gt;0,(((E8+F8)*2+4)*(F8+G8+2)/10000),(E8*F8/10000)))*Q8</f>
        <v>74.304000000000002</v>
      </c>
      <c r="I8" s="88" t="s">
        <v>98</v>
      </c>
      <c r="J8" s="87"/>
      <c r="K8" s="55"/>
      <c r="L8" s="55"/>
      <c r="M8" s="55">
        <f>K8*L8</f>
        <v>0</v>
      </c>
      <c r="N8" s="66">
        <v>42493</v>
      </c>
      <c r="O8" s="66" t="s">
        <v>95</v>
      </c>
      <c r="P8" s="56"/>
      <c r="Q8" s="57">
        <v>60</v>
      </c>
      <c r="R8" s="57">
        <v>10000</v>
      </c>
      <c r="S8" s="57">
        <f>R8*10%</f>
        <v>1000</v>
      </c>
      <c r="T8" s="57">
        <f>Q8*R8</f>
        <v>600000</v>
      </c>
      <c r="U8" s="57">
        <f>Q8*(R8+S8)</f>
        <v>660000</v>
      </c>
      <c r="V8" s="60"/>
      <c r="W8" s="145" t="str">
        <f>IF(AND(B8='DC - CN'!$C$16,OR(U8&lt;&gt;0,V8&lt;&gt;0)),"x","")</f>
        <v/>
      </c>
    </row>
    <row r="9" spans="1:23" ht="18" customHeight="1">
      <c r="A9" s="2">
        <f>IF(B9&lt;&gt;"",ROW()-2,"")</f>
        <v>7</v>
      </c>
      <c r="B9" s="3" t="s">
        <v>177</v>
      </c>
      <c r="C9" s="3" t="s">
        <v>233</v>
      </c>
      <c r="D9" s="4" t="s">
        <v>405</v>
      </c>
      <c r="E9" s="140">
        <v>35.5</v>
      </c>
      <c r="F9" s="140">
        <v>28</v>
      </c>
      <c r="G9" s="140">
        <v>25.5</v>
      </c>
      <c r="H9" s="54">
        <f>(IF(G9&gt;0,(((E9+F9)*2+4)*(F9+G9+2)/10000),(E9*F9/10000)))*Q9</f>
        <v>26.1738</v>
      </c>
      <c r="I9" s="88" t="s">
        <v>98</v>
      </c>
      <c r="J9" s="87"/>
      <c r="K9" s="55"/>
      <c r="L9" s="55"/>
      <c r="M9" s="55">
        <f>K9*L9</f>
        <v>0</v>
      </c>
      <c r="N9" s="66">
        <v>42493</v>
      </c>
      <c r="O9" s="66" t="s">
        <v>95</v>
      </c>
      <c r="P9" s="56"/>
      <c r="Q9" s="57">
        <v>36</v>
      </c>
      <c r="R9" s="57">
        <v>8000</v>
      </c>
      <c r="S9" s="57">
        <f>R9*10%</f>
        <v>800</v>
      </c>
      <c r="T9" s="57">
        <f>Q9*R9</f>
        <v>288000</v>
      </c>
      <c r="U9" s="57">
        <f>Q9*(R9+S9)</f>
        <v>316800</v>
      </c>
      <c r="V9" s="60"/>
      <c r="W9" s="145" t="str">
        <f>IF(AND(B9='DC - CN'!$C$16,OR(U9&lt;&gt;0,V9&lt;&gt;0)),"x","")</f>
        <v/>
      </c>
    </row>
    <row r="10" spans="1:23" ht="18" customHeight="1">
      <c r="A10" s="2">
        <f>IF(B10&lt;&gt;"",ROW()-2,"")</f>
        <v>8</v>
      </c>
      <c r="B10" s="3" t="s">
        <v>177</v>
      </c>
      <c r="C10" s="3" t="s">
        <v>233</v>
      </c>
      <c r="D10" s="4" t="s">
        <v>405</v>
      </c>
      <c r="E10" s="140">
        <v>55</v>
      </c>
      <c r="F10" s="140">
        <v>51</v>
      </c>
      <c r="G10" s="140">
        <v>69</v>
      </c>
      <c r="H10" s="54">
        <f>(IF(G10&gt;0,(((E10+F10)*2+4)*(F10+G10+2)/10000),(E10*F10/10000)))*Q10</f>
        <v>63.244800000000005</v>
      </c>
      <c r="I10" s="88" t="s">
        <v>98</v>
      </c>
      <c r="J10" s="87"/>
      <c r="K10" s="55"/>
      <c r="L10" s="55"/>
      <c r="M10" s="55">
        <f>K10*L10</f>
        <v>0</v>
      </c>
      <c r="N10" s="66">
        <v>42493</v>
      </c>
      <c r="O10" s="66" t="s">
        <v>95</v>
      </c>
      <c r="P10" s="56"/>
      <c r="Q10" s="57">
        <v>24</v>
      </c>
      <c r="R10" s="57">
        <v>26000</v>
      </c>
      <c r="S10" s="57">
        <f>R10*10%</f>
        <v>2600</v>
      </c>
      <c r="T10" s="57">
        <f>Q10*R10</f>
        <v>624000</v>
      </c>
      <c r="U10" s="57">
        <f>Q10*(R10+S10)</f>
        <v>686400</v>
      </c>
      <c r="V10" s="60"/>
      <c r="W10" s="145" t="str">
        <f>IF(AND(B10='DC - CN'!$C$16,OR(U10&lt;&gt;0,V10&lt;&gt;0)),"x","")</f>
        <v/>
      </c>
    </row>
    <row r="11" spans="1:23" ht="18" customHeight="1">
      <c r="A11" s="2">
        <f>IF(B11&lt;&gt;"",ROW()-2,"")</f>
        <v>9</v>
      </c>
      <c r="B11" s="3" t="s">
        <v>177</v>
      </c>
      <c r="C11" s="3" t="s">
        <v>233</v>
      </c>
      <c r="D11" s="4" t="s">
        <v>405</v>
      </c>
      <c r="E11" s="140">
        <v>54</v>
      </c>
      <c r="F11" s="140">
        <v>49</v>
      </c>
      <c r="G11" s="140">
        <v>70</v>
      </c>
      <c r="H11" s="54">
        <f>(IF(G11&gt;0,(((E11+F11)*2+4)*(F11+G11+2)/10000),(E11*F11/10000)))*Q11</f>
        <v>50.82</v>
      </c>
      <c r="I11" s="88" t="s">
        <v>98</v>
      </c>
      <c r="J11" s="87"/>
      <c r="K11" s="55"/>
      <c r="L11" s="55"/>
      <c r="M11" s="55">
        <f>K11*L11</f>
        <v>0</v>
      </c>
      <c r="N11" s="66">
        <v>42493</v>
      </c>
      <c r="O11" s="66" t="s">
        <v>95</v>
      </c>
      <c r="P11" s="56"/>
      <c r="Q11" s="57">
        <v>20</v>
      </c>
      <c r="R11" s="57">
        <v>24000</v>
      </c>
      <c r="S11" s="57">
        <f>R11*10%</f>
        <v>2400</v>
      </c>
      <c r="T11" s="57">
        <f>Q11*R11</f>
        <v>480000</v>
      </c>
      <c r="U11" s="57">
        <f>Q11*(R11+S11)</f>
        <v>528000</v>
      </c>
      <c r="V11" s="60"/>
      <c r="W11" s="145" t="str">
        <f>IF(AND(B11='DC - CN'!$C$16,OR(U11&lt;&gt;0,V11&lt;&gt;0)),"x","")</f>
        <v/>
      </c>
    </row>
    <row r="12" spans="1:23" ht="18" customHeight="1">
      <c r="A12" s="2">
        <f>IF(B12&lt;&gt;"",ROW()-2,"")</f>
        <v>10</v>
      </c>
      <c r="B12" s="3" t="s">
        <v>177</v>
      </c>
      <c r="C12" s="3" t="s">
        <v>233</v>
      </c>
      <c r="D12" s="4" t="s">
        <v>405</v>
      </c>
      <c r="E12" s="140">
        <v>55</v>
      </c>
      <c r="F12" s="140">
        <v>51</v>
      </c>
      <c r="G12" s="140">
        <v>72</v>
      </c>
      <c r="H12" s="54">
        <f>(IF(G12&gt;0,(((E12+F12)*2+4)*(F12+G12+2)/10000),(E12*F12/10000)))*Q12</f>
        <v>59.400000000000006</v>
      </c>
      <c r="I12" s="88" t="s">
        <v>98</v>
      </c>
      <c r="J12" s="87"/>
      <c r="K12" s="55"/>
      <c r="L12" s="55"/>
      <c r="M12" s="55">
        <f>K12*L12</f>
        <v>0</v>
      </c>
      <c r="N12" s="66">
        <v>42493</v>
      </c>
      <c r="O12" s="66" t="s">
        <v>95</v>
      </c>
      <c r="P12" s="56"/>
      <c r="Q12" s="57">
        <v>22</v>
      </c>
      <c r="R12" s="57">
        <v>27800</v>
      </c>
      <c r="S12" s="57">
        <f>R12*10%</f>
        <v>2780</v>
      </c>
      <c r="T12" s="57">
        <f>Q12*R12</f>
        <v>611600</v>
      </c>
      <c r="U12" s="57">
        <f>Q12*(R12+S12)</f>
        <v>672760</v>
      </c>
      <c r="V12" s="60"/>
      <c r="W12" s="145" t="str">
        <f>IF(AND(B12='DC - CN'!$C$16,OR(U12&lt;&gt;0,V12&lt;&gt;0)),"x","")</f>
        <v/>
      </c>
    </row>
    <row r="13" spans="1:23" ht="18" customHeight="1">
      <c r="A13" s="2">
        <f>IF(B13&lt;&gt;"",ROW()-2,"")</f>
        <v>11</v>
      </c>
      <c r="B13" s="3" t="s">
        <v>177</v>
      </c>
      <c r="C13" s="3" t="s">
        <v>233</v>
      </c>
      <c r="D13" s="4" t="s">
        <v>405</v>
      </c>
      <c r="E13" s="140">
        <v>61</v>
      </c>
      <c r="F13" s="140">
        <v>59</v>
      </c>
      <c r="G13" s="140">
        <v>80</v>
      </c>
      <c r="H13" s="54">
        <f>(IF(G13&gt;0,(((E13+F13)*2+4)*(F13+G13+2)/10000),(E13*F13/10000)))*Q13</f>
        <v>68.807999999999993</v>
      </c>
      <c r="I13" s="88" t="s">
        <v>98</v>
      </c>
      <c r="J13" s="87"/>
      <c r="K13" s="55"/>
      <c r="L13" s="55"/>
      <c r="M13" s="55">
        <f>K13*L13</f>
        <v>0</v>
      </c>
      <c r="N13" s="66">
        <v>42493</v>
      </c>
      <c r="O13" s="66" t="s">
        <v>95</v>
      </c>
      <c r="P13" s="56"/>
      <c r="Q13" s="57">
        <v>20</v>
      </c>
      <c r="R13" s="57">
        <v>31000</v>
      </c>
      <c r="S13" s="57">
        <f>R13*10%</f>
        <v>3100</v>
      </c>
      <c r="T13" s="57">
        <f>Q13*R13</f>
        <v>620000</v>
      </c>
      <c r="U13" s="57">
        <f>Q13*(R13+S13)</f>
        <v>682000</v>
      </c>
      <c r="V13" s="60"/>
      <c r="W13" s="145" t="str">
        <f>IF(AND(B13='DC - CN'!$C$16,OR(U13&lt;&gt;0,V13&lt;&gt;0)),"x","")</f>
        <v/>
      </c>
    </row>
    <row r="14" spans="1:23" ht="18" customHeight="1">
      <c r="A14" s="2">
        <f>IF(B14&lt;&gt;"",ROW()-2,"")</f>
        <v>12</v>
      </c>
      <c r="B14" s="3" t="s">
        <v>177</v>
      </c>
      <c r="C14" s="3" t="s">
        <v>233</v>
      </c>
      <c r="D14" s="4" t="s">
        <v>405</v>
      </c>
      <c r="E14" s="140">
        <v>61</v>
      </c>
      <c r="F14" s="140">
        <v>50</v>
      </c>
      <c r="G14" s="140">
        <v>81</v>
      </c>
      <c r="H14" s="54">
        <f>(IF(G14&gt;0,(((E14+F14)*2+4)*(F14+G14+2)/10000),(E14*F14/10000)))*Q14</f>
        <v>60.116</v>
      </c>
      <c r="I14" s="88" t="s">
        <v>98</v>
      </c>
      <c r="J14" s="87"/>
      <c r="K14" s="55"/>
      <c r="L14" s="55"/>
      <c r="M14" s="55">
        <f>K14*L14</f>
        <v>0</v>
      </c>
      <c r="N14" s="66">
        <v>42493</v>
      </c>
      <c r="O14" s="66" t="s">
        <v>95</v>
      </c>
      <c r="P14" s="56"/>
      <c r="Q14" s="57">
        <v>20</v>
      </c>
      <c r="R14" s="57">
        <v>33000</v>
      </c>
      <c r="S14" s="57">
        <f>R14*10%</f>
        <v>3300</v>
      </c>
      <c r="T14" s="57">
        <f>Q14*R14</f>
        <v>660000</v>
      </c>
      <c r="U14" s="57">
        <f>Q14*(R14+S14)</f>
        <v>726000</v>
      </c>
      <c r="V14" s="60"/>
      <c r="W14" s="145" t="str">
        <f>IF(AND(B14='DC - CN'!$C$16,OR(U14&lt;&gt;0,V14&lt;&gt;0)),"x","")</f>
        <v/>
      </c>
    </row>
    <row r="15" spans="1:23" ht="18" customHeight="1">
      <c r="A15" s="2">
        <f>IF(B15&lt;&gt;"",ROW()-2,"")</f>
        <v>13</v>
      </c>
      <c r="B15" s="3" t="s">
        <v>177</v>
      </c>
      <c r="C15" s="3" t="s">
        <v>233</v>
      </c>
      <c r="D15" s="4" t="s">
        <v>405</v>
      </c>
      <c r="E15" s="140">
        <v>54</v>
      </c>
      <c r="F15" s="140">
        <v>49</v>
      </c>
      <c r="G15" s="140">
        <v>74</v>
      </c>
      <c r="H15" s="54">
        <f>(IF(G15&gt;0,(((E15+F15)*2+4)*(F15+G15+2)/10000),(E15*F15/10000)))*Q15</f>
        <v>52.5</v>
      </c>
      <c r="I15" s="88" t="s">
        <v>98</v>
      </c>
      <c r="J15" s="87"/>
      <c r="K15" s="55"/>
      <c r="L15" s="55"/>
      <c r="M15" s="55">
        <f>K15*L15</f>
        <v>0</v>
      </c>
      <c r="N15" s="66">
        <v>42493</v>
      </c>
      <c r="O15" s="66" t="s">
        <v>95</v>
      </c>
      <c r="P15" s="56"/>
      <c r="Q15" s="57">
        <v>20</v>
      </c>
      <c r="R15" s="57">
        <v>25000</v>
      </c>
      <c r="S15" s="57">
        <f>R15*10%</f>
        <v>2500</v>
      </c>
      <c r="T15" s="57">
        <f>Q15*R15</f>
        <v>500000</v>
      </c>
      <c r="U15" s="57">
        <f>Q15*(R15+S15)</f>
        <v>550000</v>
      </c>
      <c r="V15" s="60"/>
      <c r="W15" s="145" t="str">
        <f>IF(AND(B15='DC - CN'!$C$16,OR(U15&lt;&gt;0,V15&lt;&gt;0)),"x","")</f>
        <v/>
      </c>
    </row>
    <row r="16" spans="1:23" ht="18" customHeight="1">
      <c r="A16" s="2">
        <f>IF(B16&lt;&gt;"",ROW()-2,"")</f>
        <v>14</v>
      </c>
      <c r="B16" s="3" t="s">
        <v>177</v>
      </c>
      <c r="C16" s="3" t="s">
        <v>233</v>
      </c>
      <c r="D16" s="4" t="s">
        <v>405</v>
      </c>
      <c r="E16" s="140">
        <v>54</v>
      </c>
      <c r="F16" s="140">
        <v>49</v>
      </c>
      <c r="G16" s="140">
        <v>61</v>
      </c>
      <c r="H16" s="54">
        <f>(IF(G16&gt;0,(((E16+F16)*2+4)*(F16+G16+2)/10000),(E16*F16/10000)))*Q16</f>
        <v>47.04</v>
      </c>
      <c r="I16" s="88" t="s">
        <v>98</v>
      </c>
      <c r="J16" s="87"/>
      <c r="K16" s="55"/>
      <c r="L16" s="55"/>
      <c r="M16" s="55">
        <f>K16*L16</f>
        <v>0</v>
      </c>
      <c r="N16" s="66">
        <v>42493</v>
      </c>
      <c r="O16" s="66" t="s">
        <v>95</v>
      </c>
      <c r="P16" s="56"/>
      <c r="Q16" s="57">
        <v>20</v>
      </c>
      <c r="R16" s="57">
        <v>22500</v>
      </c>
      <c r="S16" s="57">
        <f>R16*10%</f>
        <v>2250</v>
      </c>
      <c r="T16" s="57">
        <f>Q16*R16</f>
        <v>450000</v>
      </c>
      <c r="U16" s="57">
        <f>Q16*(R16+S16)</f>
        <v>495000</v>
      </c>
      <c r="V16" s="60"/>
      <c r="W16" s="145" t="str">
        <f>IF(AND(B16='DC - CN'!$C$16,OR(U16&lt;&gt;0,V16&lt;&gt;0)),"x","")</f>
        <v/>
      </c>
    </row>
    <row r="17" spans="1:23" ht="18" customHeight="1">
      <c r="A17" s="2">
        <f>IF(B17&lt;&gt;"",ROW()-2,"")</f>
        <v>15</v>
      </c>
      <c r="B17" s="3" t="s">
        <v>177</v>
      </c>
      <c r="C17" s="3" t="s">
        <v>233</v>
      </c>
      <c r="D17" s="4" t="s">
        <v>405</v>
      </c>
      <c r="E17" s="140">
        <v>60.5</v>
      </c>
      <c r="F17" s="140">
        <v>60.5</v>
      </c>
      <c r="G17" s="140">
        <v>63</v>
      </c>
      <c r="H17" s="54">
        <f>(IF(G17&gt;0,(((E17+F17)*2+4)*(F17+G17+2)/10000),(E17*F17/10000)))*Q17</f>
        <v>185.238</v>
      </c>
      <c r="I17" s="88" t="s">
        <v>98</v>
      </c>
      <c r="J17" s="87"/>
      <c r="K17" s="55"/>
      <c r="L17" s="55"/>
      <c r="M17" s="55">
        <f>K17*L17</f>
        <v>0</v>
      </c>
      <c r="N17" s="66">
        <v>42493</v>
      </c>
      <c r="O17" s="66" t="s">
        <v>95</v>
      </c>
      <c r="P17" s="56"/>
      <c r="Q17" s="57">
        <v>60</v>
      </c>
      <c r="R17" s="57">
        <v>20100</v>
      </c>
      <c r="S17" s="57">
        <f>R17*10%</f>
        <v>2010</v>
      </c>
      <c r="T17" s="57">
        <f>Q17*R17</f>
        <v>1206000</v>
      </c>
      <c r="U17" s="57">
        <f>Q17*(R17+S17)</f>
        <v>1326600</v>
      </c>
      <c r="V17" s="60"/>
      <c r="W17" s="145" t="str">
        <f>IF(AND(B17='DC - CN'!$C$16,OR(U17&lt;&gt;0,V17&lt;&gt;0)),"x","")</f>
        <v/>
      </c>
    </row>
    <row r="18" spans="1:23" ht="18" customHeight="1">
      <c r="A18" s="2">
        <f>IF(B18&lt;&gt;"",ROW()-2,"")</f>
        <v>16</v>
      </c>
      <c r="B18" s="3" t="s">
        <v>177</v>
      </c>
      <c r="C18" s="3" t="s">
        <v>233</v>
      </c>
      <c r="D18" s="4" t="s">
        <v>405</v>
      </c>
      <c r="E18" s="140">
        <v>55</v>
      </c>
      <c r="F18" s="140">
        <v>46</v>
      </c>
      <c r="G18" s="140">
        <v>53</v>
      </c>
      <c r="H18" s="54">
        <f>(IF(G18&gt;0,(((E18+F18)*2+4)*(F18+G18+2)/10000),(E18*F18/10000)))*Q18</f>
        <v>41.612000000000002</v>
      </c>
      <c r="I18" s="88" t="s">
        <v>98</v>
      </c>
      <c r="J18" s="87"/>
      <c r="K18" s="55"/>
      <c r="L18" s="55"/>
      <c r="M18" s="55">
        <f>K18*L18</f>
        <v>0</v>
      </c>
      <c r="N18" s="66">
        <v>42493</v>
      </c>
      <c r="O18" s="66" t="s">
        <v>95</v>
      </c>
      <c r="P18" s="56"/>
      <c r="Q18" s="57">
        <v>20</v>
      </c>
      <c r="R18" s="57">
        <v>22000</v>
      </c>
      <c r="S18" s="57">
        <f>R18*10%</f>
        <v>2200</v>
      </c>
      <c r="T18" s="57">
        <f>Q18*R18</f>
        <v>440000</v>
      </c>
      <c r="U18" s="57">
        <f>Q18*(R18+S18)</f>
        <v>484000</v>
      </c>
      <c r="V18" s="60"/>
      <c r="W18" s="145" t="str">
        <f>IF(AND(B18='DC - CN'!$C$16,OR(U18&lt;&gt;0,V18&lt;&gt;0)),"x","")</f>
        <v/>
      </c>
    </row>
    <row r="19" spans="1:23" ht="18" customHeight="1">
      <c r="A19" s="2">
        <f>IF(B19&lt;&gt;"",ROW()-2,"")</f>
        <v>17</v>
      </c>
      <c r="B19" s="3" t="s">
        <v>177</v>
      </c>
      <c r="C19" s="3" t="s">
        <v>233</v>
      </c>
      <c r="D19" s="4" t="s">
        <v>405</v>
      </c>
      <c r="E19" s="140">
        <v>55</v>
      </c>
      <c r="F19" s="140">
        <v>49</v>
      </c>
      <c r="G19" s="140">
        <v>55</v>
      </c>
      <c r="H19" s="54">
        <f>(IF(G19&gt;0,(((E19+F19)*2+4)*(F19+G19+2)/10000),(E19*F19/10000)))*Q19</f>
        <v>44.943999999999996</v>
      </c>
      <c r="I19" s="88" t="s">
        <v>98</v>
      </c>
      <c r="J19" s="87"/>
      <c r="K19" s="55"/>
      <c r="L19" s="55"/>
      <c r="M19" s="55">
        <f>K19*L19</f>
        <v>0</v>
      </c>
      <c r="N19" s="66">
        <v>42493</v>
      </c>
      <c r="O19" s="66" t="s">
        <v>95</v>
      </c>
      <c r="P19" s="56"/>
      <c r="Q19" s="57">
        <v>20</v>
      </c>
      <c r="R19" s="57">
        <v>21500</v>
      </c>
      <c r="S19" s="57">
        <f>R19*10%</f>
        <v>2150</v>
      </c>
      <c r="T19" s="57">
        <f>Q19*R19</f>
        <v>430000</v>
      </c>
      <c r="U19" s="57">
        <f>Q19*(R19+S19)</f>
        <v>473000</v>
      </c>
      <c r="V19" s="60"/>
      <c r="W19" s="145" t="str">
        <f>IF(AND(B19='DC - CN'!$C$16,OR(U19&lt;&gt;0,V19&lt;&gt;0)),"x","")</f>
        <v/>
      </c>
    </row>
    <row r="20" spans="1:23" ht="18" customHeight="1">
      <c r="A20" s="2">
        <f>IF(B20&lt;&gt;"",ROW()-2,"")</f>
        <v>18</v>
      </c>
      <c r="B20" s="3" t="s">
        <v>177</v>
      </c>
      <c r="C20" s="3" t="s">
        <v>233</v>
      </c>
      <c r="D20" s="4" t="s">
        <v>405</v>
      </c>
      <c r="E20" s="140">
        <v>55</v>
      </c>
      <c r="F20" s="140">
        <v>51</v>
      </c>
      <c r="G20" s="140">
        <v>62</v>
      </c>
      <c r="H20" s="54">
        <f>(IF(G20&gt;0,(((E20+F20)*2+4)*(F20+G20+2)/10000),(E20*F20/10000)))*Q20</f>
        <v>54.647999999999996</v>
      </c>
      <c r="I20" s="88" t="s">
        <v>98</v>
      </c>
      <c r="J20" s="87"/>
      <c r="K20" s="55"/>
      <c r="L20" s="55"/>
      <c r="M20" s="55">
        <f>K20*L20</f>
        <v>0</v>
      </c>
      <c r="N20" s="66">
        <v>42493</v>
      </c>
      <c r="O20" s="66" t="s">
        <v>95</v>
      </c>
      <c r="P20" s="56"/>
      <c r="Q20" s="57">
        <v>22</v>
      </c>
      <c r="R20" s="57">
        <v>24300</v>
      </c>
      <c r="S20" s="57">
        <f>R20*10%</f>
        <v>2430</v>
      </c>
      <c r="T20" s="57">
        <f>Q20*R20</f>
        <v>534600</v>
      </c>
      <c r="U20" s="57">
        <f>Q20*(R20+S20)</f>
        <v>588060</v>
      </c>
      <c r="V20" s="60"/>
      <c r="W20" s="145" t="str">
        <f>IF(AND(B20='DC - CN'!$C$16,OR(U20&lt;&gt;0,V20&lt;&gt;0)),"x","")</f>
        <v/>
      </c>
    </row>
    <row r="21" spans="1:23" ht="18" customHeight="1">
      <c r="A21" s="2">
        <f>IF(B21&lt;&gt;"",ROW()-2,"")</f>
        <v>19</v>
      </c>
      <c r="B21" s="3" t="s">
        <v>177</v>
      </c>
      <c r="C21" s="3" t="s">
        <v>233</v>
      </c>
      <c r="D21" s="4" t="s">
        <v>405</v>
      </c>
      <c r="E21" s="140">
        <v>49</v>
      </c>
      <c r="F21" s="140">
        <v>44</v>
      </c>
      <c r="G21" s="140">
        <v>34</v>
      </c>
      <c r="H21" s="54">
        <f>(IF(G21&gt;0,(((E21+F21)*2+4)*(F21+G21+2)/10000),(E21*F21/10000)))*Q21</f>
        <v>36.480000000000004</v>
      </c>
      <c r="I21" s="88" t="s">
        <v>98</v>
      </c>
      <c r="J21" s="87"/>
      <c r="K21" s="55"/>
      <c r="L21" s="55"/>
      <c r="M21" s="55">
        <f>K21*L21</f>
        <v>0</v>
      </c>
      <c r="N21" s="66">
        <v>42493</v>
      </c>
      <c r="O21" s="66" t="s">
        <v>95</v>
      </c>
      <c r="P21" s="56"/>
      <c r="Q21" s="57">
        <v>24</v>
      </c>
      <c r="R21" s="57">
        <v>13000</v>
      </c>
      <c r="S21" s="57">
        <f>R21*10%</f>
        <v>1300</v>
      </c>
      <c r="T21" s="57">
        <f>Q21*R21</f>
        <v>312000</v>
      </c>
      <c r="U21" s="57">
        <f>Q21*(R21+S21)</f>
        <v>343200</v>
      </c>
      <c r="V21" s="60"/>
      <c r="W21" s="145" t="str">
        <f>IF(AND(B21='DC - CN'!$C$16,OR(U21&lt;&gt;0,V21&lt;&gt;0)),"x","")</f>
        <v/>
      </c>
    </row>
    <row r="22" spans="1:23" ht="18" customHeight="1">
      <c r="A22" s="2">
        <f>IF(B22&lt;&gt;"",ROW()-2,"")</f>
        <v>20</v>
      </c>
      <c r="B22" s="3" t="s">
        <v>177</v>
      </c>
      <c r="C22" s="3" t="s">
        <v>233</v>
      </c>
      <c r="D22" s="4" t="s">
        <v>405</v>
      </c>
      <c r="E22" s="140">
        <v>44</v>
      </c>
      <c r="F22" s="140">
        <v>38</v>
      </c>
      <c r="G22" s="140">
        <v>45</v>
      </c>
      <c r="H22" s="54">
        <f>(IF(G22&gt;0,(((E22+F22)*2+4)*(F22+G22+2)/10000),(E22*F22/10000)))*Q22</f>
        <v>34.271999999999998</v>
      </c>
      <c r="I22" s="88" t="s">
        <v>98</v>
      </c>
      <c r="J22" s="87"/>
      <c r="K22" s="55"/>
      <c r="L22" s="55"/>
      <c r="M22" s="55">
        <f>K22*L22</f>
        <v>0</v>
      </c>
      <c r="N22" s="66">
        <v>42493</v>
      </c>
      <c r="O22" s="66" t="s">
        <v>95</v>
      </c>
      <c r="P22" s="56"/>
      <c r="Q22" s="57">
        <v>24</v>
      </c>
      <c r="R22" s="57">
        <v>13000</v>
      </c>
      <c r="S22" s="57">
        <f>R22*10%</f>
        <v>1300</v>
      </c>
      <c r="T22" s="57">
        <f>Q22*R22</f>
        <v>312000</v>
      </c>
      <c r="U22" s="57">
        <f>Q22*(R22+S22)</f>
        <v>343200</v>
      </c>
      <c r="V22" s="60"/>
      <c r="W22" s="145" t="str">
        <f>IF(AND(B22='DC - CN'!$C$16,OR(U22&lt;&gt;0,V22&lt;&gt;0)),"x","")</f>
        <v/>
      </c>
    </row>
    <row r="23" spans="1:23" ht="18" customHeight="1">
      <c r="A23" s="2">
        <f>IF(B23&lt;&gt;"",ROW()-2,"")</f>
        <v>21</v>
      </c>
      <c r="B23" s="3" t="s">
        <v>177</v>
      </c>
      <c r="C23" s="3" t="s">
        <v>233</v>
      </c>
      <c r="D23" s="4" t="s">
        <v>405</v>
      </c>
      <c r="E23" s="140">
        <v>49</v>
      </c>
      <c r="F23" s="140">
        <v>47</v>
      </c>
      <c r="G23" s="140">
        <v>39</v>
      </c>
      <c r="H23" s="54">
        <f>(IF(G23&gt;0,(((E23+F23)*2+4)*(F23+G23+2)/10000),(E23*F23/10000)))*Q23</f>
        <v>44.844800000000006</v>
      </c>
      <c r="I23" s="88" t="s">
        <v>98</v>
      </c>
      <c r="J23" s="87"/>
      <c r="K23" s="55"/>
      <c r="L23" s="55"/>
      <c r="M23" s="55">
        <f>K23*L23</f>
        <v>0</v>
      </c>
      <c r="N23" s="66">
        <v>42493</v>
      </c>
      <c r="O23" s="66" t="s">
        <v>95</v>
      </c>
      <c r="P23" s="56"/>
      <c r="Q23" s="57">
        <v>26</v>
      </c>
      <c r="R23" s="57">
        <v>15000</v>
      </c>
      <c r="S23" s="57">
        <f>R23*10%</f>
        <v>1500</v>
      </c>
      <c r="T23" s="57">
        <f>Q23*R23</f>
        <v>390000</v>
      </c>
      <c r="U23" s="57">
        <f>Q23*(R23+S23)</f>
        <v>429000</v>
      </c>
      <c r="V23" s="60"/>
      <c r="W23" s="145" t="str">
        <f>IF(AND(B23='DC - CN'!$C$16,OR(U23&lt;&gt;0,V23&lt;&gt;0)),"x","")</f>
        <v/>
      </c>
    </row>
    <row r="24" spans="1:23" ht="18" customHeight="1">
      <c r="A24" s="2">
        <f>IF(B24&lt;&gt;"",ROW()-2,"")</f>
        <v>22</v>
      </c>
      <c r="B24" s="3" t="s">
        <v>177</v>
      </c>
      <c r="C24" s="3" t="s">
        <v>233</v>
      </c>
      <c r="D24" s="4" t="s">
        <v>405</v>
      </c>
      <c r="E24" s="140">
        <v>47</v>
      </c>
      <c r="F24" s="140">
        <v>46</v>
      </c>
      <c r="G24" s="140">
        <v>36</v>
      </c>
      <c r="H24" s="54">
        <f>(IF(G24&gt;0,(((E24+F24)*2+4)*(F24+G24+2)/10000),(E24*F24/10000)))*Q24</f>
        <v>31.92</v>
      </c>
      <c r="I24" s="88" t="s">
        <v>98</v>
      </c>
      <c r="J24" s="87"/>
      <c r="K24" s="55"/>
      <c r="L24" s="55"/>
      <c r="M24" s="55">
        <f>K24*L24</f>
        <v>0</v>
      </c>
      <c r="N24" s="66">
        <v>42493</v>
      </c>
      <c r="O24" s="66" t="s">
        <v>95</v>
      </c>
      <c r="P24" s="56"/>
      <c r="Q24" s="57">
        <v>20</v>
      </c>
      <c r="R24" s="57">
        <v>13200</v>
      </c>
      <c r="S24" s="57">
        <f>R24*10%</f>
        <v>1320</v>
      </c>
      <c r="T24" s="57">
        <f>Q24*R24</f>
        <v>264000</v>
      </c>
      <c r="U24" s="57">
        <f>Q24*(R24+S24)</f>
        <v>290400</v>
      </c>
      <c r="V24" s="60"/>
      <c r="W24" s="145" t="str">
        <f>IF(AND(B24='DC - CN'!$C$16,OR(U24&lt;&gt;0,V24&lt;&gt;0)),"x","")</f>
        <v/>
      </c>
    </row>
    <row r="25" spans="1:23" ht="18" customHeight="1">
      <c r="A25" s="2">
        <f>IF(B25&lt;&gt;"",ROW()-2,"")</f>
        <v>23</v>
      </c>
      <c r="B25" s="3" t="s">
        <v>177</v>
      </c>
      <c r="C25" s="3" t="s">
        <v>233</v>
      </c>
      <c r="D25" s="4" t="s">
        <v>405</v>
      </c>
      <c r="E25" s="140">
        <v>54</v>
      </c>
      <c r="F25" s="140">
        <v>42</v>
      </c>
      <c r="G25" s="140">
        <v>50</v>
      </c>
      <c r="H25" s="54">
        <f>(IF(G25&gt;0,(((E25+F25)*2+4)*(F25+G25+2)/10000),(E25*F25/10000)))*Q25</f>
        <v>36.847999999999999</v>
      </c>
      <c r="I25" s="88" t="s">
        <v>98</v>
      </c>
      <c r="J25" s="87"/>
      <c r="K25" s="55"/>
      <c r="L25" s="55"/>
      <c r="M25" s="55">
        <f>K25*L25</f>
        <v>0</v>
      </c>
      <c r="N25" s="66">
        <v>42493</v>
      </c>
      <c r="O25" s="66" t="s">
        <v>95</v>
      </c>
      <c r="P25" s="56"/>
      <c r="Q25" s="57">
        <v>20</v>
      </c>
      <c r="R25" s="57">
        <v>17000</v>
      </c>
      <c r="S25" s="57">
        <f>R25*10%</f>
        <v>1700</v>
      </c>
      <c r="T25" s="57">
        <f>Q25*R25</f>
        <v>340000</v>
      </c>
      <c r="U25" s="57">
        <f>Q25*(R25+S25)</f>
        <v>374000</v>
      </c>
      <c r="V25" s="60"/>
      <c r="W25" s="145" t="str">
        <f>IF(AND(B25='DC - CN'!$C$16,OR(U25&lt;&gt;0,V25&lt;&gt;0)),"x","")</f>
        <v/>
      </c>
    </row>
    <row r="26" spans="1:23" ht="18" customHeight="1">
      <c r="A26" s="2">
        <f>IF(B26&lt;&gt;"",ROW()-2,"")</f>
        <v>24</v>
      </c>
      <c r="B26" s="3" t="s">
        <v>177</v>
      </c>
      <c r="C26" s="3" t="s">
        <v>233</v>
      </c>
      <c r="D26" s="4" t="s">
        <v>405</v>
      </c>
      <c r="E26" s="140">
        <v>60.5</v>
      </c>
      <c r="F26" s="140">
        <v>50.5</v>
      </c>
      <c r="G26" s="140">
        <v>45</v>
      </c>
      <c r="H26" s="54">
        <f>(IF(G26&gt;0,(((E26+F26)*2+4)*(F26+G26+2)/10000),(E26*F26/10000)))*Q26</f>
        <v>235.77449999999999</v>
      </c>
      <c r="I26" s="88" t="s">
        <v>98</v>
      </c>
      <c r="J26" s="87"/>
      <c r="K26" s="55"/>
      <c r="L26" s="55"/>
      <c r="M26" s="55">
        <f>K26*L26</f>
        <v>0</v>
      </c>
      <c r="N26" s="66">
        <v>42493</v>
      </c>
      <c r="O26" s="66" t="s">
        <v>95</v>
      </c>
      <c r="P26" s="56"/>
      <c r="Q26" s="57">
        <v>107</v>
      </c>
      <c r="R26" s="57">
        <v>15400</v>
      </c>
      <c r="S26" s="57">
        <f>R26*10%</f>
        <v>1540</v>
      </c>
      <c r="T26" s="57">
        <f>Q26*R26</f>
        <v>1647800</v>
      </c>
      <c r="U26" s="57">
        <f>Q26*(R26+S26)</f>
        <v>1812580</v>
      </c>
      <c r="V26" s="60"/>
      <c r="W26" s="145" t="str">
        <f>IF(AND(B26='DC - CN'!$C$16,OR(U26&lt;&gt;0,V26&lt;&gt;0)),"x","")</f>
        <v/>
      </c>
    </row>
    <row r="27" spans="1:23" ht="18" customHeight="1">
      <c r="A27" s="2">
        <f>IF(B27&lt;&gt;"",ROW()-2,"")</f>
        <v>25</v>
      </c>
      <c r="B27" s="3" t="s">
        <v>177</v>
      </c>
      <c r="C27" s="3" t="s">
        <v>233</v>
      </c>
      <c r="D27" s="4" t="s">
        <v>405</v>
      </c>
      <c r="E27" s="140">
        <v>46</v>
      </c>
      <c r="F27" s="140">
        <v>39</v>
      </c>
      <c r="G27" s="140">
        <v>55</v>
      </c>
      <c r="H27" s="54">
        <f>(IF(G27&gt;0,(((E27+F27)*2+4)*(F27+G27+2)/10000),(E27*F27/10000)))*Q27</f>
        <v>43.430400000000006</v>
      </c>
      <c r="I27" s="88" t="s">
        <v>98</v>
      </c>
      <c r="J27" s="87"/>
      <c r="K27" s="55"/>
      <c r="L27" s="55"/>
      <c r="M27" s="55">
        <f>K27*L27</f>
        <v>0</v>
      </c>
      <c r="N27" s="66">
        <v>42493</v>
      </c>
      <c r="O27" s="66" t="s">
        <v>95</v>
      </c>
      <c r="P27" s="56"/>
      <c r="Q27" s="57">
        <v>26</v>
      </c>
      <c r="R27" s="57">
        <v>15000</v>
      </c>
      <c r="S27" s="57">
        <f>R27*10%</f>
        <v>1500</v>
      </c>
      <c r="T27" s="57">
        <f>Q27*R27</f>
        <v>390000</v>
      </c>
      <c r="U27" s="57">
        <f>Q27*(R27+S27)</f>
        <v>429000</v>
      </c>
      <c r="V27" s="60"/>
      <c r="W27" s="145" t="str">
        <f>IF(AND(B27='DC - CN'!$C$16,OR(U27&lt;&gt;0,V27&lt;&gt;0)),"x","")</f>
        <v/>
      </c>
    </row>
    <row r="28" spans="1:23" ht="18" customHeight="1">
      <c r="A28" s="2">
        <f>IF(B28&lt;&gt;"",ROW()-2,"")</f>
        <v>26</v>
      </c>
      <c r="B28" s="3" t="s">
        <v>177</v>
      </c>
      <c r="C28" s="3" t="s">
        <v>233</v>
      </c>
      <c r="D28" s="4" t="s">
        <v>405</v>
      </c>
      <c r="E28" s="140">
        <v>60.5</v>
      </c>
      <c r="F28" s="140">
        <v>50.5</v>
      </c>
      <c r="G28" s="140">
        <v>54</v>
      </c>
      <c r="H28" s="54">
        <f>(IF(G28&gt;0,(((E28+F28)*2+4)*(F28+G28+2)/10000),(E28*F28/10000)))*Q28</f>
        <v>125.15879999999999</v>
      </c>
      <c r="I28" s="88" t="s">
        <v>98</v>
      </c>
      <c r="J28" s="87"/>
      <c r="K28" s="55"/>
      <c r="L28" s="55"/>
      <c r="M28" s="55">
        <f>K28*L28</f>
        <v>0</v>
      </c>
      <c r="N28" s="66">
        <v>42493</v>
      </c>
      <c r="O28" s="66" t="s">
        <v>95</v>
      </c>
      <c r="P28" s="56"/>
      <c r="Q28" s="57">
        <v>52</v>
      </c>
      <c r="R28" s="57">
        <v>16700</v>
      </c>
      <c r="S28" s="57">
        <f>R28*10%</f>
        <v>1670</v>
      </c>
      <c r="T28" s="57">
        <f>Q28*R28</f>
        <v>868400</v>
      </c>
      <c r="U28" s="57">
        <f>Q28*(R28+S28)</f>
        <v>955240</v>
      </c>
      <c r="V28" s="60"/>
      <c r="W28" s="145" t="str">
        <f>IF(AND(B28='DC - CN'!$C$16,OR(U28&lt;&gt;0,V28&lt;&gt;0)),"x","")</f>
        <v/>
      </c>
    </row>
    <row r="29" spans="1:23" ht="18" customHeight="1">
      <c r="A29" s="2">
        <f>IF(B29&lt;&gt;"",ROW()-2,"")</f>
        <v>27</v>
      </c>
      <c r="B29" s="3" t="s">
        <v>177</v>
      </c>
      <c r="C29" s="3" t="s">
        <v>233</v>
      </c>
      <c r="D29" s="4" t="s">
        <v>405</v>
      </c>
      <c r="E29" s="140">
        <v>110.5</v>
      </c>
      <c r="F29" s="140">
        <v>60.5</v>
      </c>
      <c r="G29" s="140">
        <v>176</v>
      </c>
      <c r="H29" s="54">
        <f>(IF(G29&gt;0,(((E29+F29)*2+4)*(F29+G29+2)/10000),(E29*F29/10000)))*Q29</f>
        <v>429.10920000000004</v>
      </c>
      <c r="I29" s="88" t="s">
        <v>98</v>
      </c>
      <c r="J29" s="87"/>
      <c r="K29" s="55"/>
      <c r="L29" s="55"/>
      <c r="M29" s="55">
        <f>K29*L29</f>
        <v>0</v>
      </c>
      <c r="N29" s="66">
        <v>42493</v>
      </c>
      <c r="O29" s="66" t="s">
        <v>95</v>
      </c>
      <c r="P29" s="56"/>
      <c r="Q29" s="57">
        <v>52</v>
      </c>
      <c r="R29" s="57">
        <v>58000</v>
      </c>
      <c r="S29" s="57">
        <f>R29*10%</f>
        <v>5800</v>
      </c>
      <c r="T29" s="57">
        <f>Q29*R29</f>
        <v>3016000</v>
      </c>
      <c r="U29" s="57">
        <f>Q29*(R29+S29)</f>
        <v>3317600</v>
      </c>
      <c r="V29" s="60"/>
      <c r="W29" s="145" t="str">
        <f>IF(AND(B29='DC - CN'!$C$16,OR(U29&lt;&gt;0,V29&lt;&gt;0)),"x","")</f>
        <v/>
      </c>
    </row>
    <row r="30" spans="1:23" ht="18" customHeight="1">
      <c r="A30" s="2">
        <f>IF(B30&lt;&gt;"",ROW()-2,"")</f>
        <v>28</v>
      </c>
      <c r="B30" s="3" t="s">
        <v>177</v>
      </c>
      <c r="C30" s="3" t="s">
        <v>233</v>
      </c>
      <c r="D30" s="4" t="s">
        <v>405</v>
      </c>
      <c r="E30" s="140">
        <v>80.5</v>
      </c>
      <c r="F30" s="140">
        <v>60.5</v>
      </c>
      <c r="G30" s="140">
        <v>176</v>
      </c>
      <c r="H30" s="54">
        <f>(IF(G30&gt;0,(((E30+F30)*2+4)*(F30+G30+2)/10000),(E30*F30/10000)))*Q30</f>
        <v>347.87610000000001</v>
      </c>
      <c r="I30" s="88" t="s">
        <v>98</v>
      </c>
      <c r="J30" s="87"/>
      <c r="K30" s="55"/>
      <c r="L30" s="55"/>
      <c r="M30" s="55">
        <f>K30*L30</f>
        <v>0</v>
      </c>
      <c r="N30" s="66">
        <v>42493</v>
      </c>
      <c r="O30" s="66" t="s">
        <v>95</v>
      </c>
      <c r="P30" s="56"/>
      <c r="Q30" s="57">
        <v>51</v>
      </c>
      <c r="R30" s="57">
        <v>45950</v>
      </c>
      <c r="S30" s="57">
        <f>R30*10%</f>
        <v>4595</v>
      </c>
      <c r="T30" s="57">
        <f>Q30*R30</f>
        <v>2343450</v>
      </c>
      <c r="U30" s="57">
        <f>Q30*(R30+S30)</f>
        <v>2577795</v>
      </c>
      <c r="V30" s="60"/>
      <c r="W30" s="145" t="str">
        <f>IF(AND(B30='DC - CN'!$C$16,OR(U30&lt;&gt;0,V30&lt;&gt;0)),"x","")</f>
        <v/>
      </c>
    </row>
    <row r="31" spans="1:23" ht="18" customHeight="1">
      <c r="A31" s="2">
        <f>IF(B31&lt;&gt;"",ROW()-2,"")</f>
        <v>29</v>
      </c>
      <c r="B31" s="3" t="s">
        <v>177</v>
      </c>
      <c r="C31" s="3" t="s">
        <v>233</v>
      </c>
      <c r="D31" s="4" t="s">
        <v>405</v>
      </c>
      <c r="E31" s="140">
        <v>60.5</v>
      </c>
      <c r="F31" s="140">
        <v>60.5</v>
      </c>
      <c r="G31" s="140">
        <v>99</v>
      </c>
      <c r="H31" s="54">
        <f>(IF(G31&gt;0,(((E31+F31)*2+4)*(F31+G31+2)/10000),(E31*F31/10000)))*Q31</f>
        <v>222.48240000000001</v>
      </c>
      <c r="I31" s="88" t="s">
        <v>98</v>
      </c>
      <c r="J31" s="87"/>
      <c r="K31" s="55"/>
      <c r="L31" s="55"/>
      <c r="M31" s="55">
        <f>K31*L31</f>
        <v>0</v>
      </c>
      <c r="N31" s="66">
        <v>42493</v>
      </c>
      <c r="O31" s="66" t="s">
        <v>95</v>
      </c>
      <c r="P31" s="56"/>
      <c r="Q31" s="57">
        <v>56</v>
      </c>
      <c r="R31" s="57">
        <v>26000</v>
      </c>
      <c r="S31" s="57">
        <f>R31*10%</f>
        <v>2600</v>
      </c>
      <c r="T31" s="57">
        <f>Q31*R31</f>
        <v>1456000</v>
      </c>
      <c r="U31" s="57">
        <f>Q31*(R31+S31)</f>
        <v>1601600</v>
      </c>
      <c r="V31" s="60"/>
      <c r="W31" s="145" t="str">
        <f>IF(AND(B31='DC - CN'!$C$16,OR(U31&lt;&gt;0,V31&lt;&gt;0)),"x","")</f>
        <v/>
      </c>
    </row>
    <row r="32" spans="1:23" ht="18" customHeight="1">
      <c r="A32" s="2">
        <f>IF(B32&lt;&gt;"",ROW()-2,"")</f>
        <v>30</v>
      </c>
      <c r="B32" s="3" t="s">
        <v>393</v>
      </c>
      <c r="C32" s="3" t="s">
        <v>234</v>
      </c>
      <c r="D32" s="4" t="s">
        <v>405</v>
      </c>
      <c r="E32" s="140">
        <v>48</v>
      </c>
      <c r="F32" s="140">
        <v>35.5</v>
      </c>
      <c r="G32" s="140">
        <v>26</v>
      </c>
      <c r="H32" s="54">
        <f>(IF(G32&gt;0,(((E32+F32)*2+4)*(F32+G32+2)/10000),(E32*F32/10000)))*Q32</f>
        <v>1502.8163999999999</v>
      </c>
      <c r="I32" s="88" t="s">
        <v>329</v>
      </c>
      <c r="J32" s="87"/>
      <c r="K32" s="55"/>
      <c r="L32" s="55"/>
      <c r="M32" s="55">
        <f>K32*L32</f>
        <v>0</v>
      </c>
      <c r="N32" s="66">
        <v>42493</v>
      </c>
      <c r="O32" s="66" t="s">
        <v>193</v>
      </c>
      <c r="P32" s="56"/>
      <c r="Q32" s="57">
        <v>1384</v>
      </c>
      <c r="R32" s="57">
        <v>10700</v>
      </c>
      <c r="S32" s="57"/>
      <c r="T32" s="57">
        <f>Q32*R32</f>
        <v>14808800</v>
      </c>
      <c r="U32" s="57">
        <f>Q32*(R32+S32)</f>
        <v>14808800</v>
      </c>
      <c r="V32" s="60"/>
      <c r="W32" s="145" t="str">
        <f>IF(AND(B32='DC - CN'!$C$16,OR(U32&lt;&gt;0,V32&lt;&gt;0)),"x","")</f>
        <v/>
      </c>
    </row>
    <row r="33" spans="1:23" ht="18" customHeight="1">
      <c r="A33" s="2">
        <f>IF(B33&lt;&gt;"",ROW()-2,"")</f>
        <v>31</v>
      </c>
      <c r="B33" s="3" t="s">
        <v>175</v>
      </c>
      <c r="C33" s="3" t="s">
        <v>235</v>
      </c>
      <c r="D33" s="4" t="s">
        <v>407</v>
      </c>
      <c r="E33" s="140">
        <v>95</v>
      </c>
      <c r="F33" s="140">
        <v>66</v>
      </c>
      <c r="G33" s="140"/>
      <c r="H33" s="54">
        <f>(IF(G33&gt;0,(((E33+F33)*2+4)*(F33+G33+2)/10000),(E33*F33/10000)))*Q33</f>
        <v>156.75</v>
      </c>
      <c r="I33" s="88" t="s">
        <v>98</v>
      </c>
      <c r="J33" s="87">
        <v>42487</v>
      </c>
      <c r="K33" s="55">
        <v>250</v>
      </c>
      <c r="L33" s="55">
        <v>3511</v>
      </c>
      <c r="M33" s="55">
        <f>K33*L33</f>
        <v>877750</v>
      </c>
      <c r="N33" s="66">
        <v>42493</v>
      </c>
      <c r="O33" s="66" t="s">
        <v>97</v>
      </c>
      <c r="P33" s="56"/>
      <c r="Q33" s="57">
        <v>250</v>
      </c>
      <c r="R33" s="57">
        <v>3511</v>
      </c>
      <c r="S33" s="57"/>
      <c r="T33" s="57">
        <f>Q33*R33</f>
        <v>877750</v>
      </c>
      <c r="U33" s="57">
        <f>Q33*(R33+S33)</f>
        <v>877750</v>
      </c>
      <c r="V33" s="60"/>
      <c r="W33" s="145" t="str">
        <f>IF(AND(B33='DC - CN'!$C$16,OR(U33&lt;&gt;0,V33&lt;&gt;0)),"x","")</f>
        <v>x</v>
      </c>
    </row>
    <row r="34" spans="1:23" ht="18" customHeight="1">
      <c r="A34" s="2">
        <f>IF(B34&lt;&gt;"",ROW()-2,"")</f>
        <v>32</v>
      </c>
      <c r="B34" s="3" t="s">
        <v>175</v>
      </c>
      <c r="C34" s="3" t="s">
        <v>235</v>
      </c>
      <c r="D34" s="4" t="s">
        <v>407</v>
      </c>
      <c r="E34" s="140">
        <v>85</v>
      </c>
      <c r="F34" s="140">
        <v>57</v>
      </c>
      <c r="G34" s="140"/>
      <c r="H34" s="54">
        <f>(IF(G34&gt;0,(((E34+F34)*2+4)*(F34+G34+2)/10000),(E34*F34/10000)))*Q34</f>
        <v>242.25</v>
      </c>
      <c r="I34" s="88" t="s">
        <v>98</v>
      </c>
      <c r="J34" s="87">
        <v>42487</v>
      </c>
      <c r="K34" s="55">
        <v>500</v>
      </c>
      <c r="L34" s="55">
        <v>2713</v>
      </c>
      <c r="M34" s="55">
        <f>K34*L34</f>
        <v>1356500</v>
      </c>
      <c r="N34" s="66">
        <v>42493</v>
      </c>
      <c r="O34" s="66" t="s">
        <v>97</v>
      </c>
      <c r="P34" s="56"/>
      <c r="Q34" s="57">
        <v>500</v>
      </c>
      <c r="R34" s="57">
        <v>2713</v>
      </c>
      <c r="S34" s="57"/>
      <c r="T34" s="57">
        <f>Q34*R34</f>
        <v>1356500</v>
      </c>
      <c r="U34" s="57">
        <f>Q34*(R34+S34)</f>
        <v>1356500</v>
      </c>
      <c r="V34" s="60"/>
      <c r="W34" s="145" t="str">
        <f>IF(AND(B34='DC - CN'!$C$16,OR(U34&lt;&gt;0,V34&lt;&gt;0)),"x","")</f>
        <v>x</v>
      </c>
    </row>
    <row r="35" spans="1:23" ht="18" customHeight="1">
      <c r="A35" s="2">
        <f>IF(B35&lt;&gt;"",ROW()-2,"")</f>
        <v>33</v>
      </c>
      <c r="B35" s="3" t="s">
        <v>308</v>
      </c>
      <c r="C35" s="3" t="s">
        <v>236</v>
      </c>
      <c r="D35" s="4" t="s">
        <v>405</v>
      </c>
      <c r="E35" s="140">
        <v>167</v>
      </c>
      <c r="F35" s="140">
        <v>49</v>
      </c>
      <c r="G35" s="140">
        <v>51</v>
      </c>
      <c r="H35" s="54">
        <f>(IF(G35&gt;0,(((E35+F35)*2+4)*(F35+G35+2)/10000),(E35*F35/10000)))*Q35</f>
        <v>93.391199999999998</v>
      </c>
      <c r="I35" s="88" t="s">
        <v>326</v>
      </c>
      <c r="J35" s="87"/>
      <c r="K35" s="55"/>
      <c r="L35" s="55"/>
      <c r="M35" s="55">
        <f>K35*L35</f>
        <v>0</v>
      </c>
      <c r="N35" s="66">
        <v>42493</v>
      </c>
      <c r="O35" s="66" t="s">
        <v>194</v>
      </c>
      <c r="P35" s="56"/>
      <c r="Q35" s="57">
        <v>21</v>
      </c>
      <c r="R35" s="57">
        <v>50400</v>
      </c>
      <c r="S35" s="57"/>
      <c r="T35" s="57">
        <f>Q35*R35</f>
        <v>1058400</v>
      </c>
      <c r="U35" s="57">
        <f>Q35*(R35+S35)</f>
        <v>1058400</v>
      </c>
      <c r="V35" s="60"/>
      <c r="W35" s="145" t="str">
        <f>IF(AND(B35='DC - CN'!$C$16,OR(U35&lt;&gt;0,V35&lt;&gt;0)),"x","")</f>
        <v/>
      </c>
    </row>
    <row r="36" spans="1:23" ht="18" customHeight="1">
      <c r="A36" s="2">
        <f>IF(B36&lt;&gt;"",ROW()-2,"")</f>
        <v>34</v>
      </c>
      <c r="B36" s="3" t="s">
        <v>308</v>
      </c>
      <c r="C36" s="3" t="s">
        <v>237</v>
      </c>
      <c r="D36" s="4" t="s">
        <v>405</v>
      </c>
      <c r="E36" s="140">
        <v>151</v>
      </c>
      <c r="F36" s="140">
        <v>49</v>
      </c>
      <c r="G36" s="140">
        <v>51</v>
      </c>
      <c r="H36" s="54">
        <f>(IF(G36&gt;0,(((E36+F36)*2+4)*(F36+G36+2)/10000),(E36*F36/10000)))*Q36</f>
        <v>86.536799999999999</v>
      </c>
      <c r="I36" s="88" t="s">
        <v>326</v>
      </c>
      <c r="J36" s="87">
        <v>42461</v>
      </c>
      <c r="K36" s="55">
        <v>20</v>
      </c>
      <c r="L36" s="55">
        <v>45300</v>
      </c>
      <c r="M36" s="55">
        <f>K36*L36</f>
        <v>906000</v>
      </c>
      <c r="N36" s="66">
        <v>42493</v>
      </c>
      <c r="O36" s="66" t="s">
        <v>194</v>
      </c>
      <c r="P36" s="56"/>
      <c r="Q36" s="57">
        <v>21</v>
      </c>
      <c r="R36" s="57">
        <v>45300</v>
      </c>
      <c r="S36" s="57"/>
      <c r="T36" s="57">
        <f>Q36*R36</f>
        <v>951300</v>
      </c>
      <c r="U36" s="57">
        <f>Q36*(R36+S36)</f>
        <v>951300</v>
      </c>
      <c r="V36" s="60"/>
      <c r="W36" s="145" t="str">
        <f>IF(AND(B36='DC - CN'!$C$16,OR(U36&lt;&gt;0,V36&lt;&gt;0)),"x","")</f>
        <v/>
      </c>
    </row>
    <row r="37" spans="1:23" ht="18" customHeight="1">
      <c r="A37" s="2">
        <f>IF(B37&lt;&gt;"",ROW()-2,"")</f>
        <v>35</v>
      </c>
      <c r="B37" s="3" t="s">
        <v>308</v>
      </c>
      <c r="C37" s="3" t="s">
        <v>238</v>
      </c>
      <c r="D37" s="4" t="s">
        <v>405</v>
      </c>
      <c r="E37" s="140">
        <v>247</v>
      </c>
      <c r="F37" s="140">
        <v>49</v>
      </c>
      <c r="G37" s="140">
        <v>51</v>
      </c>
      <c r="H37" s="54">
        <f>(IF(G37&gt;0,(((E37+F37)*2+4)*(F37+G37+2)/10000),(E37*F37/10000)))*Q37</f>
        <v>30.396000000000001</v>
      </c>
      <c r="I37" s="88" t="s">
        <v>326</v>
      </c>
      <c r="J37" s="87">
        <v>42461</v>
      </c>
      <c r="K37" s="55">
        <v>5</v>
      </c>
      <c r="L37" s="55">
        <v>68000</v>
      </c>
      <c r="M37" s="55">
        <f>K37*L37</f>
        <v>340000</v>
      </c>
      <c r="N37" s="66">
        <v>42493</v>
      </c>
      <c r="O37" s="66" t="s">
        <v>194</v>
      </c>
      <c r="P37" s="56"/>
      <c r="Q37" s="57">
        <v>5</v>
      </c>
      <c r="R37" s="57">
        <v>68000</v>
      </c>
      <c r="S37" s="57"/>
      <c r="T37" s="57">
        <f>Q37*R37</f>
        <v>340000</v>
      </c>
      <c r="U37" s="57">
        <f>Q37*(R37+S37)</f>
        <v>340000</v>
      </c>
      <c r="V37" s="60"/>
      <c r="W37" s="145" t="str">
        <f>IF(AND(B37='DC - CN'!$C$16,OR(U37&lt;&gt;0,V37&lt;&gt;0)),"x","")</f>
        <v/>
      </c>
    </row>
    <row r="38" spans="1:23" ht="18" customHeight="1">
      <c r="A38" s="2">
        <f>IF(B38&lt;&gt;"",ROW()-2,"")</f>
        <v>36</v>
      </c>
      <c r="B38" s="3" t="s">
        <v>309</v>
      </c>
      <c r="C38" s="3" t="s">
        <v>239</v>
      </c>
      <c r="D38" s="4" t="s">
        <v>408</v>
      </c>
      <c r="E38" s="140">
        <v>79</v>
      </c>
      <c r="F38" s="140">
        <v>42.5</v>
      </c>
      <c r="G38" s="140"/>
      <c r="H38" s="54">
        <f>(IF(G38&gt;0,(((E38+F38)*2+4)*(F38+G38+2)/10000),(E38*F38/10000)))*Q38</f>
        <v>335.75</v>
      </c>
      <c r="I38" s="88" t="s">
        <v>402</v>
      </c>
      <c r="J38" s="87"/>
      <c r="K38" s="55"/>
      <c r="L38" s="55"/>
      <c r="M38" s="55">
        <f>K38*L38</f>
        <v>0</v>
      </c>
      <c r="N38" s="66">
        <v>42493</v>
      </c>
      <c r="O38" s="66" t="s">
        <v>195</v>
      </c>
      <c r="P38" s="56"/>
      <c r="Q38" s="57">
        <v>1000</v>
      </c>
      <c r="R38" s="57">
        <v>2150</v>
      </c>
      <c r="S38" s="57"/>
      <c r="T38" s="57">
        <f>Q38*R38</f>
        <v>2150000</v>
      </c>
      <c r="U38" s="57">
        <f>Q38*(R38+S38)</f>
        <v>2150000</v>
      </c>
      <c r="V38" s="60"/>
      <c r="W38" s="145" t="str">
        <f>IF(AND(B38='DC - CN'!$C$16,OR(U38&lt;&gt;0,V38&lt;&gt;0)),"x","")</f>
        <v/>
      </c>
    </row>
    <row r="39" spans="1:23" ht="18" customHeight="1">
      <c r="A39" s="2">
        <f>IF(B39&lt;&gt;"",ROW()-2,"")</f>
        <v>37</v>
      </c>
      <c r="B39" s="3" t="s">
        <v>13</v>
      </c>
      <c r="C39" s="3" t="s">
        <v>240</v>
      </c>
      <c r="D39" s="4" t="s">
        <v>405</v>
      </c>
      <c r="E39" s="140">
        <v>103</v>
      </c>
      <c r="F39" s="140">
        <v>50</v>
      </c>
      <c r="G39" s="140">
        <v>180</v>
      </c>
      <c r="H39" s="54">
        <f>(IF(G39&gt;0,(((E39+F39)*2+4)*(F39+G39+2)/10000),(E39*F39/10000)))*Q39</f>
        <v>726.39200000000005</v>
      </c>
      <c r="I39" s="88" t="s">
        <v>98</v>
      </c>
      <c r="J39" s="87"/>
      <c r="K39" s="55"/>
      <c r="L39" s="55"/>
      <c r="M39" s="55">
        <f>K39*L39</f>
        <v>0</v>
      </c>
      <c r="N39" s="66">
        <v>42494</v>
      </c>
      <c r="O39" s="66" t="s">
        <v>99</v>
      </c>
      <c r="P39" s="56"/>
      <c r="Q39" s="57">
        <v>101</v>
      </c>
      <c r="R39" s="57">
        <v>47449</v>
      </c>
      <c r="S39" s="57">
        <f>R39*10%</f>
        <v>4744.9000000000005</v>
      </c>
      <c r="T39" s="57">
        <f>Q39*R39</f>
        <v>4792349</v>
      </c>
      <c r="U39" s="57">
        <f>Q39*(R39+S39)</f>
        <v>5271583.9000000004</v>
      </c>
      <c r="V39" s="60"/>
      <c r="W39" s="145" t="str">
        <f>IF(AND(B39='DC - CN'!$C$16,OR(U39&lt;&gt;0,V39&lt;&gt;0)),"x","")</f>
        <v/>
      </c>
    </row>
    <row r="40" spans="1:23" ht="18" customHeight="1">
      <c r="A40" s="2">
        <f>IF(B40&lt;&gt;"",ROW()-2,"")</f>
        <v>38</v>
      </c>
      <c r="B40" s="3" t="s">
        <v>322</v>
      </c>
      <c r="C40" s="3" t="s">
        <v>232</v>
      </c>
      <c r="D40" s="4" t="s">
        <v>405</v>
      </c>
      <c r="E40" s="140">
        <v>95</v>
      </c>
      <c r="F40" s="140">
        <v>52</v>
      </c>
      <c r="G40" s="140">
        <v>42</v>
      </c>
      <c r="H40" s="54">
        <f>(IF(G40&gt;0,(((E40+F40)*2+4)*(F40+G40+2)/10000),(E40*F40/10000)))*Q40</f>
        <v>40.051199999999994</v>
      </c>
      <c r="I40" s="88" t="s">
        <v>330</v>
      </c>
      <c r="J40" s="87"/>
      <c r="K40" s="55"/>
      <c r="L40" s="55"/>
      <c r="M40" s="55">
        <f>K40*L40</f>
        <v>0</v>
      </c>
      <c r="N40" s="66">
        <v>42494</v>
      </c>
      <c r="O40" s="66" t="s">
        <v>196</v>
      </c>
      <c r="P40" s="56"/>
      <c r="Q40" s="57">
        <v>14</v>
      </c>
      <c r="R40" s="57">
        <v>31500</v>
      </c>
      <c r="S40" s="57"/>
      <c r="T40" s="57">
        <f>Q40*R40</f>
        <v>441000</v>
      </c>
      <c r="U40" s="57">
        <f>Q40*(R40+S40)</f>
        <v>441000</v>
      </c>
      <c r="V40" s="60"/>
      <c r="W40" s="145" t="str">
        <f>IF(AND(B40='DC - CN'!$C$16,OR(U40&lt;&gt;0,V40&lt;&gt;0)),"x","")</f>
        <v/>
      </c>
    </row>
    <row r="41" spans="1:23" ht="18" customHeight="1">
      <c r="A41" s="2">
        <f>IF(B41&lt;&gt;"",ROW()-2,"")</f>
        <v>39</v>
      </c>
      <c r="B41" s="3" t="s">
        <v>322</v>
      </c>
      <c r="C41" s="3" t="s">
        <v>232</v>
      </c>
      <c r="D41" s="4" t="s">
        <v>405</v>
      </c>
      <c r="E41" s="140">
        <v>95</v>
      </c>
      <c r="F41" s="140">
        <v>52</v>
      </c>
      <c r="G41" s="140">
        <v>52</v>
      </c>
      <c r="H41" s="54">
        <f>(IF(G41&gt;0,(((E41+F41)*2+4)*(F41+G41+2)/10000),(E41*F41/10000)))*Q41</f>
        <v>53.699599999999997</v>
      </c>
      <c r="I41" s="88" t="s">
        <v>330</v>
      </c>
      <c r="J41" s="87"/>
      <c r="K41" s="55"/>
      <c r="L41" s="55"/>
      <c r="M41" s="55">
        <f>K41*L41</f>
        <v>0</v>
      </c>
      <c r="N41" s="66">
        <v>42494</v>
      </c>
      <c r="O41" s="66" t="s">
        <v>196</v>
      </c>
      <c r="P41" s="56"/>
      <c r="Q41" s="57">
        <v>17</v>
      </c>
      <c r="R41" s="57">
        <v>34300</v>
      </c>
      <c r="S41" s="57"/>
      <c r="T41" s="57">
        <f>Q41*R41</f>
        <v>583100</v>
      </c>
      <c r="U41" s="57">
        <f>Q41*(R41+S41)</f>
        <v>583100</v>
      </c>
      <c r="V41" s="60"/>
      <c r="W41" s="145" t="str">
        <f>IF(AND(B41='DC - CN'!$C$16,OR(U41&lt;&gt;0,V41&lt;&gt;0)),"x","")</f>
        <v/>
      </c>
    </row>
    <row r="42" spans="1:23" ht="18" customHeight="1">
      <c r="A42" s="2">
        <f>IF(B42&lt;&gt;"",ROW()-2,"")</f>
        <v>40</v>
      </c>
      <c r="B42" s="3" t="s">
        <v>322</v>
      </c>
      <c r="C42" s="3" t="s">
        <v>232</v>
      </c>
      <c r="D42" s="4" t="s">
        <v>405</v>
      </c>
      <c r="E42" s="140">
        <v>95</v>
      </c>
      <c r="F42" s="140">
        <v>42</v>
      </c>
      <c r="G42" s="140">
        <v>42</v>
      </c>
      <c r="H42" s="54">
        <f>(IF(G42&gt;0,(((E42+F42)*2+4)*(F42+G42+2)/10000),(E42*F42/10000)))*Q42</f>
        <v>59.77</v>
      </c>
      <c r="I42" s="88" t="s">
        <v>330</v>
      </c>
      <c r="J42" s="87"/>
      <c r="K42" s="55"/>
      <c r="L42" s="55"/>
      <c r="M42" s="55">
        <f>K42*L42</f>
        <v>0</v>
      </c>
      <c r="N42" s="66">
        <v>42494</v>
      </c>
      <c r="O42" s="66" t="s">
        <v>196</v>
      </c>
      <c r="P42" s="56"/>
      <c r="Q42" s="57">
        <v>25</v>
      </c>
      <c r="R42" s="57">
        <v>27000</v>
      </c>
      <c r="S42" s="57"/>
      <c r="T42" s="57">
        <f>Q42*R42</f>
        <v>675000</v>
      </c>
      <c r="U42" s="57">
        <f>Q42*(R42+S42)</f>
        <v>675000</v>
      </c>
      <c r="V42" s="60"/>
      <c r="W42" s="145" t="str">
        <f>IF(AND(B42='DC - CN'!$C$16,OR(U42&lt;&gt;0,V42&lt;&gt;0)),"x","")</f>
        <v/>
      </c>
    </row>
    <row r="43" spans="1:23" ht="18" customHeight="1">
      <c r="A43" s="2">
        <f>IF(B43&lt;&gt;"",ROW()-2,"")</f>
        <v>41</v>
      </c>
      <c r="B43" s="3" t="s">
        <v>322</v>
      </c>
      <c r="C43" s="3" t="s">
        <v>232</v>
      </c>
      <c r="D43" s="4" t="s">
        <v>405</v>
      </c>
      <c r="E43" s="140">
        <v>95</v>
      </c>
      <c r="F43" s="140">
        <v>52</v>
      </c>
      <c r="G43" s="140">
        <v>32</v>
      </c>
      <c r="H43" s="54">
        <f>(IF(G43&gt;0,(((E43+F43)*2+4)*(F43+G43+2)/10000),(E43*F43/10000)))*Q43</f>
        <v>25.628</v>
      </c>
      <c r="I43" s="88" t="s">
        <v>330</v>
      </c>
      <c r="J43" s="87"/>
      <c r="K43" s="55"/>
      <c r="L43" s="55"/>
      <c r="M43" s="55">
        <f>K43*L43</f>
        <v>0</v>
      </c>
      <c r="N43" s="66">
        <v>42494</v>
      </c>
      <c r="O43" s="66" t="s">
        <v>196</v>
      </c>
      <c r="P43" s="56"/>
      <c r="Q43" s="57">
        <v>10</v>
      </c>
      <c r="R43" s="57">
        <v>28600</v>
      </c>
      <c r="S43" s="57"/>
      <c r="T43" s="57">
        <f>Q43*R43</f>
        <v>286000</v>
      </c>
      <c r="U43" s="57">
        <f>Q43*(R43+S43)</f>
        <v>286000</v>
      </c>
      <c r="V43" s="60"/>
      <c r="W43" s="145" t="str">
        <f>IF(AND(B43='DC - CN'!$C$16,OR(U43&lt;&gt;0,V43&lt;&gt;0)),"x","")</f>
        <v/>
      </c>
    </row>
    <row r="44" spans="1:23" ht="18" customHeight="1">
      <c r="A44" s="2">
        <f>IF(B44&lt;&gt;"",ROW()-2,"")</f>
        <v>42</v>
      </c>
      <c r="B44" s="3" t="s">
        <v>309</v>
      </c>
      <c r="C44" s="3" t="s">
        <v>239</v>
      </c>
      <c r="D44" s="4" t="s">
        <v>408</v>
      </c>
      <c r="E44" s="140">
        <v>79</v>
      </c>
      <c r="F44" s="140">
        <v>42.5</v>
      </c>
      <c r="G44" s="140"/>
      <c r="H44" s="54">
        <f>(IF(G44&gt;0,(((E44+F44)*2+4)*(F44+G44+2)/10000),(E44*F44/10000)))*Q44</f>
        <v>553.98749999999995</v>
      </c>
      <c r="I44" s="88" t="s">
        <v>402</v>
      </c>
      <c r="J44" s="87"/>
      <c r="K44" s="55"/>
      <c r="L44" s="55"/>
      <c r="M44" s="55">
        <f>K44*L44</f>
        <v>0</v>
      </c>
      <c r="N44" s="66">
        <v>42494</v>
      </c>
      <c r="O44" s="66" t="s">
        <v>197</v>
      </c>
      <c r="P44" s="56"/>
      <c r="Q44" s="57">
        <v>1650</v>
      </c>
      <c r="R44" s="57">
        <v>2150</v>
      </c>
      <c r="S44" s="57"/>
      <c r="T44" s="57">
        <f>Q44*R44</f>
        <v>3547500</v>
      </c>
      <c r="U44" s="57">
        <f>Q44*(R44+S44)</f>
        <v>3547500</v>
      </c>
      <c r="V44" s="60"/>
      <c r="W44" s="145" t="str">
        <f>IF(AND(B44='DC - CN'!$C$16,OR(U44&lt;&gt;0,V44&lt;&gt;0)),"x","")</f>
        <v/>
      </c>
    </row>
    <row r="45" spans="1:23" ht="18" customHeight="1">
      <c r="A45" s="2">
        <f>IF(B45&lt;&gt;"",ROW()-2,"")</f>
        <v>43</v>
      </c>
      <c r="B45" s="3" t="s">
        <v>181</v>
      </c>
      <c r="C45" s="3"/>
      <c r="D45" s="4"/>
      <c r="E45" s="140"/>
      <c r="F45" s="140"/>
      <c r="G45" s="140"/>
      <c r="H45" s="54">
        <f>(IF(G45&gt;0,(((E45+F45)*2+4)*(F45+G45+2)/10000),(E45*F45/10000)))*Q45</f>
        <v>0</v>
      </c>
      <c r="I45" s="88" t="s">
        <v>325</v>
      </c>
      <c r="J45" s="87"/>
      <c r="K45" s="55"/>
      <c r="L45" s="55"/>
      <c r="M45" s="55">
        <f>K45*L45</f>
        <v>0</v>
      </c>
      <c r="N45" s="66">
        <v>42494</v>
      </c>
      <c r="O45" s="66" t="s">
        <v>94</v>
      </c>
      <c r="P45" s="56"/>
      <c r="Q45" s="57"/>
      <c r="R45" s="57"/>
      <c r="S45" s="57">
        <f>R45*10%</f>
        <v>0</v>
      </c>
      <c r="T45" s="57">
        <f>Q45*R45</f>
        <v>0</v>
      </c>
      <c r="U45" s="57">
        <f>Q45*(R45+S45)</f>
        <v>0</v>
      </c>
      <c r="V45" s="60">
        <v>1760000</v>
      </c>
      <c r="W45" s="145" t="str">
        <f>IF(AND(B45='DC - CN'!$C$16,OR(U45&lt;&gt;0,V45&lt;&gt;0)),"x","")</f>
        <v/>
      </c>
    </row>
    <row r="46" spans="1:23" ht="18" customHeight="1">
      <c r="A46" s="2">
        <f>IF(B46&lt;&gt;"",ROW()-2,"")</f>
        <v>44</v>
      </c>
      <c r="B46" s="3" t="s">
        <v>322</v>
      </c>
      <c r="C46" s="3"/>
      <c r="D46" s="4"/>
      <c r="E46" s="140"/>
      <c r="F46" s="140"/>
      <c r="G46" s="140"/>
      <c r="H46" s="54">
        <f>(IF(G46&gt;0,(((E46+F46)*2+4)*(F46+G46+2)/10000),(E46*F46/10000)))*Q46</f>
        <v>0</v>
      </c>
      <c r="I46" s="88" t="s">
        <v>325</v>
      </c>
      <c r="J46" s="87"/>
      <c r="K46" s="55"/>
      <c r="L46" s="55"/>
      <c r="M46" s="55">
        <f>K46*L46</f>
        <v>0</v>
      </c>
      <c r="N46" s="66">
        <v>42494</v>
      </c>
      <c r="O46" s="66" t="s">
        <v>94</v>
      </c>
      <c r="P46" s="56"/>
      <c r="Q46" s="57"/>
      <c r="R46" s="57"/>
      <c r="S46" s="57">
        <f>R46*10%</f>
        <v>0</v>
      </c>
      <c r="T46" s="57">
        <f>Q46*R46</f>
        <v>0</v>
      </c>
      <c r="U46" s="57">
        <f>Q46*(R46+S46)</f>
        <v>0</v>
      </c>
      <c r="V46" s="60">
        <v>1985000</v>
      </c>
      <c r="W46" s="145" t="str">
        <f>IF(AND(B46='DC - CN'!$C$16,OR(U46&lt;&gt;0,V46&lt;&gt;0)),"x","")</f>
        <v/>
      </c>
    </row>
    <row r="47" spans="1:23" ht="18" customHeight="1">
      <c r="A47" s="2">
        <f>IF(B47&lt;&gt;"",ROW()-2,"")</f>
        <v>45</v>
      </c>
      <c r="B47" s="3" t="s">
        <v>13</v>
      </c>
      <c r="C47" s="3"/>
      <c r="D47" s="4"/>
      <c r="E47" s="140"/>
      <c r="F47" s="140"/>
      <c r="G47" s="140"/>
      <c r="H47" s="54">
        <f>(IF(G47&gt;0,(((E47+F47)*2+4)*(F47+G47+2)/10000),(E47*F47/10000)))*Q47</f>
        <v>0</v>
      </c>
      <c r="I47" s="88" t="s">
        <v>325</v>
      </c>
      <c r="J47" s="87"/>
      <c r="K47" s="55"/>
      <c r="L47" s="55"/>
      <c r="M47" s="55">
        <f>K47*L47</f>
        <v>0</v>
      </c>
      <c r="N47" s="66">
        <v>42494</v>
      </c>
      <c r="O47" s="66" t="s">
        <v>94</v>
      </c>
      <c r="P47" s="56"/>
      <c r="Q47" s="57"/>
      <c r="R47" s="57"/>
      <c r="S47" s="57">
        <f>R47*10%</f>
        <v>0</v>
      </c>
      <c r="T47" s="57">
        <f>Q47*R47</f>
        <v>0</v>
      </c>
      <c r="U47" s="57">
        <f>Q47*(R47+S47)</f>
        <v>0</v>
      </c>
      <c r="V47" s="60">
        <v>17093000</v>
      </c>
      <c r="W47" s="145" t="str">
        <f>IF(AND(B47='DC - CN'!$C$16,OR(U47&lt;&gt;0,V47&lt;&gt;0)),"x","")</f>
        <v/>
      </c>
    </row>
    <row r="48" spans="1:23" ht="18" customHeight="1">
      <c r="A48" s="2">
        <f>IF(B48&lt;&gt;"",ROW()-2,"")</f>
        <v>46</v>
      </c>
      <c r="B48" s="3" t="s">
        <v>393</v>
      </c>
      <c r="C48" s="3" t="s">
        <v>232</v>
      </c>
      <c r="D48" s="4" t="s">
        <v>405</v>
      </c>
      <c r="E48" s="140">
        <v>36.5</v>
      </c>
      <c r="F48" s="140">
        <v>25.7</v>
      </c>
      <c r="G48" s="140">
        <v>30.5</v>
      </c>
      <c r="H48" s="54">
        <f>(IF(G48&gt;0,(((E48+F48)*2+4)*(F48+G48+2)/10000),(E48*F48/10000)))*Q48</f>
        <v>1124.6684400000001</v>
      </c>
      <c r="I48" s="88" t="s">
        <v>328</v>
      </c>
      <c r="J48" s="87"/>
      <c r="K48" s="55"/>
      <c r="L48" s="55"/>
      <c r="M48" s="55">
        <f>K48*L48</f>
        <v>0</v>
      </c>
      <c r="N48" s="66">
        <v>42495</v>
      </c>
      <c r="O48" s="66" t="s">
        <v>163</v>
      </c>
      <c r="P48" s="56"/>
      <c r="Q48" s="57">
        <v>1505</v>
      </c>
      <c r="R48" s="57">
        <v>8200</v>
      </c>
      <c r="S48" s="57"/>
      <c r="T48" s="57">
        <f>Q48*R48</f>
        <v>12341000</v>
      </c>
      <c r="U48" s="57">
        <f>Q48*(R48+S48)</f>
        <v>12341000</v>
      </c>
      <c r="V48" s="60"/>
      <c r="W48" s="145" t="str">
        <f>IF(AND(B48='DC - CN'!$C$16,OR(U48&lt;&gt;0,V48&lt;&gt;0)),"x","")</f>
        <v/>
      </c>
    </row>
    <row r="49" spans="1:23" ht="18" customHeight="1">
      <c r="A49" s="2">
        <f>IF(B49&lt;&gt;"",ROW()-2,"")</f>
        <v>47</v>
      </c>
      <c r="B49" s="3" t="s">
        <v>142</v>
      </c>
      <c r="C49" s="3" t="s">
        <v>241</v>
      </c>
      <c r="D49" s="4" t="s">
        <v>405</v>
      </c>
      <c r="E49" s="140">
        <v>45.3</v>
      </c>
      <c r="F49" s="140">
        <v>24.2</v>
      </c>
      <c r="G49" s="140">
        <v>30</v>
      </c>
      <c r="H49" s="54">
        <f>(IF(G49&gt;0,(((E49+F49)*2+4)*(F49+G49+2)/10000),(E49*F49/10000)))*Q49</f>
        <v>83.580640000000002</v>
      </c>
      <c r="I49" s="88" t="s">
        <v>400</v>
      </c>
      <c r="J49" s="87"/>
      <c r="K49" s="55"/>
      <c r="L49" s="55"/>
      <c r="M49" s="55">
        <f>K49*L49</f>
        <v>0</v>
      </c>
      <c r="N49" s="66">
        <v>42495</v>
      </c>
      <c r="O49" s="66" t="s">
        <v>198</v>
      </c>
      <c r="P49" s="56"/>
      <c r="Q49" s="57">
        <v>104</v>
      </c>
      <c r="R49" s="57">
        <v>9300</v>
      </c>
      <c r="S49" s="57"/>
      <c r="T49" s="57">
        <f>Q49*R49</f>
        <v>967200</v>
      </c>
      <c r="U49" s="57">
        <f>Q49*(R49+S49)</f>
        <v>967200</v>
      </c>
      <c r="V49" s="60"/>
      <c r="W49" s="145" t="str">
        <f>IF(AND(B49='DC - CN'!$C$16,OR(U49&lt;&gt;0,V49&lt;&gt;0)),"x","")</f>
        <v/>
      </c>
    </row>
    <row r="50" spans="1:23" ht="18" customHeight="1">
      <c r="A50" s="2">
        <f>IF(B50&lt;&gt;"",ROW()-2,"")</f>
        <v>48</v>
      </c>
      <c r="B50" s="3" t="s">
        <v>142</v>
      </c>
      <c r="C50" s="3" t="s">
        <v>241</v>
      </c>
      <c r="D50" s="4" t="s">
        <v>405</v>
      </c>
      <c r="E50" s="140">
        <v>64.5</v>
      </c>
      <c r="F50" s="140">
        <v>32.5</v>
      </c>
      <c r="G50" s="140">
        <v>21.5</v>
      </c>
      <c r="H50" s="54">
        <f>(IF(G50&gt;0,(((E50+F50)*2+4)*(F50+G50+2)/10000),(E50*F50/10000)))*Q50</f>
        <v>118.6416</v>
      </c>
      <c r="I50" s="88" t="s">
        <v>400</v>
      </c>
      <c r="J50" s="87"/>
      <c r="K50" s="55"/>
      <c r="L50" s="55"/>
      <c r="M50" s="55">
        <f>K50*L50</f>
        <v>0</v>
      </c>
      <c r="N50" s="66">
        <v>42495</v>
      </c>
      <c r="O50" s="66" t="s">
        <v>198</v>
      </c>
      <c r="P50" s="56"/>
      <c r="Q50" s="57">
        <v>107</v>
      </c>
      <c r="R50" s="57">
        <v>13000</v>
      </c>
      <c r="S50" s="57"/>
      <c r="T50" s="57">
        <f>Q50*R50</f>
        <v>1391000</v>
      </c>
      <c r="U50" s="57">
        <f>Q50*(R50+S50)</f>
        <v>1391000</v>
      </c>
      <c r="V50" s="60"/>
      <c r="W50" s="145" t="str">
        <f>IF(AND(B50='DC - CN'!$C$16,OR(U50&lt;&gt;0,V50&lt;&gt;0)),"x","")</f>
        <v/>
      </c>
    </row>
    <row r="51" spans="1:23" ht="18" customHeight="1">
      <c r="A51" s="2">
        <f>IF(B51&lt;&gt;"",ROW()-2,"")</f>
        <v>49</v>
      </c>
      <c r="B51" s="3" t="s">
        <v>309</v>
      </c>
      <c r="C51" s="3" t="s">
        <v>242</v>
      </c>
      <c r="D51" s="4" t="s">
        <v>405</v>
      </c>
      <c r="E51" s="140">
        <v>47.5</v>
      </c>
      <c r="F51" s="140">
        <v>44</v>
      </c>
      <c r="G51" s="140">
        <v>34</v>
      </c>
      <c r="H51" s="54">
        <f>(IF(G51&gt;0,(((E51+F51)*2+4)*(F51+G51+2)/10000),(E51*F51/10000)))*Q51</f>
        <v>529.58399999999995</v>
      </c>
      <c r="I51" s="88" t="s">
        <v>96</v>
      </c>
      <c r="J51" s="87"/>
      <c r="K51" s="55"/>
      <c r="L51" s="55"/>
      <c r="M51" s="55">
        <f>K51*L51</f>
        <v>0</v>
      </c>
      <c r="N51" s="66">
        <v>42495</v>
      </c>
      <c r="O51" s="66" t="s">
        <v>199</v>
      </c>
      <c r="P51" s="56"/>
      <c r="Q51" s="57">
        <v>354</v>
      </c>
      <c r="R51" s="57">
        <v>9900</v>
      </c>
      <c r="S51" s="57"/>
      <c r="T51" s="57">
        <f>Q51*R51</f>
        <v>3504600</v>
      </c>
      <c r="U51" s="57">
        <f>Q51*(R51+S51)</f>
        <v>3504600</v>
      </c>
      <c r="V51" s="60"/>
      <c r="W51" s="145" t="str">
        <f>IF(AND(B51='DC - CN'!$C$16,OR(U51&lt;&gt;0,V51&lt;&gt;0)),"x","")</f>
        <v/>
      </c>
    </row>
    <row r="52" spans="1:23" ht="18" customHeight="1">
      <c r="A52" s="2">
        <f>IF(B52&lt;&gt;"",ROW()-2,"")</f>
        <v>50</v>
      </c>
      <c r="B52" s="3" t="s">
        <v>309</v>
      </c>
      <c r="C52" s="3" t="s">
        <v>239</v>
      </c>
      <c r="D52" s="4" t="s">
        <v>408</v>
      </c>
      <c r="E52" s="140">
        <v>79</v>
      </c>
      <c r="F52" s="140">
        <v>42.5</v>
      </c>
      <c r="G52" s="140"/>
      <c r="H52" s="54">
        <f>(IF(G52&gt;0,(((E52+F52)*2+4)*(F52+G52+2)/10000),(E52*F52/10000)))*Q52</f>
        <v>1175.125</v>
      </c>
      <c r="I52" s="88" t="s">
        <v>402</v>
      </c>
      <c r="J52" s="87"/>
      <c r="K52" s="55"/>
      <c r="L52" s="55"/>
      <c r="M52" s="55">
        <f>K52*L52</f>
        <v>0</v>
      </c>
      <c r="N52" s="66">
        <v>42495</v>
      </c>
      <c r="O52" s="66" t="s">
        <v>199</v>
      </c>
      <c r="P52" s="56"/>
      <c r="Q52" s="57">
        <v>3500</v>
      </c>
      <c r="R52" s="57">
        <v>2150</v>
      </c>
      <c r="S52" s="57"/>
      <c r="T52" s="57">
        <f>Q52*R52</f>
        <v>7525000</v>
      </c>
      <c r="U52" s="57">
        <f>Q52*(R52+S52)</f>
        <v>7525000</v>
      </c>
      <c r="V52" s="60"/>
      <c r="W52" s="145" t="str">
        <f>IF(AND(B52='DC - CN'!$C$16,OR(U52&lt;&gt;0,V52&lt;&gt;0)),"x","")</f>
        <v/>
      </c>
    </row>
    <row r="53" spans="1:23" ht="18" customHeight="1">
      <c r="A53" s="2">
        <f>IF(B53&lt;&gt;"",ROW()-2,"")</f>
        <v>51</v>
      </c>
      <c r="B53" s="3" t="s">
        <v>153</v>
      </c>
      <c r="C53" s="3"/>
      <c r="D53" s="4"/>
      <c r="E53" s="140"/>
      <c r="F53" s="140"/>
      <c r="G53" s="140"/>
      <c r="H53" s="54">
        <f>(IF(G53&gt;0,(((E53+F53)*2+4)*(F53+G53+2)/10000),(E53*F53/10000)))*Q53</f>
        <v>0</v>
      </c>
      <c r="I53" s="88" t="s">
        <v>325</v>
      </c>
      <c r="J53" s="87"/>
      <c r="K53" s="55"/>
      <c r="L53" s="55"/>
      <c r="M53" s="55">
        <f>K53*L53</f>
        <v>0</v>
      </c>
      <c r="N53" s="66">
        <v>42495</v>
      </c>
      <c r="O53" s="66" t="s">
        <v>94</v>
      </c>
      <c r="P53" s="56"/>
      <c r="Q53" s="57"/>
      <c r="R53" s="57"/>
      <c r="S53" s="57">
        <f>R53*10%</f>
        <v>0</v>
      </c>
      <c r="T53" s="57">
        <f>Q53*R53</f>
        <v>0</v>
      </c>
      <c r="U53" s="57">
        <f>Q53*(R53+S53)</f>
        <v>0</v>
      </c>
      <c r="V53" s="60">
        <v>4235400</v>
      </c>
      <c r="W53" s="145" t="str">
        <f>IF(AND(B53='DC - CN'!$C$16,OR(U53&lt;&gt;0,V53&lt;&gt;0)),"x","")</f>
        <v/>
      </c>
    </row>
    <row r="54" spans="1:23" ht="18" customHeight="1">
      <c r="A54" s="2">
        <f>IF(B54&lt;&gt;"",ROW()-2,"")</f>
        <v>52</v>
      </c>
      <c r="B54" s="3" t="s">
        <v>175</v>
      </c>
      <c r="C54" s="3"/>
      <c r="D54" s="4"/>
      <c r="E54" s="140"/>
      <c r="F54" s="140"/>
      <c r="G54" s="140"/>
      <c r="H54" s="54">
        <f>(IF(G54&gt;0,(((E54+F54)*2+4)*(F54+G54+2)/10000),(E54*F54/10000)))*Q54</f>
        <v>0</v>
      </c>
      <c r="I54" s="88" t="s">
        <v>325</v>
      </c>
      <c r="J54" s="87"/>
      <c r="K54" s="55"/>
      <c r="L54" s="55"/>
      <c r="M54" s="55">
        <f>K54*L54</f>
        <v>0</v>
      </c>
      <c r="N54" s="66">
        <v>42495</v>
      </c>
      <c r="O54" s="66" t="s">
        <v>94</v>
      </c>
      <c r="P54" s="56"/>
      <c r="Q54" s="57"/>
      <c r="R54" s="57"/>
      <c r="S54" s="57">
        <f>R54*10%</f>
        <v>0</v>
      </c>
      <c r="T54" s="57">
        <f>Q54*R54</f>
        <v>0</v>
      </c>
      <c r="U54" s="57">
        <f>Q54*(R54+S54)</f>
        <v>0</v>
      </c>
      <c r="V54" s="60">
        <v>10000000</v>
      </c>
      <c r="W54" s="145" t="str">
        <f>IF(AND(B54='DC - CN'!$C$16,OR(U54&lt;&gt;0,V54&lt;&gt;0)),"x","")</f>
        <v>x</v>
      </c>
    </row>
    <row r="55" spans="1:23" ht="18" customHeight="1">
      <c r="A55" s="2">
        <f>IF(B55&lt;&gt;"",ROW()-2,"")</f>
        <v>53</v>
      </c>
      <c r="B55" s="3" t="s">
        <v>23</v>
      </c>
      <c r="C55" s="3"/>
      <c r="D55" s="4"/>
      <c r="E55" s="140"/>
      <c r="F55" s="140"/>
      <c r="G55" s="140"/>
      <c r="H55" s="54">
        <f>(IF(G55&gt;0,(((E55+F55)*2+4)*(F55+G55+2)/10000),(E55*F55/10000)))*Q55</f>
        <v>0</v>
      </c>
      <c r="I55" s="88" t="s">
        <v>325</v>
      </c>
      <c r="J55" s="87"/>
      <c r="K55" s="55"/>
      <c r="L55" s="55"/>
      <c r="M55" s="55">
        <f>K55*L55</f>
        <v>0</v>
      </c>
      <c r="N55" s="66">
        <v>42496</v>
      </c>
      <c r="O55" s="66" t="s">
        <v>94</v>
      </c>
      <c r="P55" s="56"/>
      <c r="Q55" s="57"/>
      <c r="R55" s="57"/>
      <c r="S55" s="57">
        <f>R55*10%</f>
        <v>0</v>
      </c>
      <c r="T55" s="57">
        <f>Q55*R55</f>
        <v>0</v>
      </c>
      <c r="U55" s="57">
        <f>Q55*(R55+S55)</f>
        <v>0</v>
      </c>
      <c r="V55" s="60">
        <v>18320940</v>
      </c>
      <c r="W55" s="145" t="str">
        <f>IF(AND(B55='DC - CN'!$C$16,OR(U55&lt;&gt;0,V55&lt;&gt;0)),"x","")</f>
        <v/>
      </c>
    </row>
    <row r="56" spans="1:23" ht="18" customHeight="1">
      <c r="A56" s="2">
        <f>IF(B56&lt;&gt;"",ROW()-2,"")</f>
        <v>54</v>
      </c>
      <c r="B56" s="3" t="s">
        <v>174</v>
      </c>
      <c r="C56" s="3" t="s">
        <v>243</v>
      </c>
      <c r="D56" s="4" t="s">
        <v>405</v>
      </c>
      <c r="E56" s="140">
        <v>47</v>
      </c>
      <c r="F56" s="140">
        <v>42</v>
      </c>
      <c r="G56" s="140">
        <v>24.5</v>
      </c>
      <c r="H56" s="54">
        <f>(IF(G56&gt;0,(((E56+F56)*2+4)*(F56+G56+2)/10000),(E56*F56/10000)))*Q56</f>
        <v>63.581699999999998</v>
      </c>
      <c r="I56" s="88" t="s">
        <v>396</v>
      </c>
      <c r="J56" s="87"/>
      <c r="K56" s="55"/>
      <c r="L56" s="55"/>
      <c r="M56" s="55">
        <f>K56*L56</f>
        <v>0</v>
      </c>
      <c r="N56" s="66">
        <v>42497</v>
      </c>
      <c r="O56" s="66" t="s">
        <v>200</v>
      </c>
      <c r="P56" s="56"/>
      <c r="Q56" s="57">
        <v>51</v>
      </c>
      <c r="R56" s="57">
        <v>9200</v>
      </c>
      <c r="S56" s="57">
        <f>R56*10%</f>
        <v>920</v>
      </c>
      <c r="T56" s="57">
        <f>Q56*R56</f>
        <v>469200</v>
      </c>
      <c r="U56" s="57">
        <f>Q56*(R56+S56)</f>
        <v>516120</v>
      </c>
      <c r="V56" s="60"/>
      <c r="W56" s="145" t="str">
        <f>IF(AND(B56='DC - CN'!$C$16,OR(U56&lt;&gt;0,V56&lt;&gt;0)),"x","")</f>
        <v/>
      </c>
    </row>
    <row r="57" spans="1:23" ht="18" customHeight="1">
      <c r="A57" s="2">
        <f>IF(B57&lt;&gt;"",ROW()-2,"")</f>
        <v>55</v>
      </c>
      <c r="B57" s="3" t="s">
        <v>174</v>
      </c>
      <c r="C57" s="3" t="s">
        <v>244</v>
      </c>
      <c r="D57" s="4" t="s">
        <v>405</v>
      </c>
      <c r="E57" s="140">
        <v>47</v>
      </c>
      <c r="F57" s="140">
        <v>42</v>
      </c>
      <c r="G57" s="140">
        <v>24.5</v>
      </c>
      <c r="H57" s="54">
        <f>(IF(G57&gt;0,(((E57+F57)*2+4)*(F57+G57+2)/10000),(E57*F57/10000)))*Q57</f>
        <v>76.048699999999997</v>
      </c>
      <c r="I57" s="88" t="s">
        <v>396</v>
      </c>
      <c r="J57" s="87"/>
      <c r="K57" s="55"/>
      <c r="L57" s="55"/>
      <c r="M57" s="55">
        <f>K57*L57</f>
        <v>0</v>
      </c>
      <c r="N57" s="66">
        <v>42497</v>
      </c>
      <c r="O57" s="66" t="s">
        <v>200</v>
      </c>
      <c r="P57" s="56"/>
      <c r="Q57" s="57">
        <v>61</v>
      </c>
      <c r="R57" s="57">
        <v>9200</v>
      </c>
      <c r="S57" s="57">
        <f>R57*10%</f>
        <v>920</v>
      </c>
      <c r="T57" s="57">
        <f>Q57*R57</f>
        <v>561200</v>
      </c>
      <c r="U57" s="57">
        <f>Q57*(R57+S57)</f>
        <v>617320</v>
      </c>
      <c r="V57" s="60"/>
      <c r="W57" s="145" t="str">
        <f>IF(AND(B57='DC - CN'!$C$16,OR(U57&lt;&gt;0,V57&lt;&gt;0)),"x","")</f>
        <v/>
      </c>
    </row>
    <row r="58" spans="1:23" ht="18" customHeight="1">
      <c r="A58" s="2">
        <f>IF(B58&lt;&gt;"",ROW()-2,"")</f>
        <v>56</v>
      </c>
      <c r="B58" s="3" t="s">
        <v>174</v>
      </c>
      <c r="C58" s="3" t="s">
        <v>245</v>
      </c>
      <c r="D58" s="4" t="s">
        <v>405</v>
      </c>
      <c r="E58" s="140">
        <v>47</v>
      </c>
      <c r="F58" s="140">
        <v>42</v>
      </c>
      <c r="G58" s="140">
        <v>24.5</v>
      </c>
      <c r="H58" s="54">
        <f>(IF(G58&gt;0,(((E58+F58)*2+4)*(F58+G58+2)/10000),(E58*F58/10000)))*Q58</f>
        <v>63.581699999999998</v>
      </c>
      <c r="I58" s="88" t="s">
        <v>396</v>
      </c>
      <c r="J58" s="87"/>
      <c r="K58" s="55"/>
      <c r="L58" s="55"/>
      <c r="M58" s="55">
        <f>K58*L58</f>
        <v>0</v>
      </c>
      <c r="N58" s="66">
        <v>42497</v>
      </c>
      <c r="O58" s="66" t="s">
        <v>200</v>
      </c>
      <c r="P58" s="56"/>
      <c r="Q58" s="57">
        <v>51</v>
      </c>
      <c r="R58" s="57">
        <v>9200</v>
      </c>
      <c r="S58" s="57">
        <f>R58*10%</f>
        <v>920</v>
      </c>
      <c r="T58" s="57">
        <f>Q58*R58</f>
        <v>469200</v>
      </c>
      <c r="U58" s="57">
        <f>Q58*(R58+S58)</f>
        <v>516120</v>
      </c>
      <c r="V58" s="60"/>
      <c r="W58" s="145" t="str">
        <f>IF(AND(B58='DC - CN'!$C$16,OR(U58&lt;&gt;0,V58&lt;&gt;0)),"x","")</f>
        <v/>
      </c>
    </row>
    <row r="59" spans="1:23" ht="18" customHeight="1">
      <c r="A59" s="2">
        <f>IF(B59&lt;&gt;"",ROW()-2,"")</f>
        <v>57</v>
      </c>
      <c r="B59" s="3" t="s">
        <v>174</v>
      </c>
      <c r="C59" s="3" t="s">
        <v>246</v>
      </c>
      <c r="D59" s="4" t="s">
        <v>405</v>
      </c>
      <c r="E59" s="140">
        <v>47</v>
      </c>
      <c r="F59" s="140">
        <v>42</v>
      </c>
      <c r="G59" s="140">
        <v>24.5</v>
      </c>
      <c r="H59" s="54">
        <f>(IF(G59&gt;0,(((E59+F59)*2+4)*(F59+G59+2)/10000),(E59*F59/10000)))*Q59</f>
        <v>63.581699999999998</v>
      </c>
      <c r="I59" s="88" t="s">
        <v>396</v>
      </c>
      <c r="J59" s="87"/>
      <c r="K59" s="55"/>
      <c r="L59" s="55"/>
      <c r="M59" s="55">
        <f>K59*L59</f>
        <v>0</v>
      </c>
      <c r="N59" s="66">
        <v>42497</v>
      </c>
      <c r="O59" s="66" t="s">
        <v>200</v>
      </c>
      <c r="P59" s="56"/>
      <c r="Q59" s="57">
        <v>51</v>
      </c>
      <c r="R59" s="57">
        <v>9200</v>
      </c>
      <c r="S59" s="57">
        <f>R59*10%</f>
        <v>920</v>
      </c>
      <c r="T59" s="57">
        <f>Q59*R59</f>
        <v>469200</v>
      </c>
      <c r="U59" s="57">
        <f>Q59*(R59+S59)</f>
        <v>516120</v>
      </c>
      <c r="V59" s="60"/>
      <c r="W59" s="145" t="str">
        <f>IF(AND(B59='DC - CN'!$C$16,OR(U59&lt;&gt;0,V59&lt;&gt;0)),"x","")</f>
        <v/>
      </c>
    </row>
    <row r="60" spans="1:23" ht="18" customHeight="1">
      <c r="A60" s="2">
        <f>IF(B60&lt;&gt;"",ROW()-2,"")</f>
        <v>58</v>
      </c>
      <c r="B60" s="3" t="s">
        <v>174</v>
      </c>
      <c r="C60" s="3" t="s">
        <v>247</v>
      </c>
      <c r="D60" s="4" t="s">
        <v>405</v>
      </c>
      <c r="E60" s="140">
        <v>47</v>
      </c>
      <c r="F60" s="140">
        <v>42</v>
      </c>
      <c r="G60" s="140">
        <v>24.5</v>
      </c>
      <c r="H60" s="54">
        <f>(IF(G60&gt;0,(((E60+F60)*2+4)*(F60+G60+2)/10000),(E60*F60/10000)))*Q60</f>
        <v>63.581699999999998</v>
      </c>
      <c r="I60" s="88" t="s">
        <v>396</v>
      </c>
      <c r="J60" s="87"/>
      <c r="K60" s="55"/>
      <c r="L60" s="55"/>
      <c r="M60" s="55">
        <f>K60*L60</f>
        <v>0</v>
      </c>
      <c r="N60" s="66">
        <v>42497</v>
      </c>
      <c r="O60" s="66" t="s">
        <v>200</v>
      </c>
      <c r="P60" s="56"/>
      <c r="Q60" s="57">
        <v>51</v>
      </c>
      <c r="R60" s="57">
        <v>9200</v>
      </c>
      <c r="S60" s="57">
        <f>R60*10%</f>
        <v>920</v>
      </c>
      <c r="T60" s="57">
        <f>Q60*R60</f>
        <v>469200</v>
      </c>
      <c r="U60" s="57">
        <f>Q60*(R60+S60)</f>
        <v>516120</v>
      </c>
      <c r="V60" s="60"/>
      <c r="W60" s="145" t="str">
        <f>IF(AND(B60='DC - CN'!$C$16,OR(U60&lt;&gt;0,V60&lt;&gt;0)),"x","")</f>
        <v/>
      </c>
    </row>
    <row r="61" spans="1:23" ht="18" customHeight="1">
      <c r="A61" s="2">
        <f>IF(B61&lt;&gt;"",ROW()-2,"")</f>
        <v>59</v>
      </c>
      <c r="B61" s="3" t="s">
        <v>174</v>
      </c>
      <c r="C61" s="3" t="s">
        <v>248</v>
      </c>
      <c r="D61" s="4" t="s">
        <v>405</v>
      </c>
      <c r="E61" s="140">
        <v>47</v>
      </c>
      <c r="F61" s="140">
        <v>42</v>
      </c>
      <c r="G61" s="140">
        <v>24.5</v>
      </c>
      <c r="H61" s="54">
        <f>(IF(G61&gt;0,(((E61+F61)*2+4)*(F61+G61+2)/10000),(E61*F61/10000)))*Q61</f>
        <v>63.581699999999998</v>
      </c>
      <c r="I61" s="88" t="s">
        <v>396</v>
      </c>
      <c r="J61" s="87"/>
      <c r="K61" s="55"/>
      <c r="L61" s="55"/>
      <c r="M61" s="55">
        <f>K61*L61</f>
        <v>0</v>
      </c>
      <c r="N61" s="66">
        <v>42497</v>
      </c>
      <c r="O61" s="66" t="s">
        <v>200</v>
      </c>
      <c r="P61" s="56"/>
      <c r="Q61" s="57">
        <v>51</v>
      </c>
      <c r="R61" s="57">
        <v>9200</v>
      </c>
      <c r="S61" s="57">
        <f>R61*10%</f>
        <v>920</v>
      </c>
      <c r="T61" s="57">
        <f>Q61*R61</f>
        <v>469200</v>
      </c>
      <c r="U61" s="57">
        <f>Q61*(R61+S61)</f>
        <v>516120</v>
      </c>
      <c r="V61" s="60"/>
      <c r="W61" s="145" t="str">
        <f>IF(AND(B61='DC - CN'!$C$16,OR(U61&lt;&gt;0,V61&lt;&gt;0)),"x","")</f>
        <v/>
      </c>
    </row>
    <row r="62" spans="1:23" ht="18" customHeight="1">
      <c r="A62" s="2">
        <f>IF(B62&lt;&gt;"",ROW()-2,"")</f>
        <v>60</v>
      </c>
      <c r="B62" s="3" t="s">
        <v>174</v>
      </c>
      <c r="C62" s="3" t="s">
        <v>249</v>
      </c>
      <c r="D62" s="4" t="s">
        <v>405</v>
      </c>
      <c r="E62" s="140">
        <v>47</v>
      </c>
      <c r="F62" s="140">
        <v>42</v>
      </c>
      <c r="G62" s="140">
        <v>24.5</v>
      </c>
      <c r="H62" s="54">
        <f>(IF(G62&gt;0,(((E62+F62)*2+4)*(F62+G62+2)/10000),(E62*F62/10000)))*Q62</f>
        <v>63.581699999999998</v>
      </c>
      <c r="I62" s="88" t="s">
        <v>396</v>
      </c>
      <c r="J62" s="87"/>
      <c r="K62" s="55"/>
      <c r="L62" s="55"/>
      <c r="M62" s="55">
        <f>K62*L62</f>
        <v>0</v>
      </c>
      <c r="N62" s="66">
        <v>42497</v>
      </c>
      <c r="O62" s="66" t="s">
        <v>200</v>
      </c>
      <c r="P62" s="56"/>
      <c r="Q62" s="57">
        <v>51</v>
      </c>
      <c r="R62" s="57">
        <v>9200</v>
      </c>
      <c r="S62" s="57">
        <f>R62*10%</f>
        <v>920</v>
      </c>
      <c r="T62" s="57">
        <f>Q62*R62</f>
        <v>469200</v>
      </c>
      <c r="U62" s="57">
        <f>Q62*(R62+S62)</f>
        <v>516120</v>
      </c>
      <c r="V62" s="60"/>
      <c r="W62" s="145" t="str">
        <f>IF(AND(B62='DC - CN'!$C$16,OR(U62&lt;&gt;0,V62&lt;&gt;0)),"x","")</f>
        <v/>
      </c>
    </row>
    <row r="63" spans="1:23" ht="18" customHeight="1">
      <c r="A63" s="2">
        <f>IF(B63&lt;&gt;"",ROW()-2,"")</f>
        <v>61</v>
      </c>
      <c r="B63" s="3" t="s">
        <v>174</v>
      </c>
      <c r="C63" s="3" t="s">
        <v>250</v>
      </c>
      <c r="D63" s="4" t="s">
        <v>405</v>
      </c>
      <c r="E63" s="140">
        <v>47</v>
      </c>
      <c r="F63" s="140">
        <v>42</v>
      </c>
      <c r="G63" s="140">
        <v>24.5</v>
      </c>
      <c r="H63" s="54">
        <f>(IF(G63&gt;0,(((E63+F63)*2+4)*(F63+G63+2)/10000),(E63*F63/10000)))*Q63</f>
        <v>63.581699999999998</v>
      </c>
      <c r="I63" s="88" t="s">
        <v>396</v>
      </c>
      <c r="J63" s="87"/>
      <c r="K63" s="55"/>
      <c r="L63" s="55"/>
      <c r="M63" s="55">
        <f>K63*L63</f>
        <v>0</v>
      </c>
      <c r="N63" s="66">
        <v>42497</v>
      </c>
      <c r="O63" s="66" t="s">
        <v>200</v>
      </c>
      <c r="P63" s="56"/>
      <c r="Q63" s="57">
        <v>51</v>
      </c>
      <c r="R63" s="57">
        <v>9200</v>
      </c>
      <c r="S63" s="57">
        <f>R63*10%</f>
        <v>920</v>
      </c>
      <c r="T63" s="57">
        <f>Q63*R63</f>
        <v>469200</v>
      </c>
      <c r="U63" s="57">
        <f>Q63*(R63+S63)</f>
        <v>516120</v>
      </c>
      <c r="V63" s="60"/>
      <c r="W63" s="145" t="str">
        <f>IF(AND(B63='DC - CN'!$C$16,OR(U63&lt;&gt;0,V63&lt;&gt;0)),"x","")</f>
        <v/>
      </c>
    </row>
    <row r="64" spans="1:23" ht="18" customHeight="1">
      <c r="A64" s="2">
        <f>IF(B64&lt;&gt;"",ROW()-2,"")</f>
        <v>62</v>
      </c>
      <c r="B64" s="3" t="s">
        <v>174</v>
      </c>
      <c r="C64" s="3" t="s">
        <v>251</v>
      </c>
      <c r="D64" s="4" t="s">
        <v>405</v>
      </c>
      <c r="E64" s="140">
        <v>47</v>
      </c>
      <c r="F64" s="140">
        <v>42</v>
      </c>
      <c r="G64" s="140">
        <v>24.5</v>
      </c>
      <c r="H64" s="54">
        <f>(IF(G64&gt;0,(((E64+F64)*2+4)*(F64+G64+2)/10000),(E64*F64/10000)))*Q64</f>
        <v>63.581699999999998</v>
      </c>
      <c r="I64" s="88" t="s">
        <v>396</v>
      </c>
      <c r="J64" s="87"/>
      <c r="K64" s="55"/>
      <c r="L64" s="55"/>
      <c r="M64" s="55">
        <f>K64*L64</f>
        <v>0</v>
      </c>
      <c r="N64" s="66">
        <v>42497</v>
      </c>
      <c r="O64" s="66" t="s">
        <v>200</v>
      </c>
      <c r="P64" s="56"/>
      <c r="Q64" s="57">
        <v>51</v>
      </c>
      <c r="R64" s="57">
        <v>9200</v>
      </c>
      <c r="S64" s="57">
        <f>R64*10%</f>
        <v>920</v>
      </c>
      <c r="T64" s="57">
        <f>Q64*R64</f>
        <v>469200</v>
      </c>
      <c r="U64" s="57">
        <f>Q64*(R64+S64)</f>
        <v>516120</v>
      </c>
      <c r="V64" s="60"/>
      <c r="W64" s="145" t="str">
        <f>IF(AND(B64='DC - CN'!$C$16,OR(U64&lt;&gt;0,V64&lt;&gt;0)),"x","")</f>
        <v/>
      </c>
    </row>
    <row r="65" spans="1:23" ht="18" customHeight="1">
      <c r="A65" s="2">
        <f>IF(B65&lt;&gt;"",ROW()-2,"")</f>
        <v>63</v>
      </c>
      <c r="B65" s="3" t="s">
        <v>174</v>
      </c>
      <c r="C65" s="3" t="s">
        <v>252</v>
      </c>
      <c r="D65" s="4" t="s">
        <v>405</v>
      </c>
      <c r="E65" s="140">
        <v>47</v>
      </c>
      <c r="F65" s="140">
        <v>42</v>
      </c>
      <c r="G65" s="140">
        <v>25</v>
      </c>
      <c r="H65" s="54">
        <f>(IF(G65&gt;0,(((E65+F65)*2+4)*(F65+G65+2)/10000),(E65*F65/10000)))*Q65</f>
        <v>81.626999999999995</v>
      </c>
      <c r="I65" s="88" t="s">
        <v>396</v>
      </c>
      <c r="J65" s="87"/>
      <c r="K65" s="55"/>
      <c r="L65" s="55"/>
      <c r="M65" s="55">
        <f>K65*L65</f>
        <v>0</v>
      </c>
      <c r="N65" s="66">
        <v>42497</v>
      </c>
      <c r="O65" s="66" t="s">
        <v>200</v>
      </c>
      <c r="P65" s="56"/>
      <c r="Q65" s="57">
        <v>65</v>
      </c>
      <c r="R65" s="57">
        <v>9250</v>
      </c>
      <c r="S65" s="57">
        <f>R65*10%</f>
        <v>925</v>
      </c>
      <c r="T65" s="57">
        <f>Q65*R65</f>
        <v>601250</v>
      </c>
      <c r="U65" s="57">
        <f>Q65*(R65+S65)</f>
        <v>661375</v>
      </c>
      <c r="V65" s="60"/>
      <c r="W65" s="145" t="str">
        <f>IF(AND(B65='DC - CN'!$C$16,OR(U65&lt;&gt;0,V65&lt;&gt;0)),"x","")</f>
        <v/>
      </c>
    </row>
    <row r="66" spans="1:23" ht="18" customHeight="1">
      <c r="A66" s="2">
        <f>IF(B66&lt;&gt;"",ROW()-2,"")</f>
        <v>64</v>
      </c>
      <c r="B66" s="3" t="s">
        <v>174</v>
      </c>
      <c r="C66" s="3" t="s">
        <v>253</v>
      </c>
      <c r="D66" s="4" t="s">
        <v>405</v>
      </c>
      <c r="E66" s="140">
        <v>43</v>
      </c>
      <c r="F66" s="140">
        <v>40</v>
      </c>
      <c r="G66" s="140">
        <v>24.5</v>
      </c>
      <c r="H66" s="54">
        <f>(IF(G66&gt;0,(((E66+F66)*2+4)*(F66+G66+2)/10000),(E66*F66/10000)))*Q66</f>
        <v>118.7025</v>
      </c>
      <c r="I66" s="88" t="s">
        <v>396</v>
      </c>
      <c r="J66" s="87"/>
      <c r="K66" s="55"/>
      <c r="L66" s="55"/>
      <c r="M66" s="55">
        <f>K66*L66</f>
        <v>0</v>
      </c>
      <c r="N66" s="66">
        <v>42497</v>
      </c>
      <c r="O66" s="66" t="s">
        <v>200</v>
      </c>
      <c r="P66" s="56"/>
      <c r="Q66" s="57">
        <v>105</v>
      </c>
      <c r="R66" s="57">
        <v>8500</v>
      </c>
      <c r="S66" s="57">
        <f>R66*10%</f>
        <v>850</v>
      </c>
      <c r="T66" s="57">
        <f>Q66*R66</f>
        <v>892500</v>
      </c>
      <c r="U66" s="57">
        <f>Q66*(R66+S66)</f>
        <v>981750</v>
      </c>
      <c r="V66" s="60"/>
      <c r="W66" s="145" t="str">
        <f>IF(AND(B66='DC - CN'!$C$16,OR(U66&lt;&gt;0,V66&lt;&gt;0)),"x","")</f>
        <v/>
      </c>
    </row>
    <row r="67" spans="1:23" ht="18" customHeight="1">
      <c r="A67" s="2">
        <f>IF(B67&lt;&gt;"",ROW()-2,"")</f>
        <v>65</v>
      </c>
      <c r="B67" s="3" t="s">
        <v>174</v>
      </c>
      <c r="C67" s="3" t="s">
        <v>254</v>
      </c>
      <c r="D67" s="4" t="s">
        <v>405</v>
      </c>
      <c r="E67" s="140">
        <v>34</v>
      </c>
      <c r="F67" s="140">
        <v>29</v>
      </c>
      <c r="G67" s="140">
        <v>26</v>
      </c>
      <c r="H67" s="54">
        <f>(IF(G67&gt;0,(((E67+F67)*2+4)*(F67+G67+2)/10000),(E67*F67/10000)))*Q67</f>
        <v>96.33</v>
      </c>
      <c r="I67" s="88" t="s">
        <v>329</v>
      </c>
      <c r="J67" s="87"/>
      <c r="K67" s="55"/>
      <c r="L67" s="55"/>
      <c r="M67" s="55">
        <f>K67*L67</f>
        <v>0</v>
      </c>
      <c r="N67" s="66">
        <v>42497</v>
      </c>
      <c r="O67" s="66" t="s">
        <v>200</v>
      </c>
      <c r="P67" s="56"/>
      <c r="Q67" s="57">
        <v>130</v>
      </c>
      <c r="R67" s="57">
        <v>8950</v>
      </c>
      <c r="S67" s="57">
        <f>R67*10%</f>
        <v>895</v>
      </c>
      <c r="T67" s="57">
        <f>Q67*R67</f>
        <v>1163500</v>
      </c>
      <c r="U67" s="57">
        <f>Q67*(R67+S67)</f>
        <v>1279850</v>
      </c>
      <c r="V67" s="60"/>
      <c r="W67" s="145" t="str">
        <f>IF(AND(B67='DC - CN'!$C$16,OR(U67&lt;&gt;0,V67&lt;&gt;0)),"x","")</f>
        <v/>
      </c>
    </row>
    <row r="68" spans="1:23" ht="18" customHeight="1">
      <c r="A68" s="2">
        <f>IF(B68&lt;&gt;"",ROW()-2,"")</f>
        <v>66</v>
      </c>
      <c r="B68" s="3" t="s">
        <v>10</v>
      </c>
      <c r="C68" s="3" t="s">
        <v>234</v>
      </c>
      <c r="D68" s="4" t="s">
        <v>405</v>
      </c>
      <c r="E68" s="140">
        <v>85</v>
      </c>
      <c r="F68" s="140">
        <v>57</v>
      </c>
      <c r="G68" s="140">
        <v>32</v>
      </c>
      <c r="H68" s="54">
        <f>(IF(G68&gt;0,(((E68+F68)*2+4)*(F68+G68+2)/10000),(E68*F68/10000)))*Q68</f>
        <v>13.103999999999999</v>
      </c>
      <c r="I68" s="88" t="s">
        <v>406</v>
      </c>
      <c r="J68" s="87"/>
      <c r="K68" s="55"/>
      <c r="L68" s="55"/>
      <c r="M68" s="55">
        <f>K68*L68</f>
        <v>0</v>
      </c>
      <c r="N68" s="66">
        <v>42497</v>
      </c>
      <c r="O68" s="66" t="s">
        <v>201</v>
      </c>
      <c r="P68" s="56"/>
      <c r="Q68" s="57">
        <v>5</v>
      </c>
      <c r="R68" s="57"/>
      <c r="S68" s="57">
        <f>R68*10%</f>
        <v>0</v>
      </c>
      <c r="T68" s="57">
        <f>Q68*R68</f>
        <v>0</v>
      </c>
      <c r="U68" s="57">
        <f>Q68*(R68+S68)</f>
        <v>0</v>
      </c>
      <c r="V68" s="60"/>
      <c r="W68" s="145" t="str">
        <f>IF(AND(B68='DC - CN'!$C$16,OR(U68&lt;&gt;0,V68&lt;&gt;0)),"x","")</f>
        <v/>
      </c>
    </row>
    <row r="69" spans="1:23" ht="18" customHeight="1">
      <c r="A69" s="2">
        <f>IF(B69&lt;&gt;"",ROW()-2,"")</f>
        <v>67</v>
      </c>
      <c r="B69" s="3" t="s">
        <v>10</v>
      </c>
      <c r="C69" s="3" t="s">
        <v>234</v>
      </c>
      <c r="D69" s="4" t="s">
        <v>405</v>
      </c>
      <c r="E69" s="140">
        <v>57</v>
      </c>
      <c r="F69" s="140">
        <v>57</v>
      </c>
      <c r="G69" s="140">
        <v>32</v>
      </c>
      <c r="H69" s="54">
        <f>(IF(G69&gt;0,(((E69+F69)*2+4)*(F69+G69+2)/10000),(E69*F69/10000)))*Q69</f>
        <v>21.112000000000002</v>
      </c>
      <c r="I69" s="88" t="s">
        <v>406</v>
      </c>
      <c r="J69" s="87"/>
      <c r="K69" s="55"/>
      <c r="L69" s="55"/>
      <c r="M69" s="55">
        <f>K69*L69</f>
        <v>0</v>
      </c>
      <c r="N69" s="66">
        <v>42497</v>
      </c>
      <c r="O69" s="66" t="s">
        <v>201</v>
      </c>
      <c r="P69" s="56"/>
      <c r="Q69" s="57">
        <v>10</v>
      </c>
      <c r="R69" s="57"/>
      <c r="S69" s="57">
        <f>R69*10%</f>
        <v>0</v>
      </c>
      <c r="T69" s="57">
        <f>Q69*R69</f>
        <v>0</v>
      </c>
      <c r="U69" s="57">
        <f>Q69*(R69+S69)</f>
        <v>0</v>
      </c>
      <c r="V69" s="60"/>
      <c r="W69" s="145" t="str">
        <f>IF(AND(B69='DC - CN'!$C$16,OR(U69&lt;&gt;0,V69&lt;&gt;0)),"x","")</f>
        <v/>
      </c>
    </row>
    <row r="70" spans="1:23" ht="18" customHeight="1">
      <c r="A70" s="2">
        <f>IF(B70&lt;&gt;"",ROW()-2,"")</f>
        <v>68</v>
      </c>
      <c r="B70" s="3" t="s">
        <v>310</v>
      </c>
      <c r="C70" s="3" t="s">
        <v>255</v>
      </c>
      <c r="D70" s="4" t="s">
        <v>408</v>
      </c>
      <c r="E70" s="140">
        <v>19</v>
      </c>
      <c r="F70" s="140">
        <v>9</v>
      </c>
      <c r="G70" s="140">
        <v>9.1999999999999993</v>
      </c>
      <c r="H70" s="54">
        <f>(IF(G70&gt;0,(((E70+F70)*2+4)*(F70+G70+2)/10000),(E70*F70/10000)))*Q70</f>
        <v>25.3308</v>
      </c>
      <c r="I70" s="88" t="s">
        <v>98</v>
      </c>
      <c r="J70" s="87"/>
      <c r="K70" s="55"/>
      <c r="L70" s="55"/>
      <c r="M70" s="55">
        <f>K70*L70</f>
        <v>0</v>
      </c>
      <c r="N70" s="66">
        <v>42497</v>
      </c>
      <c r="O70" s="66" t="s">
        <v>202</v>
      </c>
      <c r="P70" s="56"/>
      <c r="Q70" s="57">
        <v>209</v>
      </c>
      <c r="R70" s="57">
        <v>5000</v>
      </c>
      <c r="S70" s="57">
        <f>R70*10%</f>
        <v>500</v>
      </c>
      <c r="T70" s="57">
        <f>Q70*R70</f>
        <v>1045000</v>
      </c>
      <c r="U70" s="57">
        <f>Q70*(R70+S70)</f>
        <v>1149500</v>
      </c>
      <c r="V70" s="60"/>
      <c r="W70" s="145" t="str">
        <f>IF(AND(B70='DC - CN'!$C$16,OR(U70&lt;&gt;0,V70&lt;&gt;0)),"x","")</f>
        <v/>
      </c>
    </row>
    <row r="71" spans="1:23" ht="18" customHeight="1">
      <c r="A71" s="2">
        <f>IF(B71&lt;&gt;"",ROW()-2,"")</f>
        <v>69</v>
      </c>
      <c r="B71" s="3" t="s">
        <v>393</v>
      </c>
      <c r="C71" s="3" t="s">
        <v>234</v>
      </c>
      <c r="D71" s="4" t="s">
        <v>405</v>
      </c>
      <c r="E71" s="140">
        <v>48</v>
      </c>
      <c r="F71" s="140">
        <v>35.5</v>
      </c>
      <c r="G71" s="140">
        <v>26</v>
      </c>
      <c r="H71" s="54">
        <f>(IF(G71&gt;0,(((E71+F71)*2+4)*(F71+G71+2)/10000),(E71*F71/10000)))*Q71</f>
        <v>472.34474999999998</v>
      </c>
      <c r="I71" s="88" t="s">
        <v>329</v>
      </c>
      <c r="J71" s="87"/>
      <c r="K71" s="55"/>
      <c r="L71" s="55"/>
      <c r="M71" s="55">
        <f>K71*L71</f>
        <v>0</v>
      </c>
      <c r="N71" s="66">
        <v>42497</v>
      </c>
      <c r="O71" s="66" t="s">
        <v>203</v>
      </c>
      <c r="P71" s="56"/>
      <c r="Q71" s="57">
        <v>435</v>
      </c>
      <c r="R71" s="57">
        <v>9300</v>
      </c>
      <c r="S71" s="57"/>
      <c r="T71" s="57">
        <f>Q71*R71</f>
        <v>4045500</v>
      </c>
      <c r="U71" s="57">
        <f>Q71*(R71+S71)</f>
        <v>4045500</v>
      </c>
      <c r="V71" s="60"/>
      <c r="W71" s="145" t="str">
        <f>IF(AND(B71='DC - CN'!$C$16,OR(U71&lt;&gt;0,V71&lt;&gt;0)),"x","")</f>
        <v/>
      </c>
    </row>
    <row r="72" spans="1:23" ht="18" customHeight="1">
      <c r="A72" s="2">
        <f>IF(B72&lt;&gt;"",ROW()-2,"")</f>
        <v>70</v>
      </c>
      <c r="B72" s="3" t="s">
        <v>13</v>
      </c>
      <c r="C72" s="3" t="s">
        <v>256</v>
      </c>
      <c r="D72" s="4" t="s">
        <v>405</v>
      </c>
      <c r="E72" s="140">
        <v>64</v>
      </c>
      <c r="F72" s="140">
        <v>46</v>
      </c>
      <c r="G72" s="140">
        <v>130</v>
      </c>
      <c r="H72" s="54">
        <f>(IF(G72&gt;0,(((E72+F72)*2+4)*(F72+G72+2)/10000),(E72*F72/10000)))*Q72</f>
        <v>87.718400000000003</v>
      </c>
      <c r="I72" s="88" t="s">
        <v>98</v>
      </c>
      <c r="J72" s="87"/>
      <c r="K72" s="55"/>
      <c r="L72" s="55"/>
      <c r="M72" s="55">
        <f>K72*L72</f>
        <v>0</v>
      </c>
      <c r="N72" s="66">
        <v>42499</v>
      </c>
      <c r="O72" s="66" t="s">
        <v>204</v>
      </c>
      <c r="P72" s="56"/>
      <c r="Q72" s="57">
        <v>22</v>
      </c>
      <c r="R72" s="57">
        <v>35000</v>
      </c>
      <c r="S72" s="57">
        <f>R72*10%</f>
        <v>3500</v>
      </c>
      <c r="T72" s="57">
        <f>Q72*R72</f>
        <v>770000</v>
      </c>
      <c r="U72" s="57">
        <f>Q72*(R72+S72)</f>
        <v>847000</v>
      </c>
      <c r="V72" s="60"/>
      <c r="W72" s="145" t="str">
        <f>IF(AND(B72='DC - CN'!$C$16,OR(U72&lt;&gt;0,V72&lt;&gt;0)),"x","")</f>
        <v/>
      </c>
    </row>
    <row r="73" spans="1:23" ht="18" customHeight="1">
      <c r="A73" s="2">
        <f>IF(B73&lt;&gt;"",ROW()-2,"")</f>
        <v>71</v>
      </c>
      <c r="B73" s="3" t="s">
        <v>13</v>
      </c>
      <c r="C73" s="3" t="s">
        <v>257</v>
      </c>
      <c r="D73" s="4" t="s">
        <v>405</v>
      </c>
      <c r="E73" s="140">
        <v>103</v>
      </c>
      <c r="F73" s="140">
        <v>50</v>
      </c>
      <c r="G73" s="140">
        <v>180</v>
      </c>
      <c r="H73" s="54">
        <f>(IF(G73&gt;0,(((E73+F73)*2+4)*(F73+G73+2)/10000),(E73*F73/10000)))*Q73</f>
        <v>863.04</v>
      </c>
      <c r="I73" s="88" t="s">
        <v>98</v>
      </c>
      <c r="J73" s="87"/>
      <c r="K73" s="55"/>
      <c r="L73" s="55"/>
      <c r="M73" s="55">
        <f>K73*L73</f>
        <v>0</v>
      </c>
      <c r="N73" s="66">
        <v>42499</v>
      </c>
      <c r="O73" s="66" t="s">
        <v>204</v>
      </c>
      <c r="P73" s="56"/>
      <c r="Q73" s="57">
        <v>120</v>
      </c>
      <c r="R73" s="57">
        <v>47449</v>
      </c>
      <c r="S73" s="57">
        <f>R73*10%</f>
        <v>4744.9000000000005</v>
      </c>
      <c r="T73" s="57">
        <f>Q73*R73</f>
        <v>5693880</v>
      </c>
      <c r="U73" s="57">
        <f>Q73*(R73+S73)</f>
        <v>6263268</v>
      </c>
      <c r="V73" s="60"/>
      <c r="W73" s="145" t="str">
        <f>IF(AND(B73='DC - CN'!$C$16,OR(U73&lt;&gt;0,V73&lt;&gt;0)),"x","")</f>
        <v/>
      </c>
    </row>
    <row r="74" spans="1:23" ht="18" customHeight="1">
      <c r="A74" s="2">
        <f>IF(B74&lt;&gt;"",ROW()-2,"")</f>
        <v>72</v>
      </c>
      <c r="B74" s="3" t="s">
        <v>186</v>
      </c>
      <c r="C74" s="3" t="s">
        <v>361</v>
      </c>
      <c r="D74" s="4" t="s">
        <v>409</v>
      </c>
      <c r="E74" s="140">
        <v>120</v>
      </c>
      <c r="F74" s="140"/>
      <c r="G74" s="140"/>
      <c r="H74" s="54">
        <f>(IF(G74&gt;0,(((E74+F74)*2+4)*(F74+G74+2)/10000),(E74*F74/10000)))*Q74</f>
        <v>0</v>
      </c>
      <c r="I74" s="88" t="s">
        <v>398</v>
      </c>
      <c r="J74" s="87"/>
      <c r="K74" s="55"/>
      <c r="L74" s="55"/>
      <c r="M74" s="55">
        <f>K74*L74</f>
        <v>0</v>
      </c>
      <c r="N74" s="66">
        <v>42499</v>
      </c>
      <c r="O74" s="66" t="s">
        <v>205</v>
      </c>
      <c r="P74" s="56"/>
      <c r="Q74" s="57">
        <v>184</v>
      </c>
      <c r="R74" s="57">
        <v>9300</v>
      </c>
      <c r="S74" s="57">
        <f>R74*10%</f>
        <v>930</v>
      </c>
      <c r="T74" s="57">
        <f>Q74*R74</f>
        <v>1711200</v>
      </c>
      <c r="U74" s="57">
        <f>Q74*(R74+S74)</f>
        <v>1882320</v>
      </c>
      <c r="V74" s="60"/>
      <c r="W74" s="145" t="str">
        <f>IF(AND(B74='DC - CN'!$C$16,OR(U74&lt;&gt;0,V74&lt;&gt;0)),"x","")</f>
        <v/>
      </c>
    </row>
    <row r="75" spans="1:23" ht="18" customHeight="1">
      <c r="A75" s="2">
        <f>IF(B75&lt;&gt;"",ROW()-2,"")</f>
        <v>73</v>
      </c>
      <c r="B75" s="3" t="s">
        <v>177</v>
      </c>
      <c r="C75" s="3" t="s">
        <v>233</v>
      </c>
      <c r="D75" s="4" t="s">
        <v>405</v>
      </c>
      <c r="E75" s="140">
        <v>60.5</v>
      </c>
      <c r="F75" s="140">
        <v>60.5</v>
      </c>
      <c r="G75" s="140">
        <v>135</v>
      </c>
      <c r="H75" s="54">
        <f>(IF(G75&gt;0,(((E75+F75)*2+4)*(F75+G75+2)/10000),(E75*F75/10000)))*Q75</f>
        <v>242.92500000000001</v>
      </c>
      <c r="I75" s="88" t="s">
        <v>98</v>
      </c>
      <c r="J75" s="87"/>
      <c r="K75" s="55"/>
      <c r="L75" s="55"/>
      <c r="M75" s="55">
        <f>K75*L75</f>
        <v>0</v>
      </c>
      <c r="N75" s="66">
        <v>42499</v>
      </c>
      <c r="O75" s="66" t="s">
        <v>206</v>
      </c>
      <c r="P75" s="56"/>
      <c r="Q75" s="57">
        <v>50</v>
      </c>
      <c r="R75" s="57">
        <v>31900</v>
      </c>
      <c r="S75" s="57">
        <f>R75*10%</f>
        <v>3190</v>
      </c>
      <c r="T75" s="57">
        <f>Q75*R75</f>
        <v>1595000</v>
      </c>
      <c r="U75" s="57">
        <f>Q75*(R75+S75)</f>
        <v>1754500</v>
      </c>
      <c r="V75" s="60"/>
      <c r="W75" s="145" t="str">
        <f>IF(AND(B75='DC - CN'!$C$16,OR(U75&lt;&gt;0,V75&lt;&gt;0)),"x","")</f>
        <v/>
      </c>
    </row>
    <row r="76" spans="1:23" ht="18" customHeight="1">
      <c r="A76" s="2">
        <f>IF(B76&lt;&gt;"",ROW()-2,"")</f>
        <v>74</v>
      </c>
      <c r="B76" s="3" t="s">
        <v>177</v>
      </c>
      <c r="C76" s="3" t="s">
        <v>233</v>
      </c>
      <c r="D76" s="4" t="s">
        <v>405</v>
      </c>
      <c r="E76" s="140">
        <v>80.5</v>
      </c>
      <c r="F76" s="140">
        <v>60.5</v>
      </c>
      <c r="G76" s="140">
        <v>135</v>
      </c>
      <c r="H76" s="54">
        <f>(IF(G76&gt;0,(((E76+F76)*2+4)*(F76+G76+2)/10000),(E76*F76/10000)))*Q76</f>
        <v>271.12800000000004</v>
      </c>
      <c r="I76" s="88" t="s">
        <v>98</v>
      </c>
      <c r="J76" s="87"/>
      <c r="K76" s="55"/>
      <c r="L76" s="55"/>
      <c r="M76" s="55">
        <f>K76*L76</f>
        <v>0</v>
      </c>
      <c r="N76" s="66">
        <v>42499</v>
      </c>
      <c r="O76" s="66" t="s">
        <v>206</v>
      </c>
      <c r="P76" s="56"/>
      <c r="Q76" s="57">
        <v>48</v>
      </c>
      <c r="R76" s="57">
        <v>38150</v>
      </c>
      <c r="S76" s="57">
        <f>R76*10%</f>
        <v>3815</v>
      </c>
      <c r="T76" s="57">
        <f>Q76*R76</f>
        <v>1831200</v>
      </c>
      <c r="U76" s="57">
        <f>Q76*(R76+S76)</f>
        <v>2014320</v>
      </c>
      <c r="V76" s="60"/>
      <c r="W76" s="145" t="str">
        <f>IF(AND(B76='DC - CN'!$C$16,OR(U76&lt;&gt;0,V76&lt;&gt;0)),"x","")</f>
        <v/>
      </c>
    </row>
    <row r="77" spans="1:23" ht="18" customHeight="1">
      <c r="A77" s="2">
        <f>IF(B77&lt;&gt;"",ROW()-2,"")</f>
        <v>75</v>
      </c>
      <c r="B77" s="3" t="s">
        <v>177</v>
      </c>
      <c r="C77" s="3" t="s">
        <v>233</v>
      </c>
      <c r="D77" s="4" t="s">
        <v>405</v>
      </c>
      <c r="E77" s="140">
        <v>60.5</v>
      </c>
      <c r="F77" s="140">
        <v>36.5</v>
      </c>
      <c r="G77" s="140">
        <v>45</v>
      </c>
      <c r="H77" s="54">
        <f>(IF(G77&gt;0,(((E77+F77)*2+4)*(F77+G77+2)/10000),(E77*F77/10000)))*Q77</f>
        <v>826.65</v>
      </c>
      <c r="I77" s="88" t="s">
        <v>98</v>
      </c>
      <c r="J77" s="87"/>
      <c r="K77" s="55"/>
      <c r="L77" s="55"/>
      <c r="M77" s="55">
        <f>K77*L77</f>
        <v>0</v>
      </c>
      <c r="N77" s="66">
        <v>42499</v>
      </c>
      <c r="O77" s="66" t="s">
        <v>206</v>
      </c>
      <c r="P77" s="56"/>
      <c r="Q77" s="57">
        <v>500</v>
      </c>
      <c r="R77" s="57">
        <v>12700</v>
      </c>
      <c r="S77" s="57">
        <f>R77*10%</f>
        <v>1270</v>
      </c>
      <c r="T77" s="57">
        <f>Q77*R77</f>
        <v>6350000</v>
      </c>
      <c r="U77" s="57">
        <f>Q77*(R77+S77)</f>
        <v>6985000</v>
      </c>
      <c r="V77" s="60"/>
      <c r="W77" s="145" t="str">
        <f>IF(AND(B77='DC - CN'!$C$16,OR(U77&lt;&gt;0,V77&lt;&gt;0)),"x","")</f>
        <v/>
      </c>
    </row>
    <row r="78" spans="1:23" ht="18" customHeight="1">
      <c r="A78" s="2">
        <f>IF(B78&lt;&gt;"",ROW()-2,"")</f>
        <v>76</v>
      </c>
      <c r="B78" s="3" t="s">
        <v>177</v>
      </c>
      <c r="C78" s="3" t="s">
        <v>233</v>
      </c>
      <c r="D78" s="4" t="s">
        <v>405</v>
      </c>
      <c r="E78" s="140">
        <v>60.5</v>
      </c>
      <c r="F78" s="140">
        <v>60.5</v>
      </c>
      <c r="G78" s="140">
        <v>205</v>
      </c>
      <c r="H78" s="54">
        <f>(IF(G78&gt;0,(((E78+F78)*2+4)*(F78+G78+2)/10000),(E78*F78/10000)))*Q78</f>
        <v>329.02499999999998</v>
      </c>
      <c r="I78" s="88" t="s">
        <v>98</v>
      </c>
      <c r="J78" s="87"/>
      <c r="K78" s="55"/>
      <c r="L78" s="55"/>
      <c r="M78" s="55">
        <f>K78*L78</f>
        <v>0</v>
      </c>
      <c r="N78" s="66">
        <v>42499</v>
      </c>
      <c r="O78" s="66" t="s">
        <v>206</v>
      </c>
      <c r="P78" s="56"/>
      <c r="Q78" s="57">
        <v>50</v>
      </c>
      <c r="R78" s="57">
        <v>43400</v>
      </c>
      <c r="S78" s="57">
        <f>R78*10%</f>
        <v>4340</v>
      </c>
      <c r="T78" s="57">
        <f>Q78*R78</f>
        <v>2170000</v>
      </c>
      <c r="U78" s="57">
        <f>Q78*(R78+S78)</f>
        <v>2387000</v>
      </c>
      <c r="V78" s="60"/>
      <c r="W78" s="145" t="str">
        <f>IF(AND(B78='DC - CN'!$C$16,OR(U78&lt;&gt;0,V78&lt;&gt;0)),"x","")</f>
        <v/>
      </c>
    </row>
    <row r="79" spans="1:23" ht="18" customHeight="1">
      <c r="A79" s="2">
        <f>IF(B79&lt;&gt;"",ROW()-2,"")</f>
        <v>77</v>
      </c>
      <c r="B79" s="3" t="s">
        <v>177</v>
      </c>
      <c r="C79" s="3" t="s">
        <v>233</v>
      </c>
      <c r="D79" s="4" t="s">
        <v>405</v>
      </c>
      <c r="E79" s="140">
        <v>110.5</v>
      </c>
      <c r="F79" s="140">
        <v>60.5</v>
      </c>
      <c r="G79" s="140">
        <v>205</v>
      </c>
      <c r="H79" s="54">
        <f>(IF(G79&gt;0,(((E79+F79)*2+4)*(F79+G79+2)/10000),(E79*F79/10000)))*Q79</f>
        <v>0</v>
      </c>
      <c r="I79" s="88" t="s">
        <v>98</v>
      </c>
      <c r="J79" s="87"/>
      <c r="K79" s="55"/>
      <c r="L79" s="55"/>
      <c r="M79" s="55">
        <f>K79*L79</f>
        <v>0</v>
      </c>
      <c r="N79" s="66">
        <v>42499</v>
      </c>
      <c r="O79" s="66" t="s">
        <v>206</v>
      </c>
      <c r="P79" s="56"/>
      <c r="Q79" s="57"/>
      <c r="R79" s="57">
        <v>64600</v>
      </c>
      <c r="S79" s="57"/>
      <c r="T79" s="57">
        <f>Q79*R79</f>
        <v>0</v>
      </c>
      <c r="U79" s="57">
        <f>Q79*(R79+S79)</f>
        <v>0</v>
      </c>
      <c r="V79" s="60"/>
      <c r="W79" s="145" t="str">
        <f>IF(AND(B79='DC - CN'!$C$16,OR(U79&lt;&gt;0,V79&lt;&gt;0)),"x","")</f>
        <v/>
      </c>
    </row>
    <row r="80" spans="1:23" ht="18" customHeight="1">
      <c r="A80" s="2">
        <f>IF(B80&lt;&gt;"",ROW()-2,"")</f>
        <v>78</v>
      </c>
      <c r="B80" s="3" t="s">
        <v>160</v>
      </c>
      <c r="C80" s="3" t="s">
        <v>258</v>
      </c>
      <c r="D80" s="4" t="s">
        <v>408</v>
      </c>
      <c r="E80" s="140">
        <v>72</v>
      </c>
      <c r="F80" s="140">
        <v>102</v>
      </c>
      <c r="G80" s="140"/>
      <c r="H80" s="54">
        <f>(IF(G80&gt;0,(((E80+F80)*2+4)*(F80+G80+2)/10000),(E80*F80/10000)))*Q80</f>
        <v>694.00800000000004</v>
      </c>
      <c r="I80" s="88" t="s">
        <v>397</v>
      </c>
      <c r="J80" s="87">
        <v>42487</v>
      </c>
      <c r="K80" s="55">
        <v>1000</v>
      </c>
      <c r="L80" s="55">
        <v>8500</v>
      </c>
      <c r="M80" s="55">
        <f>K80*L80</f>
        <v>8500000</v>
      </c>
      <c r="N80" s="66">
        <v>42499</v>
      </c>
      <c r="O80" s="66" t="s">
        <v>207</v>
      </c>
      <c r="P80" s="56"/>
      <c r="Q80" s="57">
        <v>945</v>
      </c>
      <c r="R80" s="57">
        <v>8500</v>
      </c>
      <c r="S80" s="57"/>
      <c r="T80" s="57">
        <f>Q80*R80</f>
        <v>8032500</v>
      </c>
      <c r="U80" s="57">
        <f>Q80*(R80+S80)</f>
        <v>8032500</v>
      </c>
      <c r="V80" s="60"/>
      <c r="W80" s="145" t="str">
        <f>IF(AND(B80='DC - CN'!$C$16,OR(U80&lt;&gt;0,V80&lt;&gt;0)),"x","")</f>
        <v/>
      </c>
    </row>
    <row r="81" spans="1:23" ht="18" customHeight="1">
      <c r="A81" s="2">
        <f>IF(B81&lt;&gt;"",ROW()-2,"")</f>
        <v>79</v>
      </c>
      <c r="B81" s="3" t="s">
        <v>393</v>
      </c>
      <c r="C81" s="3" t="s">
        <v>234</v>
      </c>
      <c r="D81" s="4" t="s">
        <v>405</v>
      </c>
      <c r="E81" s="140">
        <v>44.5</v>
      </c>
      <c r="F81" s="140">
        <v>30.7</v>
      </c>
      <c r="G81" s="140">
        <v>23</v>
      </c>
      <c r="H81" s="54">
        <f>(IF(G81&gt;0,(((E81+F81)*2+4)*(F81+G81+2)/10000),(E81*F81/10000)))*Q81</f>
        <v>430.00400000000002</v>
      </c>
      <c r="I81" s="88" t="s">
        <v>329</v>
      </c>
      <c r="J81" s="87"/>
      <c r="K81" s="55"/>
      <c r="L81" s="55"/>
      <c r="M81" s="55">
        <f>K81*L81</f>
        <v>0</v>
      </c>
      <c r="N81" s="66">
        <v>42499</v>
      </c>
      <c r="O81" s="66" t="s">
        <v>208</v>
      </c>
      <c r="P81" s="56"/>
      <c r="Q81" s="57">
        <v>500</v>
      </c>
      <c r="R81" s="57">
        <v>9300</v>
      </c>
      <c r="S81" s="57"/>
      <c r="T81" s="57">
        <f>Q81*R81</f>
        <v>4650000</v>
      </c>
      <c r="U81" s="57">
        <f>Q81*(R81+S81)</f>
        <v>4650000</v>
      </c>
      <c r="V81" s="60"/>
      <c r="W81" s="145" t="str">
        <f>IF(AND(B81='DC - CN'!$C$16,OR(U81&lt;&gt;0,V81&lt;&gt;0)),"x","")</f>
        <v/>
      </c>
    </row>
    <row r="82" spans="1:23" ht="18" customHeight="1">
      <c r="A82" s="2">
        <f>IF(B82&lt;&gt;"",ROW()-2,"")</f>
        <v>80</v>
      </c>
      <c r="B82" s="3" t="s">
        <v>393</v>
      </c>
      <c r="C82" s="3" t="s">
        <v>234</v>
      </c>
      <c r="D82" s="4" t="s">
        <v>405</v>
      </c>
      <c r="E82" s="140">
        <v>44.5</v>
      </c>
      <c r="F82" s="140">
        <v>30.7</v>
      </c>
      <c r="G82" s="140">
        <v>23</v>
      </c>
      <c r="H82" s="54">
        <f>(IF(G82&gt;0,(((E82+F82)*2+4)*(F82+G82+2)/10000),(E82*F82/10000)))*Q82</f>
        <v>507.40472</v>
      </c>
      <c r="I82" s="88" t="s">
        <v>329</v>
      </c>
      <c r="J82" s="87"/>
      <c r="K82" s="55"/>
      <c r="L82" s="55"/>
      <c r="M82" s="55">
        <f>K82*L82</f>
        <v>0</v>
      </c>
      <c r="N82" s="66">
        <v>42499</v>
      </c>
      <c r="O82" s="66" t="s">
        <v>208</v>
      </c>
      <c r="P82" s="56"/>
      <c r="Q82" s="57">
        <v>590</v>
      </c>
      <c r="R82" s="57">
        <v>9300</v>
      </c>
      <c r="S82" s="57"/>
      <c r="T82" s="57">
        <f>Q82*R82</f>
        <v>5487000</v>
      </c>
      <c r="U82" s="57">
        <f>Q82*(R82+S82)</f>
        <v>5487000</v>
      </c>
      <c r="V82" s="60"/>
      <c r="W82" s="145" t="str">
        <f>IF(AND(B82='DC - CN'!$C$16,OR(U82&lt;&gt;0,V82&lt;&gt;0)),"x","")</f>
        <v/>
      </c>
    </row>
    <row r="83" spans="1:23" ht="18" customHeight="1">
      <c r="A83" s="2">
        <f>IF(B83&lt;&gt;"",ROW()-2,"")</f>
        <v>81</v>
      </c>
      <c r="B83" s="3" t="s">
        <v>133</v>
      </c>
      <c r="C83" s="3"/>
      <c r="D83" s="4"/>
      <c r="E83" s="140"/>
      <c r="F83" s="140"/>
      <c r="G83" s="140"/>
      <c r="H83" s="54">
        <f>(IF(G83&gt;0,(((E83+F83)*2+4)*(F83+G83+2)/10000),(E83*F83/10000)))*Q83</f>
        <v>0</v>
      </c>
      <c r="I83" s="88" t="s">
        <v>325</v>
      </c>
      <c r="J83" s="87"/>
      <c r="K83" s="55"/>
      <c r="L83" s="55"/>
      <c r="M83" s="55">
        <f>K83*L83</f>
        <v>0</v>
      </c>
      <c r="N83" s="66">
        <v>42499</v>
      </c>
      <c r="O83" s="66" t="s">
        <v>94</v>
      </c>
      <c r="P83" s="56"/>
      <c r="Q83" s="57"/>
      <c r="R83" s="57"/>
      <c r="S83" s="57">
        <f>R83*10%</f>
        <v>0</v>
      </c>
      <c r="T83" s="57">
        <f>Q83*R83</f>
        <v>0</v>
      </c>
      <c r="U83" s="57">
        <f>Q83*(R83+S83)</f>
        <v>0</v>
      </c>
      <c r="V83" s="60">
        <v>104212060</v>
      </c>
      <c r="W83" s="145" t="str">
        <f>IF(AND(B83='DC - CN'!$C$16,OR(U83&lt;&gt;0,V83&lt;&gt;0)),"x","")</f>
        <v/>
      </c>
    </row>
    <row r="84" spans="1:23" ht="18" customHeight="1">
      <c r="A84" s="2">
        <f>IF(B84&lt;&gt;"",ROW()-2,"")</f>
        <v>82</v>
      </c>
      <c r="B84" s="3" t="s">
        <v>311</v>
      </c>
      <c r="C84" s="3" t="s">
        <v>259</v>
      </c>
      <c r="D84" s="4" t="s">
        <v>405</v>
      </c>
      <c r="E84" s="140">
        <v>27.5</v>
      </c>
      <c r="F84" s="140">
        <v>22</v>
      </c>
      <c r="G84" s="140">
        <v>12.2</v>
      </c>
      <c r="H84" s="54">
        <f>(IF(G84&gt;0,(((E84+F84)*2+4)*(F84+G84+2)/10000),(E84*F84/10000)))*Q84</f>
        <v>1866.1643000000001</v>
      </c>
      <c r="I84" s="88" t="s">
        <v>410</v>
      </c>
      <c r="J84" s="87"/>
      <c r="K84" s="55"/>
      <c r="L84" s="55"/>
      <c r="M84" s="55">
        <f>K84*L84</f>
        <v>0</v>
      </c>
      <c r="N84" s="66">
        <v>42500</v>
      </c>
      <c r="O84" s="66" t="s">
        <v>209</v>
      </c>
      <c r="P84" s="56"/>
      <c r="Q84" s="57">
        <v>5005</v>
      </c>
      <c r="R84" s="57">
        <v>3000</v>
      </c>
      <c r="S84" s="57"/>
      <c r="T84" s="57">
        <f>Q84*R84</f>
        <v>15015000</v>
      </c>
      <c r="U84" s="57">
        <f>Q84*(R84+S84)</f>
        <v>15015000</v>
      </c>
      <c r="V84" s="60"/>
      <c r="W84" s="145" t="str">
        <f>IF(AND(B84='DC - CN'!$C$16,OR(U84&lt;&gt;0,V84&lt;&gt;0)),"x","")</f>
        <v/>
      </c>
    </row>
    <row r="85" spans="1:23" ht="18" customHeight="1">
      <c r="A85" s="2">
        <f>IF(B85&lt;&gt;"",ROW()-2,"")</f>
        <v>83</v>
      </c>
      <c r="B85" s="3" t="s">
        <v>311</v>
      </c>
      <c r="C85" s="3" t="s">
        <v>260</v>
      </c>
      <c r="D85" s="4" t="s">
        <v>408</v>
      </c>
      <c r="E85" s="140"/>
      <c r="F85" s="140"/>
      <c r="G85" s="140"/>
      <c r="H85" s="54">
        <f>(IF(G85&gt;0,(((E85+F85)*2+4)*(F85+G85+2)/10000),(E85*F85/10000)))*Q85</f>
        <v>0</v>
      </c>
      <c r="I85" s="88" t="s">
        <v>402</v>
      </c>
      <c r="J85" s="87"/>
      <c r="K85" s="55"/>
      <c r="L85" s="55"/>
      <c r="M85" s="55">
        <f>K85*L85</f>
        <v>0</v>
      </c>
      <c r="N85" s="66">
        <v>42500</v>
      </c>
      <c r="O85" s="66" t="s">
        <v>209</v>
      </c>
      <c r="P85" s="56"/>
      <c r="Q85" s="57">
        <v>4360</v>
      </c>
      <c r="R85" s="57">
        <v>1300</v>
      </c>
      <c r="S85" s="57"/>
      <c r="T85" s="57">
        <f>Q85*R85</f>
        <v>5668000</v>
      </c>
      <c r="U85" s="57">
        <f>Q85*(R85+S85)</f>
        <v>5668000</v>
      </c>
      <c r="V85" s="60"/>
      <c r="W85" s="145" t="str">
        <f>IF(AND(B85='DC - CN'!$C$16,OR(U85&lt;&gt;0,V85&lt;&gt;0)),"x","")</f>
        <v/>
      </c>
    </row>
    <row r="86" spans="1:23" ht="18" customHeight="1">
      <c r="A86" s="2">
        <f>IF(B86&lt;&gt;"",ROW()-2,"")</f>
        <v>84</v>
      </c>
      <c r="B86" s="3" t="s">
        <v>393</v>
      </c>
      <c r="C86" s="3" t="s">
        <v>261</v>
      </c>
      <c r="D86" s="4" t="s">
        <v>405</v>
      </c>
      <c r="E86" s="140">
        <v>44.5</v>
      </c>
      <c r="F86" s="140">
        <v>30.7</v>
      </c>
      <c r="G86" s="140">
        <v>23</v>
      </c>
      <c r="H86" s="54">
        <f>(IF(G86&gt;0,(((E86+F86)*2+4)*(F86+G86+2)/10000),(E86*F86/10000)))*Q86</f>
        <v>387.00360000000001</v>
      </c>
      <c r="I86" s="88" t="s">
        <v>329</v>
      </c>
      <c r="J86" s="87"/>
      <c r="K86" s="55"/>
      <c r="L86" s="55"/>
      <c r="M86" s="55">
        <f>K86*L86</f>
        <v>0</v>
      </c>
      <c r="N86" s="66">
        <v>42500</v>
      </c>
      <c r="O86" s="66" t="s">
        <v>210</v>
      </c>
      <c r="P86" s="56"/>
      <c r="Q86" s="57">
        <v>450</v>
      </c>
      <c r="R86" s="57">
        <v>9300</v>
      </c>
      <c r="S86" s="57"/>
      <c r="T86" s="57">
        <f>Q86*R86</f>
        <v>4185000</v>
      </c>
      <c r="U86" s="57">
        <f>Q86*(R86+S86)</f>
        <v>4185000</v>
      </c>
      <c r="V86" s="60"/>
      <c r="W86" s="145" t="str">
        <f>IF(AND(B86='DC - CN'!$C$16,OR(U86&lt;&gt;0,V86&lt;&gt;0)),"x","")</f>
        <v/>
      </c>
    </row>
    <row r="87" spans="1:23" ht="18" customHeight="1">
      <c r="A87" s="2">
        <f>IF(B87&lt;&gt;"",ROW()-2,"")</f>
        <v>85</v>
      </c>
      <c r="B87" s="3" t="s">
        <v>312</v>
      </c>
      <c r="C87" s="3"/>
      <c r="D87" s="4"/>
      <c r="E87" s="140"/>
      <c r="F87" s="140"/>
      <c r="G87" s="140"/>
      <c r="H87" s="54">
        <f>(IF(G87&gt;0,(((E87+F87)*2+4)*(F87+G87+2)/10000),(E87*F87/10000)))*Q87</f>
        <v>0</v>
      </c>
      <c r="I87" s="88" t="s">
        <v>325</v>
      </c>
      <c r="J87" s="87"/>
      <c r="K87" s="55"/>
      <c r="L87" s="55"/>
      <c r="M87" s="55">
        <f>K87*L87</f>
        <v>0</v>
      </c>
      <c r="N87" s="66">
        <v>42500</v>
      </c>
      <c r="O87" s="66" t="s">
        <v>94</v>
      </c>
      <c r="P87" s="56"/>
      <c r="Q87" s="57"/>
      <c r="R87" s="57"/>
      <c r="S87" s="57">
        <f>R87*10%</f>
        <v>0</v>
      </c>
      <c r="T87" s="57">
        <f>Q87*R87</f>
        <v>0</v>
      </c>
      <c r="U87" s="57">
        <f>Q87*(R87+S87)</f>
        <v>0</v>
      </c>
      <c r="V87" s="60">
        <v>4000000</v>
      </c>
      <c r="W87" s="145" t="str">
        <f>IF(AND(B87='DC - CN'!$C$16,OR(U87&lt;&gt;0,V87&lt;&gt;0)),"x","")</f>
        <v/>
      </c>
    </row>
    <row r="88" spans="1:23" ht="18" customHeight="1">
      <c r="A88" s="2">
        <f>IF(B88&lt;&gt;"",ROW()-2,"")</f>
        <v>86</v>
      </c>
      <c r="B88" s="3" t="s">
        <v>10</v>
      </c>
      <c r="C88" s="3"/>
      <c r="D88" s="4"/>
      <c r="E88" s="140"/>
      <c r="F88" s="140"/>
      <c r="G88" s="140"/>
      <c r="H88" s="54">
        <f>(IF(G88&gt;0,(((E88+F88)*2+4)*(F88+G88+2)/10000),(E88*F88/10000)))*Q88</f>
        <v>0</v>
      </c>
      <c r="I88" s="88" t="s">
        <v>325</v>
      </c>
      <c r="J88" s="87"/>
      <c r="K88" s="55"/>
      <c r="L88" s="55"/>
      <c r="M88" s="55">
        <f>K88*L88</f>
        <v>0</v>
      </c>
      <c r="N88" s="66">
        <v>42500</v>
      </c>
      <c r="O88" s="66" t="s">
        <v>94</v>
      </c>
      <c r="P88" s="56"/>
      <c r="Q88" s="57"/>
      <c r="R88" s="57"/>
      <c r="S88" s="57">
        <f>R88*10%</f>
        <v>0</v>
      </c>
      <c r="T88" s="57">
        <f>Q88*R88</f>
        <v>0</v>
      </c>
      <c r="U88" s="57">
        <f>Q88*(R88+S88)</f>
        <v>0</v>
      </c>
      <c r="V88" s="60">
        <v>23100000</v>
      </c>
      <c r="W88" s="145" t="str">
        <f>IF(AND(B88='DC - CN'!$C$16,OR(U88&lt;&gt;0,V88&lt;&gt;0)),"x","")</f>
        <v/>
      </c>
    </row>
    <row r="89" spans="1:23" ht="18" customHeight="1">
      <c r="A89" s="2">
        <f>IF(B89&lt;&gt;"",ROW()-2,"")</f>
        <v>87</v>
      </c>
      <c r="B89" s="3" t="s">
        <v>308</v>
      </c>
      <c r="C89" s="3" t="s">
        <v>262</v>
      </c>
      <c r="D89" s="4" t="s">
        <v>405</v>
      </c>
      <c r="E89" s="140">
        <v>119</v>
      </c>
      <c r="F89" s="140">
        <v>49</v>
      </c>
      <c r="G89" s="140">
        <v>51</v>
      </c>
      <c r="H89" s="54">
        <f>(IF(G89&gt;0,(((E89+F89)*2+4)*(F89+G89+2)/10000),(E89*F89/10000)))*Q89</f>
        <v>145.65600000000001</v>
      </c>
      <c r="I89" s="88" t="s">
        <v>326</v>
      </c>
      <c r="J89" s="87"/>
      <c r="K89" s="55">
        <f>20+18</f>
        <v>38</v>
      </c>
      <c r="L89" s="55">
        <v>38800</v>
      </c>
      <c r="M89" s="55">
        <f>K89*L89</f>
        <v>1474400</v>
      </c>
      <c r="N89" s="66">
        <v>42501</v>
      </c>
      <c r="O89" s="66" t="s">
        <v>211</v>
      </c>
      <c r="P89" s="56"/>
      <c r="Q89" s="57">
        <v>42</v>
      </c>
      <c r="R89" s="57">
        <v>38800</v>
      </c>
      <c r="S89" s="57"/>
      <c r="T89" s="57">
        <f>Q89*R89</f>
        <v>1629600</v>
      </c>
      <c r="U89" s="57">
        <f>Q89*(R89+S89)</f>
        <v>1629600</v>
      </c>
      <c r="V89" s="60"/>
      <c r="W89" s="145" t="str">
        <f>IF(AND(B89='DC - CN'!$C$16,OR(U89&lt;&gt;0,V89&lt;&gt;0)),"x","")</f>
        <v/>
      </c>
    </row>
    <row r="90" spans="1:23" ht="18" customHeight="1">
      <c r="A90" s="2">
        <f>IF(B90&lt;&gt;"",ROW()-2,"")</f>
        <v>88</v>
      </c>
      <c r="B90" s="3" t="s">
        <v>308</v>
      </c>
      <c r="C90" s="3" t="s">
        <v>263</v>
      </c>
      <c r="D90" s="4" t="s">
        <v>405</v>
      </c>
      <c r="E90" s="140">
        <v>134</v>
      </c>
      <c r="F90" s="140">
        <v>49</v>
      </c>
      <c r="G90" s="140">
        <v>51</v>
      </c>
      <c r="H90" s="54">
        <f>(IF(G90&gt;0,(((E90+F90)*2+4)*(F90+G90+2)/10000),(E90*F90/10000)))*Q90</f>
        <v>83.028000000000006</v>
      </c>
      <c r="I90" s="88" t="s">
        <v>326</v>
      </c>
      <c r="J90" s="87">
        <v>42487</v>
      </c>
      <c r="K90" s="55">
        <v>20</v>
      </c>
      <c r="L90" s="55">
        <v>42000</v>
      </c>
      <c r="M90" s="55">
        <f>K90*L90</f>
        <v>840000</v>
      </c>
      <c r="N90" s="66">
        <v>42501</v>
      </c>
      <c r="O90" s="66" t="s">
        <v>211</v>
      </c>
      <c r="P90" s="56"/>
      <c r="Q90" s="57">
        <v>22</v>
      </c>
      <c r="R90" s="57">
        <v>42000</v>
      </c>
      <c r="S90" s="57"/>
      <c r="T90" s="57">
        <f>Q90*R90</f>
        <v>924000</v>
      </c>
      <c r="U90" s="57">
        <f>Q90*(R90+S90)</f>
        <v>924000</v>
      </c>
      <c r="V90" s="60"/>
      <c r="W90" s="145" t="str">
        <f>IF(AND(B90='DC - CN'!$C$16,OR(U90&lt;&gt;0,V90&lt;&gt;0)),"x","")</f>
        <v/>
      </c>
    </row>
    <row r="91" spans="1:23" ht="18" customHeight="1">
      <c r="A91" s="2">
        <f>IF(B91&lt;&gt;"",ROW()-2,"")</f>
        <v>89</v>
      </c>
      <c r="B91" s="3" t="s">
        <v>308</v>
      </c>
      <c r="C91" s="3" t="s">
        <v>237</v>
      </c>
      <c r="D91" s="4" t="s">
        <v>405</v>
      </c>
      <c r="E91" s="140">
        <v>151</v>
      </c>
      <c r="F91" s="140">
        <v>49</v>
      </c>
      <c r="G91" s="140">
        <v>51</v>
      </c>
      <c r="H91" s="54">
        <f>(IF(G91&gt;0,(((E91+F91)*2+4)*(F91+G91+2)/10000),(E91*F91/10000)))*Q91</f>
        <v>90.657600000000002</v>
      </c>
      <c r="I91" s="88" t="s">
        <v>326</v>
      </c>
      <c r="J91" s="87">
        <v>42487</v>
      </c>
      <c r="K91" s="55">
        <v>20</v>
      </c>
      <c r="L91" s="55">
        <v>45300</v>
      </c>
      <c r="M91" s="55">
        <f>K91*L91</f>
        <v>906000</v>
      </c>
      <c r="N91" s="66">
        <v>42501</v>
      </c>
      <c r="O91" s="66" t="s">
        <v>211</v>
      </c>
      <c r="P91" s="56"/>
      <c r="Q91" s="57">
        <v>22</v>
      </c>
      <c r="R91" s="57">
        <v>45300</v>
      </c>
      <c r="S91" s="57"/>
      <c r="T91" s="57">
        <f>Q91*R91</f>
        <v>996600</v>
      </c>
      <c r="U91" s="57">
        <f>Q91*(R91+S91)</f>
        <v>996600</v>
      </c>
      <c r="V91" s="60"/>
      <c r="W91" s="145" t="str">
        <f>IF(AND(B91='DC - CN'!$C$16,OR(U91&lt;&gt;0,V91&lt;&gt;0)),"x","")</f>
        <v/>
      </c>
    </row>
    <row r="92" spans="1:23" ht="18" customHeight="1">
      <c r="A92" s="2">
        <f>IF(B92&lt;&gt;"",ROW()-2,"")</f>
        <v>90</v>
      </c>
      <c r="B92" s="3" t="s">
        <v>308</v>
      </c>
      <c r="C92" s="3" t="s">
        <v>264</v>
      </c>
      <c r="D92" s="4" t="s">
        <v>405</v>
      </c>
      <c r="E92" s="140">
        <v>134</v>
      </c>
      <c r="F92" s="140">
        <v>49</v>
      </c>
      <c r="G92" s="140">
        <v>51</v>
      </c>
      <c r="H92" s="54">
        <f>(IF(G92&gt;0,(((E92+F92)*2+4)*(F92+G92+2)/10000),(E92*F92/10000)))*Q92</f>
        <v>75.48</v>
      </c>
      <c r="I92" s="88" t="s">
        <v>326</v>
      </c>
      <c r="J92" s="87">
        <v>42461</v>
      </c>
      <c r="K92" s="55">
        <v>20</v>
      </c>
      <c r="L92" s="55">
        <v>42000</v>
      </c>
      <c r="M92" s="55">
        <f>K92*L92</f>
        <v>840000</v>
      </c>
      <c r="N92" s="66">
        <v>42501</v>
      </c>
      <c r="O92" s="66" t="s">
        <v>211</v>
      </c>
      <c r="P92" s="56"/>
      <c r="Q92" s="57">
        <v>20</v>
      </c>
      <c r="R92" s="57">
        <v>42000</v>
      </c>
      <c r="S92" s="57"/>
      <c r="T92" s="57">
        <f>Q92*R92</f>
        <v>840000</v>
      </c>
      <c r="U92" s="57">
        <f>Q92*(R92+S92)</f>
        <v>840000</v>
      </c>
      <c r="V92" s="60"/>
      <c r="W92" s="145" t="str">
        <f>IF(AND(B92='DC - CN'!$C$16,OR(U92&lt;&gt;0,V92&lt;&gt;0)),"x","")</f>
        <v/>
      </c>
    </row>
    <row r="93" spans="1:23" ht="18" customHeight="1">
      <c r="A93" s="2">
        <f>IF(B93&lt;&gt;"",ROW()-2,"")</f>
        <v>91</v>
      </c>
      <c r="B93" s="3" t="s">
        <v>308</v>
      </c>
      <c r="C93" s="3" t="s">
        <v>265</v>
      </c>
      <c r="D93" s="4" t="s">
        <v>405</v>
      </c>
      <c r="E93" s="140">
        <v>143</v>
      </c>
      <c r="F93" s="140">
        <v>49</v>
      </c>
      <c r="G93" s="140">
        <v>51</v>
      </c>
      <c r="H93" s="54">
        <f>(IF(G93&gt;0,(((E93+F93)*2+4)*(F93+G93+2)/10000),(E93*F93/10000)))*Q93</f>
        <v>118.72799999999999</v>
      </c>
      <c r="I93" s="88" t="s">
        <v>326</v>
      </c>
      <c r="J93" s="87">
        <v>42487</v>
      </c>
      <c r="K93" s="55">
        <v>30</v>
      </c>
      <c r="L93" s="55">
        <v>45000</v>
      </c>
      <c r="M93" s="55">
        <f>K93*L93</f>
        <v>1350000</v>
      </c>
      <c r="N93" s="66">
        <v>42501</v>
      </c>
      <c r="O93" s="66" t="s">
        <v>211</v>
      </c>
      <c r="P93" s="56"/>
      <c r="Q93" s="57">
        <v>30</v>
      </c>
      <c r="R93" s="57">
        <v>45000</v>
      </c>
      <c r="S93" s="57"/>
      <c r="T93" s="57">
        <f>Q93*R93</f>
        <v>1350000</v>
      </c>
      <c r="U93" s="57">
        <f>Q93*(R93+S93)</f>
        <v>1350000</v>
      </c>
      <c r="V93" s="60"/>
      <c r="W93" s="145" t="str">
        <f>IF(AND(B93='DC - CN'!$C$16,OR(U93&lt;&gt;0,V93&lt;&gt;0)),"x","")</f>
        <v/>
      </c>
    </row>
    <row r="94" spans="1:23" ht="18" customHeight="1">
      <c r="A94" s="2">
        <f>IF(B94&lt;&gt;"",ROW()-2,"")</f>
        <v>92</v>
      </c>
      <c r="B94" s="3" t="s">
        <v>308</v>
      </c>
      <c r="C94" s="3" t="s">
        <v>266</v>
      </c>
      <c r="D94" s="4" t="s">
        <v>405</v>
      </c>
      <c r="E94" s="140">
        <v>183</v>
      </c>
      <c r="F94" s="140">
        <v>49</v>
      </c>
      <c r="G94" s="140">
        <v>51</v>
      </c>
      <c r="H94" s="54">
        <f>(IF(G94&gt;0,(((E94+F94)*2+4)*(F94+G94+2)/10000),(E94*F94/10000)))*Q94</f>
        <v>100.2456</v>
      </c>
      <c r="I94" s="88" t="s">
        <v>326</v>
      </c>
      <c r="J94" s="87">
        <v>42487</v>
      </c>
      <c r="K94" s="55">
        <v>20</v>
      </c>
      <c r="L94" s="55">
        <v>53500</v>
      </c>
      <c r="M94" s="55">
        <f>K94*L94</f>
        <v>1070000</v>
      </c>
      <c r="N94" s="66">
        <v>42501</v>
      </c>
      <c r="O94" s="66" t="s">
        <v>211</v>
      </c>
      <c r="P94" s="56"/>
      <c r="Q94" s="57">
        <v>21</v>
      </c>
      <c r="R94" s="57">
        <v>53500</v>
      </c>
      <c r="S94" s="57"/>
      <c r="T94" s="57">
        <f>Q94*R94</f>
        <v>1123500</v>
      </c>
      <c r="U94" s="57">
        <f>Q94*(R94+S94)</f>
        <v>1123500</v>
      </c>
      <c r="V94" s="60"/>
      <c r="W94" s="145" t="str">
        <f>IF(AND(B94='DC - CN'!$C$16,OR(U94&lt;&gt;0,V94&lt;&gt;0)),"x","")</f>
        <v/>
      </c>
    </row>
    <row r="95" spans="1:23" ht="18" customHeight="1">
      <c r="A95" s="2">
        <f>IF(B95&lt;&gt;"",ROW()-2,"")</f>
        <v>93</v>
      </c>
      <c r="B95" s="3" t="s">
        <v>308</v>
      </c>
      <c r="C95" s="3" t="s">
        <v>267</v>
      </c>
      <c r="D95" s="4" t="s">
        <v>405</v>
      </c>
      <c r="E95" s="140">
        <v>167</v>
      </c>
      <c r="F95" s="140">
        <v>49</v>
      </c>
      <c r="G95" s="140">
        <v>51</v>
      </c>
      <c r="H95" s="54">
        <f>(IF(G95&gt;0,(((E95+F95)*2+4)*(F95+G95+2)/10000),(E95*F95/10000)))*Q95</f>
        <v>142.31039999999999</v>
      </c>
      <c r="I95" s="88" t="s">
        <v>326</v>
      </c>
      <c r="J95" s="87">
        <v>42461</v>
      </c>
      <c r="K95" s="55">
        <v>30</v>
      </c>
      <c r="L95" s="55">
        <v>50400</v>
      </c>
      <c r="M95" s="55">
        <f>K95*L95</f>
        <v>1512000</v>
      </c>
      <c r="N95" s="66">
        <v>42501</v>
      </c>
      <c r="O95" s="66" t="s">
        <v>211</v>
      </c>
      <c r="P95" s="56"/>
      <c r="Q95" s="57">
        <v>32</v>
      </c>
      <c r="R95" s="57">
        <v>50400</v>
      </c>
      <c r="S95" s="57"/>
      <c r="T95" s="57">
        <f>Q95*R95</f>
        <v>1612800</v>
      </c>
      <c r="U95" s="57">
        <f>Q95*(R95+S95)</f>
        <v>1612800</v>
      </c>
      <c r="V95" s="60"/>
      <c r="W95" s="145" t="str">
        <f>IF(AND(B95='DC - CN'!$C$16,OR(U95&lt;&gt;0,V95&lt;&gt;0)),"x","")</f>
        <v/>
      </c>
    </row>
    <row r="96" spans="1:23" ht="18" customHeight="1">
      <c r="A96" s="2">
        <f>IF(B96&lt;&gt;"",ROW()-2,"")</f>
        <v>94</v>
      </c>
      <c r="B96" s="3" t="s">
        <v>308</v>
      </c>
      <c r="C96" s="3" t="s">
        <v>268</v>
      </c>
      <c r="D96" s="4" t="s">
        <v>405</v>
      </c>
      <c r="E96" s="140">
        <v>183</v>
      </c>
      <c r="F96" s="140">
        <v>49</v>
      </c>
      <c r="G96" s="140">
        <v>51</v>
      </c>
      <c r="H96" s="54">
        <f>(IF(G96&gt;0,(((E96+F96)*2+4)*(F96+G96+2)/10000),(E96*F96/10000)))*Q96</f>
        <v>52.509599999999999</v>
      </c>
      <c r="I96" s="88" t="s">
        <v>326</v>
      </c>
      <c r="J96" s="87"/>
      <c r="K96" s="55"/>
      <c r="L96" s="55"/>
      <c r="M96" s="55">
        <f>K96*L96</f>
        <v>0</v>
      </c>
      <c r="N96" s="66">
        <v>42501</v>
      </c>
      <c r="O96" s="66" t="s">
        <v>211</v>
      </c>
      <c r="P96" s="56"/>
      <c r="Q96" s="57">
        <v>11</v>
      </c>
      <c r="R96" s="57">
        <v>53400</v>
      </c>
      <c r="S96" s="57"/>
      <c r="T96" s="57">
        <f>Q96*R96</f>
        <v>587400</v>
      </c>
      <c r="U96" s="57">
        <f>Q96*(R96+S96)</f>
        <v>587400</v>
      </c>
      <c r="V96" s="60"/>
      <c r="W96" s="145" t="str">
        <f>IF(AND(B96='DC - CN'!$C$16,OR(U96&lt;&gt;0,V96&lt;&gt;0)),"x","")</f>
        <v/>
      </c>
    </row>
    <row r="97" spans="1:23" ht="18" customHeight="1">
      <c r="A97" s="2">
        <f>IF(B97&lt;&gt;"",ROW()-2,"")</f>
        <v>95</v>
      </c>
      <c r="B97" s="3" t="s">
        <v>308</v>
      </c>
      <c r="C97" s="3" t="s">
        <v>269</v>
      </c>
      <c r="D97" s="4" t="s">
        <v>405</v>
      </c>
      <c r="E97" s="140">
        <v>263</v>
      </c>
      <c r="F97" s="140">
        <v>49</v>
      </c>
      <c r="G97" s="140">
        <v>51</v>
      </c>
      <c r="H97" s="54">
        <f>(IF(G97&gt;0,(((E97+F97)*2+4)*(F97+G97+2)/10000),(E97*F97/10000)))*Q97</f>
        <v>83.272799999999989</v>
      </c>
      <c r="I97" s="88" t="s">
        <v>326</v>
      </c>
      <c r="J97" s="87">
        <v>42487</v>
      </c>
      <c r="K97" s="55">
        <v>6</v>
      </c>
      <c r="L97" s="55">
        <v>70000</v>
      </c>
      <c r="M97" s="55">
        <f>K97*L97</f>
        <v>420000</v>
      </c>
      <c r="N97" s="66">
        <v>42501</v>
      </c>
      <c r="O97" s="66" t="s">
        <v>211</v>
      </c>
      <c r="P97" s="56"/>
      <c r="Q97" s="57">
        <v>13</v>
      </c>
      <c r="R97" s="57">
        <v>70000</v>
      </c>
      <c r="S97" s="57"/>
      <c r="T97" s="57">
        <f>Q97*R97</f>
        <v>910000</v>
      </c>
      <c r="U97" s="57">
        <f>Q97*(R97+S97)</f>
        <v>910000</v>
      </c>
      <c r="V97" s="60"/>
      <c r="W97" s="145" t="str">
        <f>IF(AND(B97='DC - CN'!$C$16,OR(U97&lt;&gt;0,V97&lt;&gt;0)),"x","")</f>
        <v/>
      </c>
    </row>
    <row r="98" spans="1:23" ht="18" customHeight="1">
      <c r="A98" s="2">
        <f>IF(B98&lt;&gt;"",ROW()-2,"")</f>
        <v>96</v>
      </c>
      <c r="B98" s="3" t="s">
        <v>308</v>
      </c>
      <c r="C98" s="3" t="s">
        <v>270</v>
      </c>
      <c r="D98" s="4" t="s">
        <v>405</v>
      </c>
      <c r="E98" s="140">
        <v>151</v>
      </c>
      <c r="F98" s="140">
        <v>49</v>
      </c>
      <c r="G98" s="140">
        <v>51</v>
      </c>
      <c r="H98" s="54">
        <f>(IF(G98&gt;0,(((E98+F98)*2+4)*(F98+G98+2)/10000),(E98*F98/10000)))*Q98</f>
        <v>82.415999999999997</v>
      </c>
      <c r="I98" s="88" t="s">
        <v>326</v>
      </c>
      <c r="J98" s="87">
        <v>42487</v>
      </c>
      <c r="K98" s="55">
        <v>20</v>
      </c>
      <c r="L98" s="55">
        <v>45300</v>
      </c>
      <c r="M98" s="55">
        <f>K98*L98</f>
        <v>906000</v>
      </c>
      <c r="N98" s="66">
        <v>42501</v>
      </c>
      <c r="O98" s="66" t="s">
        <v>211</v>
      </c>
      <c r="P98" s="56"/>
      <c r="Q98" s="57">
        <v>20</v>
      </c>
      <c r="R98" s="57">
        <v>45300</v>
      </c>
      <c r="S98" s="57"/>
      <c r="T98" s="57">
        <f>Q98*R98</f>
        <v>906000</v>
      </c>
      <c r="U98" s="57">
        <f>Q98*(R98+S98)</f>
        <v>906000</v>
      </c>
      <c r="V98" s="60"/>
      <c r="W98" s="145" t="str">
        <f>IF(AND(B98='DC - CN'!$C$16,OR(U98&lt;&gt;0,V98&lt;&gt;0)),"x","")</f>
        <v/>
      </c>
    </row>
    <row r="99" spans="1:23" ht="18" customHeight="1">
      <c r="A99" s="2">
        <f>IF(B99&lt;&gt;"",ROW()-2,"")</f>
        <v>97</v>
      </c>
      <c r="B99" s="3" t="s">
        <v>308</v>
      </c>
      <c r="C99" s="3" t="s">
        <v>271</v>
      </c>
      <c r="D99" s="4" t="s">
        <v>405</v>
      </c>
      <c r="E99" s="140">
        <v>247</v>
      </c>
      <c r="F99" s="140">
        <v>49</v>
      </c>
      <c r="G99" s="140">
        <v>51</v>
      </c>
      <c r="H99" s="54">
        <f>(IF(G99&gt;0,(((E99+F99)*2+4)*(F99+G99+2)/10000),(E99*F99/10000)))*Q99</f>
        <v>36.475200000000001</v>
      </c>
      <c r="I99" s="88" t="s">
        <v>326</v>
      </c>
      <c r="J99" s="87">
        <v>42461</v>
      </c>
      <c r="K99" s="55">
        <v>5</v>
      </c>
      <c r="L99" s="55">
        <v>68000</v>
      </c>
      <c r="M99" s="55">
        <f>K99*L99</f>
        <v>340000</v>
      </c>
      <c r="N99" s="66">
        <v>42501</v>
      </c>
      <c r="O99" s="66" t="s">
        <v>211</v>
      </c>
      <c r="P99" s="56"/>
      <c r="Q99" s="57">
        <v>6</v>
      </c>
      <c r="R99" s="57">
        <v>68000</v>
      </c>
      <c r="S99" s="57"/>
      <c r="T99" s="57">
        <f>Q99*R99</f>
        <v>408000</v>
      </c>
      <c r="U99" s="57">
        <f>Q99*(R99+S99)</f>
        <v>408000</v>
      </c>
      <c r="V99" s="60"/>
      <c r="W99" s="145" t="str">
        <f>IF(AND(B99='DC - CN'!$C$16,OR(U99&lt;&gt;0,V99&lt;&gt;0)),"x","")</f>
        <v/>
      </c>
    </row>
    <row r="100" spans="1:23" ht="18" customHeight="1">
      <c r="A100" s="2">
        <f>IF(B100&lt;&gt;"",ROW()-2,"")</f>
        <v>98</v>
      </c>
      <c r="B100" s="3" t="s">
        <v>309</v>
      </c>
      <c r="C100" s="3" t="s">
        <v>272</v>
      </c>
      <c r="D100" s="4" t="s">
        <v>405</v>
      </c>
      <c r="E100" s="140">
        <v>20</v>
      </c>
      <c r="F100" s="140">
        <v>20</v>
      </c>
      <c r="G100" s="140">
        <v>15</v>
      </c>
      <c r="H100" s="54">
        <f>(IF(G100&gt;0,(((E100+F100)*2+4)*(F100+G100+2)/10000),(E100*F100/10000)))*Q100</f>
        <v>155.4</v>
      </c>
      <c r="I100" s="88" t="s">
        <v>98</v>
      </c>
      <c r="J100" s="87"/>
      <c r="K100" s="55"/>
      <c r="L100" s="55"/>
      <c r="M100" s="55">
        <f>K100*L100</f>
        <v>0</v>
      </c>
      <c r="N100" s="66">
        <v>42501</v>
      </c>
      <c r="O100" s="66" t="s">
        <v>212</v>
      </c>
      <c r="P100" s="56"/>
      <c r="Q100" s="57">
        <v>500</v>
      </c>
      <c r="R100" s="57">
        <v>2900</v>
      </c>
      <c r="S100" s="57"/>
      <c r="T100" s="57">
        <f>Q100*R100</f>
        <v>1450000</v>
      </c>
      <c r="U100" s="57">
        <f>Q100*(R100+S100)</f>
        <v>1450000</v>
      </c>
      <c r="V100" s="60"/>
      <c r="W100" s="145" t="str">
        <f>IF(AND(B100='DC - CN'!$C$16,OR(U100&lt;&gt;0,V100&lt;&gt;0)),"x","")</f>
        <v/>
      </c>
    </row>
    <row r="101" spans="1:23" ht="18" customHeight="1">
      <c r="A101" s="2">
        <f>IF(B101&lt;&gt;"",ROW()-2,"")</f>
        <v>99</v>
      </c>
      <c r="B101" s="3" t="s">
        <v>393</v>
      </c>
      <c r="C101" s="3" t="s">
        <v>232</v>
      </c>
      <c r="D101" s="4" t="s">
        <v>405</v>
      </c>
      <c r="E101" s="140">
        <v>44.5</v>
      </c>
      <c r="F101" s="140">
        <v>30.7</v>
      </c>
      <c r="G101" s="140">
        <v>26</v>
      </c>
      <c r="H101" s="54">
        <f>(IF(G101&gt;0,(((E101+F101)*2+4)*(F101+G101+2)/10000),(E101*F101/10000)))*Q101</f>
        <v>761.31551999999999</v>
      </c>
      <c r="I101" s="88" t="s">
        <v>329</v>
      </c>
      <c r="J101" s="87"/>
      <c r="K101" s="55"/>
      <c r="L101" s="55"/>
      <c r="M101" s="55">
        <f>K101*L101</f>
        <v>0</v>
      </c>
      <c r="N101" s="66">
        <v>42501</v>
      </c>
      <c r="O101" s="66" t="s">
        <v>213</v>
      </c>
      <c r="P101" s="56"/>
      <c r="Q101" s="57">
        <v>840</v>
      </c>
      <c r="R101" s="57">
        <v>9900</v>
      </c>
      <c r="S101" s="57"/>
      <c r="T101" s="57">
        <f>Q101*R101</f>
        <v>8316000</v>
      </c>
      <c r="U101" s="57">
        <f>Q101*(R101+S101)</f>
        <v>8316000</v>
      </c>
      <c r="V101" s="60"/>
      <c r="W101" s="145" t="str">
        <f>IF(AND(B101='DC - CN'!$C$16,OR(U101&lt;&gt;0,V101&lt;&gt;0)),"x","")</f>
        <v/>
      </c>
    </row>
    <row r="102" spans="1:23" ht="18" customHeight="1">
      <c r="A102" s="2">
        <f>IF(B102&lt;&gt;"",ROW()-2,"")</f>
        <v>100</v>
      </c>
      <c r="B102" s="3" t="s">
        <v>186</v>
      </c>
      <c r="C102" s="3"/>
      <c r="D102" s="4"/>
      <c r="E102" s="140"/>
      <c r="F102" s="140"/>
      <c r="G102" s="140"/>
      <c r="H102" s="54">
        <f>(IF(G102&gt;0,(((E102+F102)*2+4)*(F102+G102+2)/10000),(E102*F102/10000)))*Q102</f>
        <v>0</v>
      </c>
      <c r="I102" s="88" t="s">
        <v>325</v>
      </c>
      <c r="J102" s="87"/>
      <c r="K102" s="55"/>
      <c r="L102" s="55"/>
      <c r="M102" s="55">
        <f>K102*L102</f>
        <v>0</v>
      </c>
      <c r="N102" s="66">
        <v>42501</v>
      </c>
      <c r="O102" s="66" t="s">
        <v>94</v>
      </c>
      <c r="P102" s="56"/>
      <c r="Q102" s="57"/>
      <c r="R102" s="57"/>
      <c r="S102" s="57">
        <f>R102*10%</f>
        <v>0</v>
      </c>
      <c r="T102" s="57">
        <f>Q102*R102</f>
        <v>0</v>
      </c>
      <c r="U102" s="57">
        <f>Q102*(R102+S102)</f>
        <v>0</v>
      </c>
      <c r="V102" s="60">
        <v>15754200</v>
      </c>
      <c r="W102" s="145" t="str">
        <f>IF(AND(B102='DC - CN'!$C$16,OR(U102&lt;&gt;0,V102&lt;&gt;0)),"x","")</f>
        <v/>
      </c>
    </row>
    <row r="103" spans="1:23" ht="18" customHeight="1">
      <c r="A103" s="2">
        <f>IF(B103&lt;&gt;"",ROW()-2,"")</f>
        <v>101</v>
      </c>
      <c r="B103" s="3" t="s">
        <v>13</v>
      </c>
      <c r="C103" s="3"/>
      <c r="D103" s="4"/>
      <c r="E103" s="140"/>
      <c r="F103" s="140"/>
      <c r="G103" s="140"/>
      <c r="H103" s="54">
        <f>(IF(G103&gt;0,(((E103+F103)*2+4)*(F103+G103+2)/10000),(E103*F103/10000)))*Q103</f>
        <v>0</v>
      </c>
      <c r="I103" s="88" t="s">
        <v>325</v>
      </c>
      <c r="J103" s="87"/>
      <c r="K103" s="55"/>
      <c r="L103" s="55"/>
      <c r="M103" s="55">
        <f>K103*L103</f>
        <v>0</v>
      </c>
      <c r="N103" s="66">
        <v>42501</v>
      </c>
      <c r="O103" s="66" t="s">
        <v>94</v>
      </c>
      <c r="P103" s="56"/>
      <c r="Q103" s="57"/>
      <c r="R103" s="57"/>
      <c r="S103" s="57">
        <f>R103*10%</f>
        <v>0</v>
      </c>
      <c r="T103" s="57">
        <f>Q103*R103</f>
        <v>0</v>
      </c>
      <c r="U103" s="57">
        <f>Q103*(R103+S103)</f>
        <v>0</v>
      </c>
      <c r="V103" s="60">
        <v>10856000</v>
      </c>
      <c r="W103" s="145" t="str">
        <f>IF(AND(B103='DC - CN'!$C$16,OR(U103&lt;&gt;0,V103&lt;&gt;0)),"x","")</f>
        <v/>
      </c>
    </row>
    <row r="104" spans="1:23" ht="18" customHeight="1">
      <c r="A104" s="2">
        <f>IF(B104&lt;&gt;"",ROW()-2,"")</f>
        <v>102</v>
      </c>
      <c r="B104" s="3" t="s">
        <v>186</v>
      </c>
      <c r="C104" s="3"/>
      <c r="D104" s="4"/>
      <c r="E104" s="140">
        <v>120</v>
      </c>
      <c r="F104" s="140"/>
      <c r="G104" s="140"/>
      <c r="H104" s="54">
        <f>(IF(G104&gt;0,(((E104+F104)*2+4)*(F104+G104+2)/10000),(E104*F104/10000)))*Q104</f>
        <v>0</v>
      </c>
      <c r="I104" s="88" t="s">
        <v>398</v>
      </c>
      <c r="J104" s="87"/>
      <c r="K104" s="55"/>
      <c r="L104" s="55"/>
      <c r="M104" s="55">
        <f>K104*L104</f>
        <v>0</v>
      </c>
      <c r="N104" s="66">
        <v>42502</v>
      </c>
      <c r="O104" s="66" t="s">
        <v>215</v>
      </c>
      <c r="P104" s="56"/>
      <c r="Q104" s="57">
        <v>223</v>
      </c>
      <c r="R104" s="57">
        <v>9300</v>
      </c>
      <c r="S104" s="57">
        <f>R104*10%</f>
        <v>930</v>
      </c>
      <c r="T104" s="57">
        <f>Q104*R104</f>
        <v>2073900</v>
      </c>
      <c r="U104" s="57">
        <f>Q104*(R104+S104)</f>
        <v>2281290</v>
      </c>
      <c r="V104" s="60"/>
      <c r="W104" s="145" t="str">
        <f>IF(AND(B104='DC - CN'!$C$16,OR(U104&lt;&gt;0,V104&lt;&gt;0)),"x","")</f>
        <v/>
      </c>
    </row>
    <row r="105" spans="1:23" ht="18" customHeight="1">
      <c r="A105" s="2">
        <f>IF(B105&lt;&gt;"",ROW()-2,"")</f>
        <v>103</v>
      </c>
      <c r="B105" s="3" t="s">
        <v>312</v>
      </c>
      <c r="C105" s="3" t="s">
        <v>273</v>
      </c>
      <c r="D105" s="4" t="s">
        <v>409</v>
      </c>
      <c r="E105" s="140">
        <v>135</v>
      </c>
      <c r="F105" s="140"/>
      <c r="G105" s="140"/>
      <c r="H105" s="54">
        <f>(IF(G105&gt;0,(((E105+F105)*2+4)*(F105+G105+2)/10000),(E105*F105/10000)))*Q105</f>
        <v>0</v>
      </c>
      <c r="I105" s="88" t="s">
        <v>411</v>
      </c>
      <c r="J105" s="87"/>
      <c r="K105" s="55"/>
      <c r="L105" s="55"/>
      <c r="M105" s="55">
        <f>K105*L105</f>
        <v>0</v>
      </c>
      <c r="N105" s="66">
        <v>42502</v>
      </c>
      <c r="O105" s="66" t="s">
        <v>101</v>
      </c>
      <c r="P105" s="56"/>
      <c r="Q105" s="57">
        <v>649</v>
      </c>
      <c r="R105" s="57">
        <v>9000</v>
      </c>
      <c r="S105" s="57"/>
      <c r="T105" s="57">
        <f>Q105*R105</f>
        <v>5841000</v>
      </c>
      <c r="U105" s="57">
        <f>Q105*(R105+S105)</f>
        <v>5841000</v>
      </c>
      <c r="V105" s="60"/>
      <c r="W105" s="145" t="str">
        <f>IF(AND(B105='DC - CN'!$C$16,OR(U105&lt;&gt;0,V105&lt;&gt;0)),"x","")</f>
        <v/>
      </c>
    </row>
    <row r="106" spans="1:23" ht="18" customHeight="1">
      <c r="A106" s="2">
        <f>IF(B106&lt;&gt;"",ROW()-2,"")</f>
        <v>104</v>
      </c>
      <c r="B106" s="3" t="s">
        <v>309</v>
      </c>
      <c r="C106" s="3" t="s">
        <v>274</v>
      </c>
      <c r="D106" s="4" t="s">
        <v>405</v>
      </c>
      <c r="E106" s="140">
        <v>15</v>
      </c>
      <c r="F106" s="140">
        <v>14.5</v>
      </c>
      <c r="G106" s="140">
        <v>15</v>
      </c>
      <c r="H106" s="54">
        <f>(IF(G106&gt;0,(((E106+F106)*2+4)*(F106+G106+2)/10000),(E106*F106/10000)))*Q106</f>
        <v>211.34924999999998</v>
      </c>
      <c r="I106" s="88" t="s">
        <v>98</v>
      </c>
      <c r="J106" s="87"/>
      <c r="K106" s="55"/>
      <c r="L106" s="55"/>
      <c r="M106" s="55">
        <f>K106*L106</f>
        <v>0</v>
      </c>
      <c r="N106" s="66">
        <v>42502</v>
      </c>
      <c r="O106" s="66" t="s">
        <v>167</v>
      </c>
      <c r="P106" s="56"/>
      <c r="Q106" s="57">
        <v>1065</v>
      </c>
      <c r="R106" s="57">
        <v>2200</v>
      </c>
      <c r="S106" s="57"/>
      <c r="T106" s="57">
        <f>Q106*R106</f>
        <v>2343000</v>
      </c>
      <c r="U106" s="57">
        <f>Q106*(R106+S106)</f>
        <v>2343000</v>
      </c>
      <c r="V106" s="60"/>
      <c r="W106" s="145" t="str">
        <f>IF(AND(B106='DC - CN'!$C$16,OR(U106&lt;&gt;0,V106&lt;&gt;0)),"x","")</f>
        <v/>
      </c>
    </row>
    <row r="107" spans="1:23" ht="18" customHeight="1">
      <c r="A107" s="2">
        <f>IF(B107&lt;&gt;"",ROW()-2,"")</f>
        <v>105</v>
      </c>
      <c r="B107" s="3" t="s">
        <v>177</v>
      </c>
      <c r="C107" s="3" t="s">
        <v>233</v>
      </c>
      <c r="D107" s="4" t="s">
        <v>405</v>
      </c>
      <c r="E107" s="140">
        <v>80.5</v>
      </c>
      <c r="F107" s="140">
        <v>60.5</v>
      </c>
      <c r="G107" s="140">
        <v>205</v>
      </c>
      <c r="H107" s="54">
        <f>(IF(G107&gt;0,(((E107+F107)*2+4)*(F107+G107+2)/10000),(E107*F107/10000)))*Q107</f>
        <v>175.9615</v>
      </c>
      <c r="I107" s="88" t="s">
        <v>98</v>
      </c>
      <c r="J107" s="87"/>
      <c r="K107" s="55"/>
      <c r="L107" s="55"/>
      <c r="M107" s="55">
        <f>K107*L107</f>
        <v>0</v>
      </c>
      <c r="N107" s="66">
        <v>42502</v>
      </c>
      <c r="O107" s="66" t="s">
        <v>102</v>
      </c>
      <c r="P107" s="56"/>
      <c r="Q107" s="57">
        <v>23</v>
      </c>
      <c r="R107" s="57">
        <v>51500</v>
      </c>
      <c r="S107" s="57">
        <f>R107*10%</f>
        <v>5150</v>
      </c>
      <c r="T107" s="57">
        <f>Q107*R107</f>
        <v>1184500</v>
      </c>
      <c r="U107" s="57">
        <f>Q107*(R107+S107)</f>
        <v>1302950</v>
      </c>
      <c r="V107" s="60"/>
      <c r="W107" s="145" t="str">
        <f>IF(AND(B107='DC - CN'!$C$16,OR(U107&lt;&gt;0,V107&lt;&gt;0)),"x","")</f>
        <v/>
      </c>
    </row>
    <row r="108" spans="1:23" ht="18" customHeight="1">
      <c r="A108" s="2">
        <f>IF(B108&lt;&gt;"",ROW()-2,"")</f>
        <v>106</v>
      </c>
      <c r="B108" s="3" t="s">
        <v>177</v>
      </c>
      <c r="C108" s="3" t="s">
        <v>233</v>
      </c>
      <c r="D108" s="4" t="s">
        <v>405</v>
      </c>
      <c r="E108" s="140">
        <v>60.5</v>
      </c>
      <c r="F108" s="140">
        <v>60.5</v>
      </c>
      <c r="G108" s="140">
        <v>176</v>
      </c>
      <c r="H108" s="54">
        <f>(IF(G108&gt;0,(((E108+F108)*2+4)*(F108+G108+2)/10000),(E108*F108/10000)))*Q108</f>
        <v>293.35499999999996</v>
      </c>
      <c r="I108" s="88" t="s">
        <v>98</v>
      </c>
      <c r="J108" s="87"/>
      <c r="K108" s="55"/>
      <c r="L108" s="55"/>
      <c r="M108" s="55">
        <f>K108*L108</f>
        <v>0</v>
      </c>
      <c r="N108" s="66">
        <v>42502</v>
      </c>
      <c r="O108" s="66" t="s">
        <v>102</v>
      </c>
      <c r="P108" s="56"/>
      <c r="Q108" s="57">
        <v>50</v>
      </c>
      <c r="R108" s="57">
        <v>38600</v>
      </c>
      <c r="S108" s="57">
        <f>R108*10%</f>
        <v>3860</v>
      </c>
      <c r="T108" s="57">
        <f>Q108*R108</f>
        <v>1930000</v>
      </c>
      <c r="U108" s="57">
        <f>Q108*(R108+S108)</f>
        <v>2123000</v>
      </c>
      <c r="V108" s="60"/>
      <c r="W108" s="145" t="str">
        <f>IF(AND(B108='DC - CN'!$C$16,OR(U108&lt;&gt;0,V108&lt;&gt;0)),"x","")</f>
        <v/>
      </c>
    </row>
    <row r="109" spans="1:23" ht="18" customHeight="1">
      <c r="A109" s="2">
        <f>IF(B109&lt;&gt;"",ROW()-2,"")</f>
        <v>107</v>
      </c>
      <c r="B109" s="3" t="s">
        <v>177</v>
      </c>
      <c r="C109" s="3" t="s">
        <v>233</v>
      </c>
      <c r="D109" s="4" t="s">
        <v>405</v>
      </c>
      <c r="E109" s="140">
        <v>60.5</v>
      </c>
      <c r="F109" s="140">
        <v>60.5</v>
      </c>
      <c r="G109" s="140">
        <v>205</v>
      </c>
      <c r="H109" s="54">
        <f>(IF(G109&gt;0,(((E109+F109)*2+4)*(F109+G109+2)/10000),(E109*F109/10000)))*Q109</f>
        <v>32.902499999999996</v>
      </c>
      <c r="I109" s="88" t="s">
        <v>98</v>
      </c>
      <c r="J109" s="87"/>
      <c r="K109" s="55"/>
      <c r="L109" s="55"/>
      <c r="M109" s="55">
        <f>K109*L109</f>
        <v>0</v>
      </c>
      <c r="N109" s="66">
        <v>42502</v>
      </c>
      <c r="O109" s="66" t="s">
        <v>102</v>
      </c>
      <c r="P109" s="56"/>
      <c r="Q109" s="57">
        <v>5</v>
      </c>
      <c r="R109" s="57">
        <v>43400</v>
      </c>
      <c r="S109" s="57">
        <f>R109*10%</f>
        <v>4340</v>
      </c>
      <c r="T109" s="57">
        <f>Q109*R109</f>
        <v>217000</v>
      </c>
      <c r="U109" s="57">
        <f>Q109*(R109+S109)</f>
        <v>238700</v>
      </c>
      <c r="V109" s="60"/>
      <c r="W109" s="145" t="str">
        <f>IF(AND(B109='DC - CN'!$C$16,OR(U109&lt;&gt;0,V109&lt;&gt;0)),"x","")</f>
        <v/>
      </c>
    </row>
    <row r="110" spans="1:23" ht="18" customHeight="1">
      <c r="A110" s="2">
        <f>IF(B110&lt;&gt;"",ROW()-2,"")</f>
        <v>108</v>
      </c>
      <c r="B110" s="3" t="s">
        <v>177</v>
      </c>
      <c r="C110" s="3" t="s">
        <v>233</v>
      </c>
      <c r="D110" s="4" t="s">
        <v>405</v>
      </c>
      <c r="E110" s="140">
        <v>110.5</v>
      </c>
      <c r="F110" s="140">
        <v>60.5</v>
      </c>
      <c r="G110" s="140">
        <v>205</v>
      </c>
      <c r="H110" s="54">
        <f>(IF(G110&gt;0,(((E110+F110)*2+4)*(F110+G110+2)/10000),(E110*F110/10000)))*Q110</f>
        <v>462.77499999999998</v>
      </c>
      <c r="I110" s="88" t="s">
        <v>98</v>
      </c>
      <c r="J110" s="87"/>
      <c r="K110" s="55"/>
      <c r="L110" s="55"/>
      <c r="M110" s="55">
        <f>K110*L110</f>
        <v>0</v>
      </c>
      <c r="N110" s="66">
        <v>42502</v>
      </c>
      <c r="O110" s="66" t="s">
        <v>102</v>
      </c>
      <c r="P110" s="56"/>
      <c r="Q110" s="57">
        <v>50</v>
      </c>
      <c r="R110" s="57">
        <v>64650</v>
      </c>
      <c r="S110" s="57">
        <f>R110*10%</f>
        <v>6465</v>
      </c>
      <c r="T110" s="57">
        <f>Q110*R110</f>
        <v>3232500</v>
      </c>
      <c r="U110" s="57">
        <f>Q110*(R110+S110)</f>
        <v>3555750</v>
      </c>
      <c r="V110" s="60"/>
      <c r="W110" s="145" t="str">
        <f>IF(AND(B110='DC - CN'!$C$16,OR(U110&lt;&gt;0,V110&lt;&gt;0)),"x","")</f>
        <v/>
      </c>
    </row>
    <row r="111" spans="1:23" ht="18" customHeight="1">
      <c r="A111" s="2">
        <f>IF(B111&lt;&gt;"",ROW()-2,"")</f>
        <v>109</v>
      </c>
      <c r="B111" s="3" t="s">
        <v>177</v>
      </c>
      <c r="C111" s="3" t="s">
        <v>233</v>
      </c>
      <c r="D111" s="4" t="s">
        <v>405</v>
      </c>
      <c r="E111" s="140">
        <v>110.5</v>
      </c>
      <c r="F111" s="140">
        <v>60.5</v>
      </c>
      <c r="G111" s="140">
        <v>135</v>
      </c>
      <c r="H111" s="54">
        <f>(IF(G111&gt;0,(((E111+F111)*2+4)*(F111+G111+2)/10000),(E111*F111/10000)))*Q111</f>
        <v>334.8415</v>
      </c>
      <c r="I111" s="88" t="s">
        <v>98</v>
      </c>
      <c r="J111" s="87"/>
      <c r="K111" s="55"/>
      <c r="L111" s="55"/>
      <c r="M111" s="55">
        <f>K111*L111</f>
        <v>0</v>
      </c>
      <c r="N111" s="66">
        <v>42502</v>
      </c>
      <c r="O111" s="66" t="s">
        <v>102</v>
      </c>
      <c r="P111" s="56"/>
      <c r="Q111" s="57">
        <v>49</v>
      </c>
      <c r="R111" s="57">
        <v>48600</v>
      </c>
      <c r="S111" s="57">
        <f>R111*10%</f>
        <v>4860</v>
      </c>
      <c r="T111" s="57">
        <f>Q111*R111</f>
        <v>2381400</v>
      </c>
      <c r="U111" s="57">
        <f>Q111*(R111+S111)</f>
        <v>2619540</v>
      </c>
      <c r="V111" s="60"/>
      <c r="W111" s="145" t="str">
        <f>IF(AND(B111='DC - CN'!$C$16,OR(U111&lt;&gt;0,V111&lt;&gt;0)),"x","")</f>
        <v/>
      </c>
    </row>
    <row r="112" spans="1:23" ht="18" customHeight="1">
      <c r="A112" s="2">
        <f>IF(B112&lt;&gt;"",ROW()-2,"")</f>
        <v>110</v>
      </c>
      <c r="B112" s="3" t="s">
        <v>185</v>
      </c>
      <c r="C112" s="3" t="s">
        <v>275</v>
      </c>
      <c r="D112" s="4" t="s">
        <v>405</v>
      </c>
      <c r="E112" s="140">
        <v>37.5</v>
      </c>
      <c r="F112" s="140">
        <v>25.3</v>
      </c>
      <c r="G112" s="140">
        <v>23.9</v>
      </c>
      <c r="H112" s="54">
        <f>(IF(G112&gt;0,(((E112+F112)*2+4)*(F112+G112+2)/10000),(E112*F112/10000)))*Q112</f>
        <v>186.458112</v>
      </c>
      <c r="I112" s="88" t="s">
        <v>412</v>
      </c>
      <c r="J112" s="87"/>
      <c r="K112" s="55"/>
      <c r="L112" s="55"/>
      <c r="M112" s="55">
        <f>K112*L112</f>
        <v>0</v>
      </c>
      <c r="N112" s="66">
        <v>42502</v>
      </c>
      <c r="O112" s="66" t="s">
        <v>216</v>
      </c>
      <c r="P112" s="56"/>
      <c r="Q112" s="57">
        <v>281</v>
      </c>
      <c r="R112" s="57">
        <v>7300</v>
      </c>
      <c r="S112" s="57">
        <f>R112*10%</f>
        <v>730</v>
      </c>
      <c r="T112" s="57">
        <f>Q112*R112</f>
        <v>2051300</v>
      </c>
      <c r="U112" s="57">
        <f>Q112*(R112+S112)</f>
        <v>2256430</v>
      </c>
      <c r="V112" s="60"/>
      <c r="W112" s="145" t="str">
        <f>IF(AND(B112='DC - CN'!$C$16,OR(U112&lt;&gt;0,V112&lt;&gt;0)),"x","")</f>
        <v/>
      </c>
    </row>
    <row r="113" spans="1:23" ht="18" customHeight="1">
      <c r="A113" s="2">
        <f>IF(B113&lt;&gt;"",ROW()-2,"")</f>
        <v>111</v>
      </c>
      <c r="B113" s="3" t="s">
        <v>185</v>
      </c>
      <c r="C113" s="3" t="s">
        <v>276</v>
      </c>
      <c r="D113" s="4" t="s">
        <v>405</v>
      </c>
      <c r="E113" s="140">
        <v>37.5</v>
      </c>
      <c r="F113" s="140">
        <v>25.3</v>
      </c>
      <c r="G113" s="140">
        <v>23.9</v>
      </c>
      <c r="H113" s="54">
        <f>(IF(G113&gt;0,(((E113+F113)*2+4)*(F113+G113+2)/10000),(E113*F113/10000)))*Q113</f>
        <v>328.45823999999999</v>
      </c>
      <c r="I113" s="88" t="s">
        <v>412</v>
      </c>
      <c r="J113" s="87"/>
      <c r="K113" s="55"/>
      <c r="L113" s="55"/>
      <c r="M113" s="55">
        <f>K113*L113</f>
        <v>0</v>
      </c>
      <c r="N113" s="66">
        <v>42502</v>
      </c>
      <c r="O113" s="66" t="s">
        <v>216</v>
      </c>
      <c r="P113" s="56"/>
      <c r="Q113" s="57">
        <v>495</v>
      </c>
      <c r="R113" s="57">
        <v>5900</v>
      </c>
      <c r="S113" s="57">
        <f>R113*10%</f>
        <v>590</v>
      </c>
      <c r="T113" s="57">
        <f>Q113*R113</f>
        <v>2920500</v>
      </c>
      <c r="U113" s="57">
        <f>Q113*(R113+S113)</f>
        <v>3212550</v>
      </c>
      <c r="V113" s="60"/>
      <c r="W113" s="145" t="str">
        <f>IF(AND(B113='DC - CN'!$C$16,OR(U113&lt;&gt;0,V113&lt;&gt;0)),"x","")</f>
        <v/>
      </c>
    </row>
    <row r="114" spans="1:23" ht="18" customHeight="1">
      <c r="A114" s="2">
        <f>IF(B114&lt;&gt;"",ROW()-2,"")</f>
        <v>112</v>
      </c>
      <c r="B114" s="3" t="s">
        <v>186</v>
      </c>
      <c r="C114" s="3"/>
      <c r="D114" s="4"/>
      <c r="E114" s="140">
        <v>120</v>
      </c>
      <c r="F114" s="140"/>
      <c r="G114" s="140"/>
      <c r="H114" s="54">
        <f>(IF(G114&gt;0,(((E114+F114)*2+4)*(F114+G114+2)/10000),(E114*F114/10000)))*Q114</f>
        <v>0</v>
      </c>
      <c r="I114" s="88" t="s">
        <v>398</v>
      </c>
      <c r="J114" s="87"/>
      <c r="K114" s="55"/>
      <c r="L114" s="55"/>
      <c r="M114" s="55">
        <f>K114*L114</f>
        <v>0</v>
      </c>
      <c r="N114" s="66">
        <v>42502</v>
      </c>
      <c r="O114" s="66" t="s">
        <v>217</v>
      </c>
      <c r="P114" s="56"/>
      <c r="Q114" s="57">
        <v>375</v>
      </c>
      <c r="R114" s="57">
        <v>9300</v>
      </c>
      <c r="S114" s="57">
        <f>R114*10%</f>
        <v>930</v>
      </c>
      <c r="T114" s="57">
        <f>Q114*R114</f>
        <v>3487500</v>
      </c>
      <c r="U114" s="57">
        <f>Q114*(R114+S114)</f>
        <v>3836250</v>
      </c>
      <c r="V114" s="60"/>
      <c r="W114" s="145" t="str">
        <f>IF(AND(B114='DC - CN'!$C$16,OR(U114&lt;&gt;0,V114&lt;&gt;0)),"x","")</f>
        <v/>
      </c>
    </row>
    <row r="115" spans="1:23" ht="18" customHeight="1">
      <c r="A115" s="2">
        <f>IF(B115&lt;&gt;"",ROW()-2,"")</f>
        <v>113</v>
      </c>
      <c r="B115" s="3" t="s">
        <v>174</v>
      </c>
      <c r="C115" s="3" t="s">
        <v>277</v>
      </c>
      <c r="D115" s="4" t="s">
        <v>405</v>
      </c>
      <c r="E115" s="140">
        <v>47</v>
      </c>
      <c r="F115" s="140">
        <v>42</v>
      </c>
      <c r="G115" s="140">
        <v>24.5</v>
      </c>
      <c r="H115" s="54">
        <f>(IF(G115&gt;0,(((E115+F115)*2+4)*(F115+G115+2)/10000),(E115*F115/10000)))*Q115</f>
        <v>63.581699999999998</v>
      </c>
      <c r="I115" s="88" t="s">
        <v>396</v>
      </c>
      <c r="J115" s="87"/>
      <c r="K115" s="55"/>
      <c r="L115" s="55"/>
      <c r="M115" s="55">
        <f>K115*L115</f>
        <v>0</v>
      </c>
      <c r="N115" s="66">
        <v>42502</v>
      </c>
      <c r="O115" s="66" t="s">
        <v>218</v>
      </c>
      <c r="P115" s="56"/>
      <c r="Q115" s="57">
        <v>51</v>
      </c>
      <c r="R115" s="57">
        <v>9200</v>
      </c>
      <c r="S115" s="57">
        <f>R115*10%</f>
        <v>920</v>
      </c>
      <c r="T115" s="57">
        <f>Q115*R115</f>
        <v>469200</v>
      </c>
      <c r="U115" s="57">
        <f>Q115*(R115+S115)</f>
        <v>516120</v>
      </c>
      <c r="V115" s="60"/>
      <c r="W115" s="145" t="str">
        <f>IF(AND(B115='DC - CN'!$C$16,OR(U115&lt;&gt;0,V115&lt;&gt;0)),"x","")</f>
        <v/>
      </c>
    </row>
    <row r="116" spans="1:23" ht="18" customHeight="1">
      <c r="A116" s="2">
        <f>IF(B116&lt;&gt;"",ROW()-2,"")</f>
        <v>114</v>
      </c>
      <c r="B116" s="3" t="s">
        <v>174</v>
      </c>
      <c r="C116" s="3" t="s">
        <v>278</v>
      </c>
      <c r="D116" s="4" t="s">
        <v>405</v>
      </c>
      <c r="E116" s="140">
        <v>47</v>
      </c>
      <c r="F116" s="140">
        <v>42</v>
      </c>
      <c r="G116" s="140">
        <v>24.5</v>
      </c>
      <c r="H116" s="54">
        <f>(IF(G116&gt;0,(((E116+F116)*2+4)*(F116+G116+2)/10000),(E116*F116/10000)))*Q116</f>
        <v>63.581699999999998</v>
      </c>
      <c r="I116" s="88" t="s">
        <v>396</v>
      </c>
      <c r="J116" s="87"/>
      <c r="K116" s="55"/>
      <c r="L116" s="55"/>
      <c r="M116" s="55">
        <f>K116*L116</f>
        <v>0</v>
      </c>
      <c r="N116" s="66">
        <v>42502</v>
      </c>
      <c r="O116" s="66" t="s">
        <v>218</v>
      </c>
      <c r="P116" s="56"/>
      <c r="Q116" s="57">
        <v>51</v>
      </c>
      <c r="R116" s="57">
        <v>9200</v>
      </c>
      <c r="S116" s="57">
        <f>R116*10%</f>
        <v>920</v>
      </c>
      <c r="T116" s="57">
        <f>Q116*R116</f>
        <v>469200</v>
      </c>
      <c r="U116" s="57">
        <f>Q116*(R116+S116)</f>
        <v>516120</v>
      </c>
      <c r="V116" s="60"/>
      <c r="W116" s="145" t="str">
        <f>IF(AND(B116='DC - CN'!$C$16,OR(U116&lt;&gt;0,V116&lt;&gt;0)),"x","")</f>
        <v/>
      </c>
    </row>
    <row r="117" spans="1:23" ht="18" customHeight="1">
      <c r="A117" s="2">
        <f>IF(B117&lt;&gt;"",ROW()-2,"")</f>
        <v>115</v>
      </c>
      <c r="B117" s="3" t="s">
        <v>174</v>
      </c>
      <c r="C117" s="3" t="s">
        <v>279</v>
      </c>
      <c r="D117" s="4" t="s">
        <v>405</v>
      </c>
      <c r="E117" s="140">
        <v>47</v>
      </c>
      <c r="F117" s="140">
        <v>42</v>
      </c>
      <c r="G117" s="140">
        <v>24.5</v>
      </c>
      <c r="H117" s="54">
        <f>(IF(G117&gt;0,(((E117+F117)*2+4)*(F117+G117+2)/10000),(E117*F117/10000)))*Q117</f>
        <v>63.581699999999998</v>
      </c>
      <c r="I117" s="88" t="s">
        <v>396</v>
      </c>
      <c r="J117" s="87"/>
      <c r="K117" s="55"/>
      <c r="L117" s="55"/>
      <c r="M117" s="55">
        <f>K117*L117</f>
        <v>0</v>
      </c>
      <c r="N117" s="66">
        <v>42502</v>
      </c>
      <c r="O117" s="66" t="s">
        <v>218</v>
      </c>
      <c r="P117" s="56"/>
      <c r="Q117" s="57">
        <v>51</v>
      </c>
      <c r="R117" s="57">
        <v>9200</v>
      </c>
      <c r="S117" s="57">
        <f>R117*10%</f>
        <v>920</v>
      </c>
      <c r="T117" s="57">
        <f>Q117*R117</f>
        <v>469200</v>
      </c>
      <c r="U117" s="57">
        <f>Q117*(R117+S117)</f>
        <v>516120</v>
      </c>
      <c r="V117" s="60"/>
      <c r="W117" s="145" t="str">
        <f>IF(AND(B117='DC - CN'!$C$16,OR(U117&lt;&gt;0,V117&lt;&gt;0)),"x","")</f>
        <v/>
      </c>
    </row>
    <row r="118" spans="1:23" ht="18" customHeight="1">
      <c r="A118" s="2">
        <f>IF(B118&lt;&gt;"",ROW()-2,"")</f>
        <v>116</v>
      </c>
      <c r="B118" s="3" t="s">
        <v>174</v>
      </c>
      <c r="C118" s="3" t="s">
        <v>280</v>
      </c>
      <c r="D118" s="4" t="s">
        <v>405</v>
      </c>
      <c r="E118" s="140">
        <v>47</v>
      </c>
      <c r="F118" s="140">
        <v>42</v>
      </c>
      <c r="G118" s="140">
        <v>24.5</v>
      </c>
      <c r="H118" s="54">
        <f>(IF(G118&gt;0,(((E118+F118)*2+4)*(F118+G118+2)/10000),(E118*F118/10000)))*Q118</f>
        <v>63.581699999999998</v>
      </c>
      <c r="I118" s="88" t="s">
        <v>396</v>
      </c>
      <c r="J118" s="87"/>
      <c r="K118" s="55"/>
      <c r="L118" s="55"/>
      <c r="M118" s="55">
        <f>K118*L118</f>
        <v>0</v>
      </c>
      <c r="N118" s="66">
        <v>42502</v>
      </c>
      <c r="O118" s="66" t="s">
        <v>218</v>
      </c>
      <c r="P118" s="56"/>
      <c r="Q118" s="57">
        <v>51</v>
      </c>
      <c r="R118" s="57">
        <v>9200</v>
      </c>
      <c r="S118" s="57">
        <f>R118*10%</f>
        <v>920</v>
      </c>
      <c r="T118" s="57">
        <f>Q118*R118</f>
        <v>469200</v>
      </c>
      <c r="U118" s="57">
        <f>Q118*(R118+S118)</f>
        <v>516120</v>
      </c>
      <c r="V118" s="60"/>
      <c r="W118" s="145" t="str">
        <f>IF(AND(B118='DC - CN'!$C$16,OR(U118&lt;&gt;0,V118&lt;&gt;0)),"x","")</f>
        <v/>
      </c>
    </row>
    <row r="119" spans="1:23" ht="18" customHeight="1">
      <c r="A119" s="2">
        <f>IF(B119&lt;&gt;"",ROW()-2,"")</f>
        <v>117</v>
      </c>
      <c r="B119" s="3" t="s">
        <v>174</v>
      </c>
      <c r="C119" s="3" t="s">
        <v>281</v>
      </c>
      <c r="D119" s="4" t="s">
        <v>405</v>
      </c>
      <c r="E119" s="140">
        <v>47</v>
      </c>
      <c r="F119" s="140">
        <v>42</v>
      </c>
      <c r="G119" s="140">
        <v>24.5</v>
      </c>
      <c r="H119" s="54">
        <f>(IF(G119&gt;0,(((E119+F119)*2+4)*(F119+G119+2)/10000),(E119*F119/10000)))*Q119</f>
        <v>125.91669999999999</v>
      </c>
      <c r="I119" s="88" t="s">
        <v>396</v>
      </c>
      <c r="J119" s="87"/>
      <c r="K119" s="55"/>
      <c r="L119" s="55"/>
      <c r="M119" s="55">
        <f>K119*L119</f>
        <v>0</v>
      </c>
      <c r="N119" s="66">
        <v>42502</v>
      </c>
      <c r="O119" s="66" t="s">
        <v>218</v>
      </c>
      <c r="P119" s="56"/>
      <c r="Q119" s="57">
        <v>101</v>
      </c>
      <c r="R119" s="57">
        <v>9200</v>
      </c>
      <c r="S119" s="57">
        <f>R119*10%</f>
        <v>920</v>
      </c>
      <c r="T119" s="57">
        <f>Q119*R119</f>
        <v>929200</v>
      </c>
      <c r="U119" s="57">
        <f>Q119*(R119+S119)</f>
        <v>1022120</v>
      </c>
      <c r="V119" s="60"/>
      <c r="W119" s="145" t="str">
        <f>IF(AND(B119='DC - CN'!$C$16,OR(U119&lt;&gt;0,V119&lt;&gt;0)),"x","")</f>
        <v/>
      </c>
    </row>
    <row r="120" spans="1:23" ht="18" customHeight="1">
      <c r="A120" s="2">
        <f>IF(B120&lt;&gt;"",ROW()-2,"")</f>
        <v>118</v>
      </c>
      <c r="B120" s="3" t="s">
        <v>174</v>
      </c>
      <c r="C120" s="3" t="s">
        <v>282</v>
      </c>
      <c r="D120" s="4" t="s">
        <v>405</v>
      </c>
      <c r="E120" s="140">
        <v>47</v>
      </c>
      <c r="F120" s="140">
        <v>42</v>
      </c>
      <c r="G120" s="140">
        <v>24.5</v>
      </c>
      <c r="H120" s="54">
        <f>(IF(G120&gt;0,(((E120+F120)*2+4)*(F120+G120+2)/10000),(E120*F120/10000)))*Q120</f>
        <v>63.581699999999998</v>
      </c>
      <c r="I120" s="88" t="s">
        <v>396</v>
      </c>
      <c r="J120" s="87"/>
      <c r="K120" s="55"/>
      <c r="L120" s="55"/>
      <c r="M120" s="55">
        <f>K120*L120</f>
        <v>0</v>
      </c>
      <c r="N120" s="66">
        <v>42502</v>
      </c>
      <c r="O120" s="66" t="s">
        <v>218</v>
      </c>
      <c r="P120" s="56"/>
      <c r="Q120" s="57">
        <v>51</v>
      </c>
      <c r="R120" s="57">
        <v>9200</v>
      </c>
      <c r="S120" s="57">
        <f>R120*10%</f>
        <v>920</v>
      </c>
      <c r="T120" s="57">
        <f>Q120*R120</f>
        <v>469200</v>
      </c>
      <c r="U120" s="57">
        <f>Q120*(R120+S120)</f>
        <v>516120</v>
      </c>
      <c r="V120" s="60"/>
      <c r="W120" s="145" t="str">
        <f>IF(AND(B120='DC - CN'!$C$16,OR(U120&lt;&gt;0,V120&lt;&gt;0)),"x","")</f>
        <v/>
      </c>
    </row>
    <row r="121" spans="1:23" ht="18" customHeight="1">
      <c r="A121" s="2">
        <f>IF(B121&lt;&gt;"",ROW()-2,"")</f>
        <v>119</v>
      </c>
      <c r="B121" s="3" t="s">
        <v>174</v>
      </c>
      <c r="C121" s="3" t="s">
        <v>283</v>
      </c>
      <c r="D121" s="4" t="s">
        <v>405</v>
      </c>
      <c r="E121" s="140">
        <v>47</v>
      </c>
      <c r="F121" s="140">
        <v>42</v>
      </c>
      <c r="G121" s="140">
        <v>24.5</v>
      </c>
      <c r="H121" s="54">
        <f>(IF(G121&gt;0,(((E121+F121)*2+4)*(F121+G121+2)/10000),(E121*F121/10000)))*Q121</f>
        <v>63.581699999999998</v>
      </c>
      <c r="I121" s="88" t="s">
        <v>396</v>
      </c>
      <c r="J121" s="87"/>
      <c r="K121" s="55"/>
      <c r="L121" s="55"/>
      <c r="M121" s="55">
        <f>K121*L121</f>
        <v>0</v>
      </c>
      <c r="N121" s="66">
        <v>42502</v>
      </c>
      <c r="O121" s="66" t="s">
        <v>219</v>
      </c>
      <c r="P121" s="56"/>
      <c r="Q121" s="57">
        <v>51</v>
      </c>
      <c r="R121" s="57">
        <v>9200</v>
      </c>
      <c r="S121" s="57">
        <f>R121*10%</f>
        <v>920</v>
      </c>
      <c r="T121" s="57">
        <f>Q121*R121</f>
        <v>469200</v>
      </c>
      <c r="U121" s="57">
        <f>Q121*(R121+S121)</f>
        <v>516120</v>
      </c>
      <c r="V121" s="60"/>
      <c r="W121" s="145" t="str">
        <f>IF(AND(B121='DC - CN'!$C$16,OR(U121&lt;&gt;0,V121&lt;&gt;0)),"x","")</f>
        <v/>
      </c>
    </row>
    <row r="122" spans="1:23" ht="18" customHeight="1">
      <c r="A122" s="2">
        <f>IF(B122&lt;&gt;"",ROW()-2,"")</f>
        <v>120</v>
      </c>
      <c r="B122" s="3" t="s">
        <v>174</v>
      </c>
      <c r="C122" s="3" t="s">
        <v>284</v>
      </c>
      <c r="D122" s="4" t="s">
        <v>405</v>
      </c>
      <c r="E122" s="140">
        <v>47</v>
      </c>
      <c r="F122" s="140">
        <v>42</v>
      </c>
      <c r="G122" s="140">
        <v>24.5</v>
      </c>
      <c r="H122" s="54">
        <f>(IF(G122&gt;0,(((E122+F122)*2+4)*(F122+G122+2)/10000),(E122*F122/10000)))*Q122</f>
        <v>63.581699999999998</v>
      </c>
      <c r="I122" s="88" t="s">
        <v>396</v>
      </c>
      <c r="J122" s="87"/>
      <c r="K122" s="55"/>
      <c r="L122" s="55"/>
      <c r="M122" s="55">
        <f>K122*L122</f>
        <v>0</v>
      </c>
      <c r="N122" s="66">
        <v>42502</v>
      </c>
      <c r="O122" s="66" t="s">
        <v>219</v>
      </c>
      <c r="P122" s="56"/>
      <c r="Q122" s="57">
        <v>51</v>
      </c>
      <c r="R122" s="57">
        <v>9200</v>
      </c>
      <c r="S122" s="57">
        <f>R122*10%</f>
        <v>920</v>
      </c>
      <c r="T122" s="57">
        <f>Q122*R122</f>
        <v>469200</v>
      </c>
      <c r="U122" s="57">
        <f>Q122*(R122+S122)</f>
        <v>516120</v>
      </c>
      <c r="V122" s="60"/>
      <c r="W122" s="145" t="str">
        <f>IF(AND(B122='DC - CN'!$C$16,OR(U122&lt;&gt;0,V122&lt;&gt;0)),"x","")</f>
        <v/>
      </c>
    </row>
    <row r="123" spans="1:23" ht="18" customHeight="1">
      <c r="A123" s="2">
        <f>IF(B123&lt;&gt;"",ROW()-2,"")</f>
        <v>121</v>
      </c>
      <c r="B123" s="3" t="s">
        <v>174</v>
      </c>
      <c r="C123" s="3" t="s">
        <v>285</v>
      </c>
      <c r="D123" s="4" t="s">
        <v>405</v>
      </c>
      <c r="E123" s="140">
        <v>44</v>
      </c>
      <c r="F123" s="140">
        <v>32</v>
      </c>
      <c r="G123" s="140">
        <v>46</v>
      </c>
      <c r="H123" s="54">
        <f>(IF(G123&gt;0,(((E123+F123)*2+4)*(F123+G123+2)/10000),(E123*F123/10000)))*Q123</f>
        <v>82.367999999999995</v>
      </c>
      <c r="I123" s="88" t="s">
        <v>329</v>
      </c>
      <c r="J123" s="87"/>
      <c r="K123" s="55"/>
      <c r="L123" s="55"/>
      <c r="M123" s="55">
        <f>K123*L123</f>
        <v>0</v>
      </c>
      <c r="N123" s="66">
        <v>42502</v>
      </c>
      <c r="O123" s="66" t="s">
        <v>219</v>
      </c>
      <c r="P123" s="56"/>
      <c r="Q123" s="57">
        <v>66</v>
      </c>
      <c r="R123" s="57">
        <v>13000</v>
      </c>
      <c r="S123" s="57">
        <f>R123*10%</f>
        <v>1300</v>
      </c>
      <c r="T123" s="57">
        <f>Q123*R123</f>
        <v>858000</v>
      </c>
      <c r="U123" s="57">
        <f>Q123*(R123+S123)</f>
        <v>943800</v>
      </c>
      <c r="V123" s="60"/>
      <c r="W123" s="145" t="str">
        <f>IF(AND(B123='DC - CN'!$C$16,OR(U123&lt;&gt;0,V123&lt;&gt;0)),"x","")</f>
        <v/>
      </c>
    </row>
    <row r="124" spans="1:23" ht="18" customHeight="1">
      <c r="A124" s="2">
        <f>IF(B124&lt;&gt;"",ROW()-2,"")</f>
        <v>122</v>
      </c>
      <c r="B124" s="3" t="s">
        <v>174</v>
      </c>
      <c r="C124" s="3" t="s">
        <v>286</v>
      </c>
      <c r="D124" s="4" t="s">
        <v>405</v>
      </c>
      <c r="E124" s="140">
        <v>44</v>
      </c>
      <c r="F124" s="140">
        <v>32</v>
      </c>
      <c r="G124" s="140">
        <v>46</v>
      </c>
      <c r="H124" s="54">
        <f>(IF(G124&gt;0,(((E124+F124)*2+4)*(F124+G124+2)/10000),(E124*F124/10000)))*Q124</f>
        <v>82.367999999999995</v>
      </c>
      <c r="I124" s="88" t="s">
        <v>329</v>
      </c>
      <c r="J124" s="87"/>
      <c r="K124" s="55"/>
      <c r="L124" s="55"/>
      <c r="M124" s="55">
        <f>K124*L124</f>
        <v>0</v>
      </c>
      <c r="N124" s="66">
        <v>42502</v>
      </c>
      <c r="O124" s="66" t="s">
        <v>219</v>
      </c>
      <c r="P124" s="56"/>
      <c r="Q124" s="57">
        <v>66</v>
      </c>
      <c r="R124" s="57">
        <v>13000</v>
      </c>
      <c r="S124" s="57">
        <f>R124*10%</f>
        <v>1300</v>
      </c>
      <c r="T124" s="57">
        <f>Q124*R124</f>
        <v>858000</v>
      </c>
      <c r="U124" s="57">
        <f>Q124*(R124+S124)</f>
        <v>943800</v>
      </c>
      <c r="V124" s="60"/>
      <c r="W124" s="145" t="str">
        <f>IF(AND(B124='DC - CN'!$C$16,OR(U124&lt;&gt;0,V124&lt;&gt;0)),"x","")</f>
        <v/>
      </c>
    </row>
    <row r="125" spans="1:23" ht="18" customHeight="1">
      <c r="A125" s="2">
        <f>IF(B125&lt;&gt;"",ROW()-2,"")</f>
        <v>123</v>
      </c>
      <c r="B125" s="3" t="s">
        <v>174</v>
      </c>
      <c r="C125" s="3" t="s">
        <v>287</v>
      </c>
      <c r="D125" s="4" t="s">
        <v>405</v>
      </c>
      <c r="E125" s="140">
        <v>44</v>
      </c>
      <c r="F125" s="140">
        <v>32</v>
      </c>
      <c r="G125" s="140">
        <v>46</v>
      </c>
      <c r="H125" s="54">
        <f>(IF(G125&gt;0,(((E125+F125)*2+4)*(F125+G125+2)/10000),(E125*F125/10000)))*Q125</f>
        <v>82.367999999999995</v>
      </c>
      <c r="I125" s="88" t="s">
        <v>329</v>
      </c>
      <c r="J125" s="87"/>
      <c r="K125" s="55"/>
      <c r="L125" s="55"/>
      <c r="M125" s="55">
        <f>K125*L125</f>
        <v>0</v>
      </c>
      <c r="N125" s="66">
        <v>42502</v>
      </c>
      <c r="O125" s="66" t="s">
        <v>219</v>
      </c>
      <c r="P125" s="56"/>
      <c r="Q125" s="57">
        <v>66</v>
      </c>
      <c r="R125" s="57">
        <v>13000</v>
      </c>
      <c r="S125" s="57">
        <f>R125*10%</f>
        <v>1300</v>
      </c>
      <c r="T125" s="57">
        <f>Q125*R125</f>
        <v>858000</v>
      </c>
      <c r="U125" s="57">
        <f>Q125*(R125+S125)</f>
        <v>943800</v>
      </c>
      <c r="V125" s="60"/>
      <c r="W125" s="145" t="str">
        <f>IF(AND(B125='DC - CN'!$C$16,OR(U125&lt;&gt;0,V125&lt;&gt;0)),"x","")</f>
        <v/>
      </c>
    </row>
    <row r="126" spans="1:23" ht="18" customHeight="1">
      <c r="A126" s="2">
        <f>IF(B126&lt;&gt;"",ROW()-2,"")</f>
        <v>124</v>
      </c>
      <c r="B126" s="3" t="s">
        <v>174</v>
      </c>
      <c r="C126" s="3" t="s">
        <v>288</v>
      </c>
      <c r="D126" s="4" t="s">
        <v>405</v>
      </c>
      <c r="E126" s="140">
        <v>34</v>
      </c>
      <c r="F126" s="140">
        <v>29</v>
      </c>
      <c r="G126" s="140">
        <v>26</v>
      </c>
      <c r="H126" s="54">
        <f>(IF(G126&gt;0,(((E126+F126)*2+4)*(F126+G126+2)/10000),(E126*F126/10000)))*Q126</f>
        <v>96.33</v>
      </c>
      <c r="I126" s="88" t="s">
        <v>329</v>
      </c>
      <c r="J126" s="87"/>
      <c r="K126" s="55"/>
      <c r="L126" s="55"/>
      <c r="M126" s="55">
        <f>K126*L126</f>
        <v>0</v>
      </c>
      <c r="N126" s="66">
        <v>42502</v>
      </c>
      <c r="O126" s="66" t="s">
        <v>219</v>
      </c>
      <c r="P126" s="56"/>
      <c r="Q126" s="57">
        <v>130</v>
      </c>
      <c r="R126" s="57">
        <v>8950</v>
      </c>
      <c r="S126" s="57">
        <f>R126*10%</f>
        <v>895</v>
      </c>
      <c r="T126" s="57">
        <f>Q126*R126</f>
        <v>1163500</v>
      </c>
      <c r="U126" s="57">
        <f>Q126*(R126+S126)</f>
        <v>1279850</v>
      </c>
      <c r="V126" s="60"/>
      <c r="W126" s="145" t="str">
        <f>IF(AND(B126='DC - CN'!$C$16,OR(U126&lt;&gt;0,V126&lt;&gt;0)),"x","")</f>
        <v/>
      </c>
    </row>
    <row r="127" spans="1:23" ht="18" customHeight="1">
      <c r="A127" s="2">
        <f>IF(B127&lt;&gt;"",ROW()-2,"")</f>
        <v>125</v>
      </c>
      <c r="B127" s="3" t="s">
        <v>174</v>
      </c>
      <c r="C127" s="3" t="s">
        <v>254</v>
      </c>
      <c r="D127" s="4" t="s">
        <v>405</v>
      </c>
      <c r="E127" s="140">
        <v>34</v>
      </c>
      <c r="F127" s="140">
        <v>29</v>
      </c>
      <c r="G127" s="140">
        <v>26</v>
      </c>
      <c r="H127" s="54">
        <f>(IF(G127&gt;0,(((E127+F127)*2+4)*(F127+G127+2)/10000),(E127*F127/10000)))*Q127</f>
        <v>96.33</v>
      </c>
      <c r="I127" s="88" t="s">
        <v>329</v>
      </c>
      <c r="J127" s="87"/>
      <c r="K127" s="55"/>
      <c r="L127" s="55"/>
      <c r="M127" s="55">
        <f>K127*L127</f>
        <v>0</v>
      </c>
      <c r="N127" s="66">
        <v>42502</v>
      </c>
      <c r="O127" s="66" t="s">
        <v>219</v>
      </c>
      <c r="P127" s="56"/>
      <c r="Q127" s="57">
        <v>130</v>
      </c>
      <c r="R127" s="57">
        <v>8950</v>
      </c>
      <c r="S127" s="57">
        <f>R127*10%</f>
        <v>895</v>
      </c>
      <c r="T127" s="57">
        <f>Q127*R127</f>
        <v>1163500</v>
      </c>
      <c r="U127" s="57">
        <f>Q127*(R127+S127)</f>
        <v>1279850</v>
      </c>
      <c r="V127" s="60"/>
      <c r="W127" s="145" t="str">
        <f>IF(AND(B127='DC - CN'!$C$16,OR(U127&lt;&gt;0,V127&lt;&gt;0)),"x","")</f>
        <v/>
      </c>
    </row>
    <row r="128" spans="1:23" ht="18" customHeight="1">
      <c r="A128" s="2">
        <f>IF(B128&lt;&gt;"",ROW()-2,"")</f>
        <v>126</v>
      </c>
      <c r="B128" s="3" t="s">
        <v>174</v>
      </c>
      <c r="C128" s="3" t="s">
        <v>289</v>
      </c>
      <c r="D128" s="4" t="s">
        <v>407</v>
      </c>
      <c r="E128" s="140">
        <v>32</v>
      </c>
      <c r="F128" s="140">
        <v>12</v>
      </c>
      <c r="G128" s="140"/>
      <c r="H128" s="54">
        <f>(IF(G128&gt;0,(((E128+F128)*2+4)*(F128+G128+2)/10000),(E128*F128/10000)))*Q128</f>
        <v>15.36</v>
      </c>
      <c r="I128" s="88" t="s">
        <v>327</v>
      </c>
      <c r="J128" s="87"/>
      <c r="K128" s="55"/>
      <c r="L128" s="55"/>
      <c r="M128" s="55">
        <f>K128*L128</f>
        <v>0</v>
      </c>
      <c r="N128" s="66">
        <v>42502</v>
      </c>
      <c r="O128" s="66" t="s">
        <v>219</v>
      </c>
      <c r="P128" s="56"/>
      <c r="Q128" s="57">
        <v>400</v>
      </c>
      <c r="R128" s="57">
        <v>1300</v>
      </c>
      <c r="S128" s="57">
        <f>R128*10%</f>
        <v>130</v>
      </c>
      <c r="T128" s="57">
        <f>Q128*R128</f>
        <v>520000</v>
      </c>
      <c r="U128" s="57">
        <f>Q128*(R128+S128)</f>
        <v>572000</v>
      </c>
      <c r="V128" s="60"/>
      <c r="W128" s="145" t="str">
        <f>IF(AND(B128='DC - CN'!$C$16,OR(U128&lt;&gt;0,V128&lt;&gt;0)),"x","")</f>
        <v/>
      </c>
    </row>
    <row r="129" spans="1:23" ht="18" customHeight="1">
      <c r="A129" s="2">
        <f>IF(B129&lt;&gt;"",ROW()-2,"")</f>
        <v>127</v>
      </c>
      <c r="B129" s="3" t="s">
        <v>174</v>
      </c>
      <c r="C129" s="3" t="s">
        <v>289</v>
      </c>
      <c r="D129" s="4" t="s">
        <v>407</v>
      </c>
      <c r="E129" s="140">
        <v>29</v>
      </c>
      <c r="F129" s="140">
        <v>10</v>
      </c>
      <c r="G129" s="140"/>
      <c r="H129" s="54">
        <f>(IF(G129&gt;0,(((E129+F129)*2+4)*(F129+G129+2)/10000),(E129*F129/10000)))*Q129</f>
        <v>22.62</v>
      </c>
      <c r="I129" s="88" t="s">
        <v>327</v>
      </c>
      <c r="J129" s="87"/>
      <c r="K129" s="55"/>
      <c r="L129" s="55"/>
      <c r="M129" s="55">
        <f>K129*L129</f>
        <v>0</v>
      </c>
      <c r="N129" s="66">
        <v>42502</v>
      </c>
      <c r="O129" s="66" t="s">
        <v>219</v>
      </c>
      <c r="P129" s="56"/>
      <c r="Q129" s="57">
        <v>780</v>
      </c>
      <c r="R129" s="57">
        <v>1200</v>
      </c>
      <c r="S129" s="57">
        <f>R129*10%</f>
        <v>120</v>
      </c>
      <c r="T129" s="57">
        <f>Q129*R129</f>
        <v>936000</v>
      </c>
      <c r="U129" s="57">
        <f>Q129*(R129+S129)</f>
        <v>1029600</v>
      </c>
      <c r="V129" s="60"/>
      <c r="W129" s="145" t="str">
        <f>IF(AND(B129='DC - CN'!$C$16,OR(U129&lt;&gt;0,V129&lt;&gt;0)),"x","")</f>
        <v/>
      </c>
    </row>
    <row r="130" spans="1:23" ht="18" customHeight="1">
      <c r="A130" s="2">
        <f>IF(B130&lt;&gt;"",ROW()-2,"")</f>
        <v>128</v>
      </c>
      <c r="B130" s="3" t="s">
        <v>179</v>
      </c>
      <c r="C130" s="3" t="s">
        <v>290</v>
      </c>
      <c r="D130" s="4" t="s">
        <v>405</v>
      </c>
      <c r="E130" s="140">
        <v>33.5</v>
      </c>
      <c r="F130" s="140">
        <v>25.3</v>
      </c>
      <c r="G130" s="140">
        <v>18.7</v>
      </c>
      <c r="H130" s="54">
        <f>(IF(G130&gt;0,(((E130+F130)*2+4)*(F130+G130+2)/10000),(E130*F130/10000)))*Q130</f>
        <v>294.22335999999996</v>
      </c>
      <c r="I130" s="88" t="s">
        <v>326</v>
      </c>
      <c r="J130" s="87"/>
      <c r="K130" s="55"/>
      <c r="L130" s="55"/>
      <c r="M130" s="55">
        <f>K130*L130</f>
        <v>0</v>
      </c>
      <c r="N130" s="66">
        <v>42502</v>
      </c>
      <c r="O130" s="66" t="s">
        <v>220</v>
      </c>
      <c r="P130" s="56"/>
      <c r="Q130" s="57">
        <v>526</v>
      </c>
      <c r="R130" s="57">
        <v>7500</v>
      </c>
      <c r="S130" s="57">
        <f>R130*10%</f>
        <v>750</v>
      </c>
      <c r="T130" s="57">
        <f>Q130*R130</f>
        <v>3945000</v>
      </c>
      <c r="U130" s="57">
        <f>Q130*(R130+S130)</f>
        <v>4339500</v>
      </c>
      <c r="V130" s="60"/>
      <c r="W130" s="145" t="str">
        <f>IF(AND(B130='DC - CN'!$C$16,OR(U130&lt;&gt;0,V130&lt;&gt;0)),"x","")</f>
        <v/>
      </c>
    </row>
    <row r="131" spans="1:23" ht="18" customHeight="1">
      <c r="A131" s="2">
        <f>IF(B131&lt;&gt;"",ROW()-2,"")</f>
        <v>129</v>
      </c>
      <c r="B131" s="3" t="s">
        <v>136</v>
      </c>
      <c r="C131" s="3"/>
      <c r="D131" s="4"/>
      <c r="E131" s="140"/>
      <c r="F131" s="140"/>
      <c r="G131" s="140"/>
      <c r="H131" s="54">
        <f>(IF(G131&gt;0,(((E131+F131)*2+4)*(F131+G131+2)/10000),(E131*F131/10000)))*Q131</f>
        <v>0</v>
      </c>
      <c r="I131" s="88" t="s">
        <v>325</v>
      </c>
      <c r="J131" s="87"/>
      <c r="K131" s="55"/>
      <c r="L131" s="55"/>
      <c r="M131" s="55">
        <f>K131*L131</f>
        <v>0</v>
      </c>
      <c r="N131" s="66">
        <v>42502</v>
      </c>
      <c r="O131" s="66" t="s">
        <v>94</v>
      </c>
      <c r="P131" s="56"/>
      <c r="Q131" s="57"/>
      <c r="R131" s="57"/>
      <c r="S131" s="57">
        <f>R131*10%</f>
        <v>0</v>
      </c>
      <c r="T131" s="57">
        <f>Q131*R131</f>
        <v>0</v>
      </c>
      <c r="U131" s="57">
        <f>Q131*(R131+S131)</f>
        <v>0</v>
      </c>
      <c r="V131" s="60">
        <v>7318900</v>
      </c>
      <c r="W131" s="145" t="str">
        <f>IF(AND(B131='DC - CN'!$C$16,OR(U131&lt;&gt;0,V131&lt;&gt;0)),"x","")</f>
        <v/>
      </c>
    </row>
    <row r="132" spans="1:23" ht="18" customHeight="1">
      <c r="A132" s="2">
        <f>IF(B132&lt;&gt;"",ROW()-2,"")</f>
        <v>130</v>
      </c>
      <c r="B132" s="3" t="s">
        <v>393</v>
      </c>
      <c r="C132" s="3"/>
      <c r="D132" s="4"/>
      <c r="E132" s="140"/>
      <c r="F132" s="140"/>
      <c r="G132" s="140"/>
      <c r="H132" s="54">
        <f>(IF(G132&gt;0,(((E132+F132)*2+4)*(F132+G132+2)/10000),(E132*F132/10000)))*Q132</f>
        <v>0</v>
      </c>
      <c r="I132" s="88" t="s">
        <v>325</v>
      </c>
      <c r="J132" s="87"/>
      <c r="K132" s="55"/>
      <c r="L132" s="55"/>
      <c r="M132" s="55">
        <f>K132*L132</f>
        <v>0</v>
      </c>
      <c r="N132" s="66">
        <v>42502</v>
      </c>
      <c r="O132" s="66" t="s">
        <v>94</v>
      </c>
      <c r="P132" s="56"/>
      <c r="Q132" s="57"/>
      <c r="R132" s="57"/>
      <c r="S132" s="57">
        <f>R132*10%</f>
        <v>0</v>
      </c>
      <c r="T132" s="57">
        <f>Q132*R132</f>
        <v>0</v>
      </c>
      <c r="U132" s="57">
        <f>Q132*(R132+S132)</f>
        <v>0</v>
      </c>
      <c r="V132" s="60">
        <v>19000000</v>
      </c>
      <c r="W132" s="145" t="str">
        <f>IF(AND(B132='DC - CN'!$C$16,OR(U132&lt;&gt;0,V132&lt;&gt;0)),"x","")</f>
        <v/>
      </c>
    </row>
    <row r="133" spans="1:23" ht="18" customHeight="1">
      <c r="A133" s="2">
        <f>IF(B133&lt;&gt;"",ROW()-2,"")</f>
        <v>131</v>
      </c>
      <c r="B133" s="3" t="s">
        <v>7</v>
      </c>
      <c r="C133" s="3"/>
      <c r="D133" s="4"/>
      <c r="E133" s="140"/>
      <c r="F133" s="140"/>
      <c r="G133" s="140"/>
      <c r="H133" s="54">
        <f>(IF(G133&gt;0,(((E133+F133)*2+4)*(F133+G133+2)/10000),(E133*F133/10000)))*Q133</f>
        <v>0</v>
      </c>
      <c r="I133" s="88" t="s">
        <v>325</v>
      </c>
      <c r="J133" s="87"/>
      <c r="K133" s="55"/>
      <c r="L133" s="55"/>
      <c r="M133" s="55">
        <f>K133*L133</f>
        <v>0</v>
      </c>
      <c r="N133" s="66">
        <v>42502</v>
      </c>
      <c r="O133" s="66" t="s">
        <v>94</v>
      </c>
      <c r="P133" s="56"/>
      <c r="Q133" s="57"/>
      <c r="R133" s="57"/>
      <c r="S133" s="57">
        <f>R133*10%</f>
        <v>0</v>
      </c>
      <c r="T133" s="57">
        <f>Q133*R133</f>
        <v>0</v>
      </c>
      <c r="U133" s="57">
        <f>Q133*(R133+S133)</f>
        <v>0</v>
      </c>
      <c r="V133" s="60">
        <v>5349245</v>
      </c>
      <c r="W133" s="145" t="str">
        <f>IF(AND(B133='DC - CN'!$C$16,OR(U133&lt;&gt;0,V133&lt;&gt;0)),"x","")</f>
        <v/>
      </c>
    </row>
    <row r="134" spans="1:23" ht="18" customHeight="1">
      <c r="A134" s="2">
        <f>IF(B134&lt;&gt;"",ROW()-2,"")</f>
        <v>132</v>
      </c>
      <c r="B134" s="3" t="s">
        <v>185</v>
      </c>
      <c r="C134" s="3"/>
      <c r="D134" s="4"/>
      <c r="E134" s="140"/>
      <c r="F134" s="140"/>
      <c r="G134" s="140"/>
      <c r="H134" s="54">
        <f>(IF(G134&gt;0,(((E134+F134)*2+4)*(F134+G134+2)/10000),(E134*F134/10000)))*Q134</f>
        <v>0</v>
      </c>
      <c r="I134" s="88" t="s">
        <v>325</v>
      </c>
      <c r="J134" s="87"/>
      <c r="K134" s="55"/>
      <c r="L134" s="55"/>
      <c r="M134" s="55">
        <f>K134*L134</f>
        <v>0</v>
      </c>
      <c r="N134" s="66">
        <v>42502</v>
      </c>
      <c r="O134" s="66" t="s">
        <v>94</v>
      </c>
      <c r="P134" s="56"/>
      <c r="Q134" s="57"/>
      <c r="R134" s="57"/>
      <c r="S134" s="57">
        <f>R134*10%</f>
        <v>0</v>
      </c>
      <c r="T134" s="57">
        <f>Q134*R134</f>
        <v>0</v>
      </c>
      <c r="U134" s="57">
        <f>Q134*(R134+S134)</f>
        <v>0</v>
      </c>
      <c r="V134" s="60">
        <v>5319826</v>
      </c>
      <c r="W134" s="145" t="str">
        <f>IF(AND(B134='DC - CN'!$C$16,OR(U134&lt;&gt;0,V134&lt;&gt;0)),"x","")</f>
        <v/>
      </c>
    </row>
    <row r="135" spans="1:23" ht="18" customHeight="1">
      <c r="A135" s="2">
        <f>IF(B135&lt;&gt;"",ROW()-2,"")</f>
        <v>133</v>
      </c>
      <c r="B135" s="3" t="s">
        <v>308</v>
      </c>
      <c r="C135" s="3" t="s">
        <v>291</v>
      </c>
      <c r="D135" s="4" t="s">
        <v>405</v>
      </c>
      <c r="E135" s="140">
        <v>119</v>
      </c>
      <c r="F135" s="140">
        <v>49</v>
      </c>
      <c r="G135" s="140">
        <v>51</v>
      </c>
      <c r="H135" s="54">
        <f>(IF(G135&gt;0,(((E135+F135)*2+4)*(F135+G135+2)/10000),(E135*F135/10000)))*Q135</f>
        <v>62.423999999999999</v>
      </c>
      <c r="I135" s="88" t="s">
        <v>326</v>
      </c>
      <c r="J135" s="87">
        <v>42487</v>
      </c>
      <c r="K135" s="55">
        <v>20</v>
      </c>
      <c r="L135" s="55">
        <v>38800</v>
      </c>
      <c r="M135" s="55">
        <f>K135*L135</f>
        <v>776000</v>
      </c>
      <c r="N135" s="66">
        <v>42503</v>
      </c>
      <c r="O135" s="66" t="s">
        <v>221</v>
      </c>
      <c r="P135" s="56"/>
      <c r="Q135" s="57">
        <v>18</v>
      </c>
      <c r="R135" s="57">
        <v>38800</v>
      </c>
      <c r="S135" s="57"/>
      <c r="T135" s="57">
        <f>Q135*R135</f>
        <v>698400</v>
      </c>
      <c r="U135" s="57">
        <f>Q135*(R135+S135)</f>
        <v>698400</v>
      </c>
      <c r="V135" s="60"/>
      <c r="W135" s="145" t="str">
        <f>IF(AND(B135='DC - CN'!$C$16,OR(U135&lt;&gt;0,V135&lt;&gt;0)),"x","")</f>
        <v/>
      </c>
    </row>
    <row r="136" spans="1:23" ht="18" customHeight="1">
      <c r="A136" s="2">
        <f>IF(B136&lt;&gt;"",ROW()-2,"")</f>
        <v>134</v>
      </c>
      <c r="B136" s="3" t="s">
        <v>308</v>
      </c>
      <c r="C136" s="3" t="s">
        <v>292</v>
      </c>
      <c r="D136" s="4" t="s">
        <v>405</v>
      </c>
      <c r="E136" s="140">
        <v>167</v>
      </c>
      <c r="F136" s="140">
        <v>49</v>
      </c>
      <c r="G136" s="140">
        <v>51</v>
      </c>
      <c r="H136" s="54">
        <f>(IF(G136&gt;0,(((E136+F136)*2+4)*(F136+G136+2)/10000),(E136*F136/10000)))*Q136</f>
        <v>40.024799999999999</v>
      </c>
      <c r="I136" s="88" t="s">
        <v>326</v>
      </c>
      <c r="J136" s="87">
        <v>42461</v>
      </c>
      <c r="K136" s="55">
        <v>20</v>
      </c>
      <c r="L136" s="55">
        <v>50400</v>
      </c>
      <c r="M136" s="55">
        <f>K136*L136</f>
        <v>1008000</v>
      </c>
      <c r="N136" s="66">
        <v>42503</v>
      </c>
      <c r="O136" s="66" t="s">
        <v>221</v>
      </c>
      <c r="P136" s="56"/>
      <c r="Q136" s="57">
        <v>9</v>
      </c>
      <c r="R136" s="57">
        <v>50400</v>
      </c>
      <c r="S136" s="57"/>
      <c r="T136" s="57">
        <f>Q136*R136</f>
        <v>453600</v>
      </c>
      <c r="U136" s="57">
        <f>Q136*(R136+S136)</f>
        <v>453600</v>
      </c>
      <c r="V136" s="60"/>
      <c r="W136" s="145" t="str">
        <f>IF(AND(B136='DC - CN'!$C$16,OR(U136&lt;&gt;0,V136&lt;&gt;0)),"x","")</f>
        <v/>
      </c>
    </row>
    <row r="137" spans="1:23" ht="18" customHeight="1">
      <c r="A137" s="2">
        <f>IF(B137&lt;&gt;"",ROW()-2,"")</f>
        <v>135</v>
      </c>
      <c r="B137" s="3" t="s">
        <v>308</v>
      </c>
      <c r="C137" s="3" t="s">
        <v>293</v>
      </c>
      <c r="D137" s="4" t="s">
        <v>405</v>
      </c>
      <c r="E137" s="140">
        <v>215</v>
      </c>
      <c r="F137" s="140">
        <v>49</v>
      </c>
      <c r="G137" s="140">
        <v>51</v>
      </c>
      <c r="H137" s="54">
        <f>(IF(G137&gt;0,(((E137+F137)*2+4)*(F137+G137+2)/10000),(E137*F137/10000)))*Q137</f>
        <v>32.558399999999999</v>
      </c>
      <c r="I137" s="88" t="s">
        <v>326</v>
      </c>
      <c r="J137" s="87"/>
      <c r="K137" s="55"/>
      <c r="L137" s="55"/>
      <c r="M137" s="55">
        <f>K137*L137</f>
        <v>0</v>
      </c>
      <c r="N137" s="66">
        <v>42503</v>
      </c>
      <c r="O137" s="66" t="s">
        <v>221</v>
      </c>
      <c r="P137" s="56"/>
      <c r="Q137" s="57">
        <v>6</v>
      </c>
      <c r="R137" s="57">
        <v>59700</v>
      </c>
      <c r="S137" s="57"/>
      <c r="T137" s="57">
        <f>Q137*R137</f>
        <v>358200</v>
      </c>
      <c r="U137" s="57">
        <f>Q137*(R137+S137)</f>
        <v>358200</v>
      </c>
      <c r="V137" s="60"/>
      <c r="W137" s="145" t="str">
        <f>IF(AND(B137='DC - CN'!$C$16,OR(U137&lt;&gt;0,V137&lt;&gt;0)),"x","")</f>
        <v/>
      </c>
    </row>
    <row r="138" spans="1:23" ht="18" customHeight="1">
      <c r="A138" s="2">
        <f>IF(B138&lt;&gt;"",ROW()-2,"")</f>
        <v>136</v>
      </c>
      <c r="B138" s="3" t="s">
        <v>308</v>
      </c>
      <c r="C138" s="3" t="s">
        <v>294</v>
      </c>
      <c r="D138" s="4" t="s">
        <v>405</v>
      </c>
      <c r="E138" s="140">
        <v>183</v>
      </c>
      <c r="F138" s="140">
        <v>49</v>
      </c>
      <c r="G138" s="140">
        <v>51</v>
      </c>
      <c r="H138" s="54">
        <f>(IF(G138&gt;0,(((E138+F138)*2+4)*(F138+G138+2)/10000),(E138*F138/10000)))*Q138</f>
        <v>28.6416</v>
      </c>
      <c r="I138" s="88" t="s">
        <v>326</v>
      </c>
      <c r="J138" s="87">
        <v>42461</v>
      </c>
      <c r="K138" s="55">
        <v>10</v>
      </c>
      <c r="L138" s="55">
        <v>53400</v>
      </c>
      <c r="M138" s="55">
        <f>K138*L138</f>
        <v>534000</v>
      </c>
      <c r="N138" s="66">
        <v>42503</v>
      </c>
      <c r="O138" s="66" t="s">
        <v>221</v>
      </c>
      <c r="P138" s="56"/>
      <c r="Q138" s="57">
        <v>6</v>
      </c>
      <c r="R138" s="57">
        <v>53400</v>
      </c>
      <c r="S138" s="57"/>
      <c r="T138" s="57">
        <f>Q138*R138</f>
        <v>320400</v>
      </c>
      <c r="U138" s="57">
        <f>Q138*(R138+S138)</f>
        <v>320400</v>
      </c>
      <c r="V138" s="60"/>
      <c r="W138" s="145" t="str">
        <f>IF(AND(B138='DC - CN'!$C$16,OR(U138&lt;&gt;0,V138&lt;&gt;0)),"x","")</f>
        <v/>
      </c>
    </row>
    <row r="139" spans="1:23" ht="18" customHeight="1">
      <c r="A139" s="2">
        <f>IF(B139&lt;&gt;"",ROW()-2,"")</f>
        <v>137</v>
      </c>
      <c r="B139" s="3" t="s">
        <v>308</v>
      </c>
      <c r="C139" s="3" t="s">
        <v>295</v>
      </c>
      <c r="D139" s="4" t="s">
        <v>405</v>
      </c>
      <c r="E139" s="140">
        <v>143</v>
      </c>
      <c r="F139" s="140">
        <v>49</v>
      </c>
      <c r="G139" s="140">
        <v>51</v>
      </c>
      <c r="H139" s="54">
        <f>(IF(G139&gt;0,(((E139+F139)*2+4)*(F139+G139+2)/10000),(E139*F139/10000)))*Q139</f>
        <v>59.363999999999997</v>
      </c>
      <c r="I139" s="88" t="s">
        <v>326</v>
      </c>
      <c r="J139" s="87"/>
      <c r="K139" s="55"/>
      <c r="L139" s="55"/>
      <c r="M139" s="55">
        <f>K139*L139</f>
        <v>0</v>
      </c>
      <c r="N139" s="66">
        <v>42503</v>
      </c>
      <c r="O139" s="66" t="s">
        <v>221</v>
      </c>
      <c r="P139" s="56"/>
      <c r="Q139" s="57">
        <v>15</v>
      </c>
      <c r="R139" s="57">
        <v>45000</v>
      </c>
      <c r="S139" s="57"/>
      <c r="T139" s="57">
        <f>Q139*R139</f>
        <v>675000</v>
      </c>
      <c r="U139" s="57">
        <f>Q139*(R139+S139)</f>
        <v>675000</v>
      </c>
      <c r="V139" s="60"/>
      <c r="W139" s="145" t="str">
        <f>IF(AND(B139='DC - CN'!$C$16,OR(U139&lt;&gt;0,V139&lt;&gt;0)),"x","")</f>
        <v/>
      </c>
    </row>
    <row r="140" spans="1:23" ht="18" customHeight="1">
      <c r="A140" s="2">
        <f>IF(B140&lt;&gt;"",ROW()-2,"")</f>
        <v>138</v>
      </c>
      <c r="B140" s="3" t="s">
        <v>159</v>
      </c>
      <c r="C140" s="3" t="s">
        <v>296</v>
      </c>
      <c r="D140" s="4" t="s">
        <v>405</v>
      </c>
      <c r="E140" s="140">
        <v>47.5</v>
      </c>
      <c r="F140" s="140">
        <v>44</v>
      </c>
      <c r="G140" s="140">
        <v>52</v>
      </c>
      <c r="H140" s="54">
        <f>(IF(G140&gt;0,(((E140+F140)*2+4)*(F140+G140+2)/10000),(E140*F140/10000)))*Q140</f>
        <v>549.78</v>
      </c>
      <c r="I140" s="88" t="s">
        <v>98</v>
      </c>
      <c r="J140" s="87"/>
      <c r="K140" s="55"/>
      <c r="L140" s="55"/>
      <c r="M140" s="55">
        <f>K140*L140</f>
        <v>0</v>
      </c>
      <c r="N140" s="66">
        <v>42503</v>
      </c>
      <c r="O140" s="66" t="s">
        <v>222</v>
      </c>
      <c r="P140" s="56"/>
      <c r="Q140" s="57">
        <v>300</v>
      </c>
      <c r="R140" s="57">
        <v>12150</v>
      </c>
      <c r="S140" s="57"/>
      <c r="T140" s="57">
        <f>Q140*R140</f>
        <v>3645000</v>
      </c>
      <c r="U140" s="57">
        <f>Q140*(R140+S140)</f>
        <v>3645000</v>
      </c>
      <c r="V140" s="60"/>
      <c r="W140" s="145" t="str">
        <f>IF(AND(B140='DC - CN'!$C$16,OR(U140&lt;&gt;0,V140&lt;&gt;0)),"x","")</f>
        <v/>
      </c>
    </row>
    <row r="141" spans="1:23" ht="18" customHeight="1">
      <c r="A141" s="2">
        <f>IF(B141&lt;&gt;"",ROW()-2,"")</f>
        <v>139</v>
      </c>
      <c r="B141" s="3" t="s">
        <v>13</v>
      </c>
      <c r="C141" s="3" t="s">
        <v>240</v>
      </c>
      <c r="D141" s="4" t="s">
        <v>405</v>
      </c>
      <c r="E141" s="140">
        <v>103</v>
      </c>
      <c r="F141" s="140">
        <v>50</v>
      </c>
      <c r="G141" s="140">
        <v>180</v>
      </c>
      <c r="H141" s="54">
        <f>(IF(G141&gt;0,(((E141+F141)*2+4)*(F141+G141+2)/10000),(E141*F141/10000)))*Q141</f>
        <v>740.77600000000007</v>
      </c>
      <c r="I141" s="88" t="s">
        <v>98</v>
      </c>
      <c r="J141" s="87"/>
      <c r="K141" s="55"/>
      <c r="L141" s="55"/>
      <c r="M141" s="55">
        <f>K141*L141</f>
        <v>0</v>
      </c>
      <c r="N141" s="66">
        <v>42503</v>
      </c>
      <c r="O141" s="66" t="s">
        <v>223</v>
      </c>
      <c r="P141" s="56"/>
      <c r="Q141" s="57">
        <v>103</v>
      </c>
      <c r="R141" s="57">
        <v>47449</v>
      </c>
      <c r="S141" s="57">
        <f>R141*10%</f>
        <v>4744.9000000000005</v>
      </c>
      <c r="T141" s="57">
        <f>Q141*R141</f>
        <v>4887247</v>
      </c>
      <c r="U141" s="57">
        <f>Q141*(R141+S141)</f>
        <v>5375971.7000000002</v>
      </c>
      <c r="V141" s="60"/>
      <c r="W141" s="145" t="str">
        <f>IF(AND(B141='DC - CN'!$C$16,OR(U141&lt;&gt;0,V141&lt;&gt;0)),"x","")</f>
        <v/>
      </c>
    </row>
    <row r="142" spans="1:23" ht="18" customHeight="1">
      <c r="A142" s="2">
        <f>IF(B142&lt;&gt;"",ROW()-2,"")</f>
        <v>140</v>
      </c>
      <c r="B142" s="3" t="s">
        <v>181</v>
      </c>
      <c r="C142" s="3" t="s">
        <v>232</v>
      </c>
      <c r="D142" s="4" t="s">
        <v>405</v>
      </c>
      <c r="E142" s="140">
        <v>45</v>
      </c>
      <c r="F142" s="140">
        <v>37</v>
      </c>
      <c r="G142" s="140">
        <v>27.5</v>
      </c>
      <c r="H142" s="54">
        <f>(IF(G142&gt;0,(((E142+F142)*2+4)*(F142+G142+2)/10000),(E142*F142/10000)))*Q142</f>
        <v>55.86</v>
      </c>
      <c r="I142" s="88" t="s">
        <v>326</v>
      </c>
      <c r="J142" s="87"/>
      <c r="K142" s="55"/>
      <c r="L142" s="55"/>
      <c r="M142" s="55">
        <f>K142*L142</f>
        <v>0</v>
      </c>
      <c r="N142" s="66">
        <v>42503</v>
      </c>
      <c r="O142" s="66" t="s">
        <v>224</v>
      </c>
      <c r="P142" s="56"/>
      <c r="Q142" s="57">
        <v>50</v>
      </c>
      <c r="R142" s="57">
        <v>13400</v>
      </c>
      <c r="S142" s="57">
        <f>R142*10%</f>
        <v>1340</v>
      </c>
      <c r="T142" s="57">
        <f>Q142*R142</f>
        <v>670000</v>
      </c>
      <c r="U142" s="57">
        <f>Q142*(R142+S142)</f>
        <v>737000</v>
      </c>
      <c r="V142" s="60"/>
      <c r="W142" s="145" t="str">
        <f>IF(AND(B142='DC - CN'!$C$16,OR(U142&lt;&gt;0,V142&lt;&gt;0)),"x","")</f>
        <v/>
      </c>
    </row>
    <row r="143" spans="1:23" ht="18" customHeight="1">
      <c r="A143" s="2">
        <f>IF(B143&lt;&gt;"",ROW()-2,"")</f>
        <v>141</v>
      </c>
      <c r="B143" s="3" t="s">
        <v>181</v>
      </c>
      <c r="C143" s="3" t="s">
        <v>297</v>
      </c>
      <c r="D143" s="4" t="s">
        <v>405</v>
      </c>
      <c r="E143" s="140">
        <v>45</v>
      </c>
      <c r="F143" s="140">
        <v>37</v>
      </c>
      <c r="G143" s="140">
        <v>27.5</v>
      </c>
      <c r="H143" s="54">
        <f>(IF(G143&gt;0,(((E143+F143)*2+4)*(F143+G143+2)/10000),(E143*F143/10000)))*Q143</f>
        <v>1138.4268</v>
      </c>
      <c r="I143" s="88" t="s">
        <v>326</v>
      </c>
      <c r="J143" s="87"/>
      <c r="K143" s="55"/>
      <c r="L143" s="55"/>
      <c r="M143" s="55">
        <f>K143*L143</f>
        <v>0</v>
      </c>
      <c r="N143" s="66">
        <v>42503</v>
      </c>
      <c r="O143" s="66" t="s">
        <v>224</v>
      </c>
      <c r="P143" s="56"/>
      <c r="Q143" s="57">
        <v>1019</v>
      </c>
      <c r="R143" s="57">
        <v>13800</v>
      </c>
      <c r="S143" s="57">
        <f>R143*10%</f>
        <v>1380</v>
      </c>
      <c r="T143" s="57">
        <f>Q143*R143</f>
        <v>14062200</v>
      </c>
      <c r="U143" s="57">
        <f>Q143*(R143+S143)</f>
        <v>15468420</v>
      </c>
      <c r="V143" s="60"/>
      <c r="W143" s="145" t="str">
        <f>IF(AND(B143='DC - CN'!$C$16,OR(U143&lt;&gt;0,V143&lt;&gt;0)),"x","")</f>
        <v/>
      </c>
    </row>
    <row r="144" spans="1:23" ht="18" customHeight="1">
      <c r="A144" s="2">
        <f>IF(B144&lt;&gt;"",ROW()-2,"")</f>
        <v>142</v>
      </c>
      <c r="B144" s="3" t="s">
        <v>181</v>
      </c>
      <c r="C144" s="3" t="s">
        <v>304</v>
      </c>
      <c r="D144" s="4" t="s">
        <v>407</v>
      </c>
      <c r="E144" s="140">
        <v>44</v>
      </c>
      <c r="F144" s="140">
        <v>20</v>
      </c>
      <c r="G144" s="140"/>
      <c r="H144" s="54">
        <f>(IF(G144&gt;0,(((E144+F144)*2+4)*(F144+G144+2)/10000),(E144*F144/10000)))*Q144</f>
        <v>88</v>
      </c>
      <c r="I144" s="88" t="s">
        <v>327</v>
      </c>
      <c r="J144" s="87"/>
      <c r="K144" s="55"/>
      <c r="L144" s="55"/>
      <c r="M144" s="55">
        <f>K144*L144</f>
        <v>0</v>
      </c>
      <c r="N144" s="66">
        <v>42503</v>
      </c>
      <c r="O144" s="66" t="s">
        <v>224</v>
      </c>
      <c r="P144" s="56"/>
      <c r="Q144" s="57">
        <v>1000</v>
      </c>
      <c r="R144" s="57">
        <v>1300</v>
      </c>
      <c r="S144" s="57">
        <f>R144*10%</f>
        <v>130</v>
      </c>
      <c r="T144" s="57">
        <f>Q144*R144</f>
        <v>1300000</v>
      </c>
      <c r="U144" s="57">
        <f>Q144*(R144+S144)</f>
        <v>1430000</v>
      </c>
      <c r="V144" s="60"/>
      <c r="W144" s="145" t="str">
        <f>IF(AND(B144='DC - CN'!$C$16,OR(U144&lt;&gt;0,V144&lt;&gt;0)),"x","")</f>
        <v/>
      </c>
    </row>
    <row r="145" spans="1:23" ht="18" customHeight="1">
      <c r="A145" s="2">
        <f>IF(B145&lt;&gt;"",ROW()-2,"")</f>
        <v>143</v>
      </c>
      <c r="B145" s="3" t="s">
        <v>175</v>
      </c>
      <c r="C145" s="3" t="s">
        <v>235</v>
      </c>
      <c r="D145" s="4" t="s">
        <v>407</v>
      </c>
      <c r="E145" s="140">
        <v>75</v>
      </c>
      <c r="F145" s="140">
        <v>135</v>
      </c>
      <c r="G145" s="140"/>
      <c r="H145" s="54">
        <f>(IF(G145&gt;0,(((E145+F145)*2+4)*(F145+G145+2)/10000),(E145*F145/10000)))*Q145</f>
        <v>1012.5</v>
      </c>
      <c r="I145" s="88" t="s">
        <v>98</v>
      </c>
      <c r="J145" s="87">
        <v>42501</v>
      </c>
      <c r="K145" s="55">
        <v>1000</v>
      </c>
      <c r="L145" s="55">
        <v>5670</v>
      </c>
      <c r="M145" s="55">
        <f>K145*L145</f>
        <v>5670000</v>
      </c>
      <c r="N145" s="66">
        <v>42503</v>
      </c>
      <c r="O145" s="66" t="s">
        <v>225</v>
      </c>
      <c r="P145" s="56"/>
      <c r="Q145" s="57">
        <v>1000</v>
      </c>
      <c r="R145" s="57">
        <v>5670</v>
      </c>
      <c r="S145" s="57"/>
      <c r="T145" s="57">
        <f>Q145*R145</f>
        <v>5670000</v>
      </c>
      <c r="U145" s="57">
        <f>Q145*(R145+S145)</f>
        <v>5670000</v>
      </c>
      <c r="V145" s="60"/>
      <c r="W145" s="145" t="str">
        <f>IF(AND(B145='DC - CN'!$C$16,OR(U145&lt;&gt;0,V145&lt;&gt;0)),"x","")</f>
        <v>x</v>
      </c>
    </row>
    <row r="146" spans="1:23" ht="18" customHeight="1">
      <c r="A146" s="2">
        <f>IF(B146&lt;&gt;"",ROW()-2,"")</f>
        <v>144</v>
      </c>
      <c r="B146" s="3" t="s">
        <v>175</v>
      </c>
      <c r="C146" s="3" t="s">
        <v>303</v>
      </c>
      <c r="D146" s="4" t="s">
        <v>407</v>
      </c>
      <c r="E146" s="140">
        <v>47</v>
      </c>
      <c r="F146" s="140">
        <v>23</v>
      </c>
      <c r="G146" s="140"/>
      <c r="H146" s="54">
        <f>(IF(G146&gt;0,(((E146+F146)*2+4)*(F146+G146+2)/10000),(E146*F146/10000)))*Q146</f>
        <v>97.29</v>
      </c>
      <c r="I146" s="88" t="s">
        <v>330</v>
      </c>
      <c r="J146" s="87">
        <v>42501</v>
      </c>
      <c r="K146" s="55">
        <v>900</v>
      </c>
      <c r="L146" s="55">
        <v>757</v>
      </c>
      <c r="M146" s="55">
        <f>K146*L146</f>
        <v>681300</v>
      </c>
      <c r="N146" s="66">
        <v>42503</v>
      </c>
      <c r="O146" s="66" t="s">
        <v>225</v>
      </c>
      <c r="P146" s="56"/>
      <c r="Q146" s="57">
        <v>900</v>
      </c>
      <c r="R146" s="57">
        <v>757</v>
      </c>
      <c r="S146" s="57"/>
      <c r="T146" s="57">
        <f>Q146*R146</f>
        <v>681300</v>
      </c>
      <c r="U146" s="57">
        <f>Q146*(R146+S146)</f>
        <v>681300</v>
      </c>
      <c r="V146" s="60"/>
      <c r="W146" s="145" t="str">
        <f>IF(AND(B146='DC - CN'!$C$16,OR(U146&lt;&gt;0,V146&lt;&gt;0)),"x","")</f>
        <v>x</v>
      </c>
    </row>
    <row r="147" spans="1:23" ht="18" customHeight="1">
      <c r="A147" s="2">
        <f>IF(B147&lt;&gt;"",ROW()-2,"")</f>
        <v>145</v>
      </c>
      <c r="B147" s="3" t="s">
        <v>36</v>
      </c>
      <c r="C147" s="3" t="s">
        <v>298</v>
      </c>
      <c r="D147" s="4" t="s">
        <v>405</v>
      </c>
      <c r="E147" s="140">
        <v>61</v>
      </c>
      <c r="F147" s="140">
        <v>51</v>
      </c>
      <c r="G147" s="140">
        <v>30</v>
      </c>
      <c r="H147" s="54">
        <f>(IF(G147&gt;0,(((E147+F147)*2+4)*(F147+G147+2)/10000),(E147*F147/10000)))*Q147</f>
        <v>586.64400000000001</v>
      </c>
      <c r="I147" s="88" t="s">
        <v>98</v>
      </c>
      <c r="J147" s="87"/>
      <c r="K147" s="55"/>
      <c r="L147" s="55"/>
      <c r="M147" s="55">
        <f>K147*L147</f>
        <v>0</v>
      </c>
      <c r="N147" s="66">
        <v>42503</v>
      </c>
      <c r="O147" s="66" t="s">
        <v>103</v>
      </c>
      <c r="P147" s="56"/>
      <c r="Q147" s="57">
        <v>310</v>
      </c>
      <c r="R147" s="57">
        <v>10670</v>
      </c>
      <c r="S147" s="57">
        <f>R147*10%</f>
        <v>1067</v>
      </c>
      <c r="T147" s="57">
        <f>Q147*R147</f>
        <v>3307700</v>
      </c>
      <c r="U147" s="57">
        <f>Q147*(R147+S147)</f>
        <v>3638470</v>
      </c>
      <c r="V147" s="60"/>
      <c r="W147" s="145" t="str">
        <f>IF(AND(B147='DC - CN'!$C$16,OR(U147&lt;&gt;0,V147&lt;&gt;0)),"x","")</f>
        <v/>
      </c>
    </row>
    <row r="148" spans="1:23" ht="18" customHeight="1">
      <c r="A148" s="2">
        <f>IF(B148&lt;&gt;"",ROW()-2,"")</f>
        <v>146</v>
      </c>
      <c r="B148" s="3" t="s">
        <v>36</v>
      </c>
      <c r="C148" s="3" t="s">
        <v>299</v>
      </c>
      <c r="D148" s="4" t="s">
        <v>405</v>
      </c>
      <c r="E148" s="140">
        <v>52</v>
      </c>
      <c r="F148" s="140">
        <v>26.5</v>
      </c>
      <c r="G148" s="140">
        <v>26.5</v>
      </c>
      <c r="H148" s="54">
        <f>(IF(G148&gt;0,(((E148+F148)*2+4)*(F148+G148+2)/10000),(E148*F148/10000)))*Q148</f>
        <v>265.64999999999998</v>
      </c>
      <c r="I148" s="88" t="s">
        <v>98</v>
      </c>
      <c r="J148" s="87"/>
      <c r="K148" s="55"/>
      <c r="L148" s="55"/>
      <c r="M148" s="55">
        <f>K148*L148</f>
        <v>0</v>
      </c>
      <c r="N148" s="66">
        <v>42503</v>
      </c>
      <c r="O148" s="66" t="s">
        <v>103</v>
      </c>
      <c r="P148" s="56"/>
      <c r="Q148" s="57">
        <v>300</v>
      </c>
      <c r="R148" s="57">
        <v>5550</v>
      </c>
      <c r="S148" s="57">
        <f>R148*10%</f>
        <v>555</v>
      </c>
      <c r="T148" s="57">
        <f>Q148*R148</f>
        <v>1665000</v>
      </c>
      <c r="U148" s="57">
        <f>Q148*(R148+S148)</f>
        <v>1831500</v>
      </c>
      <c r="V148" s="60"/>
      <c r="W148" s="145" t="str">
        <f>IF(AND(B148='DC - CN'!$C$16,OR(U148&lt;&gt;0,V148&lt;&gt;0)),"x","")</f>
        <v/>
      </c>
    </row>
    <row r="149" spans="1:23" ht="18" customHeight="1">
      <c r="A149" s="2">
        <f>IF(B149&lt;&gt;"",ROW()-2,"")</f>
        <v>147</v>
      </c>
      <c r="B149" s="3" t="s">
        <v>36</v>
      </c>
      <c r="C149" s="3" t="s">
        <v>300</v>
      </c>
      <c r="D149" s="4" t="s">
        <v>405</v>
      </c>
      <c r="E149" s="140">
        <v>52</v>
      </c>
      <c r="F149" s="140">
        <v>24.5</v>
      </c>
      <c r="G149" s="140">
        <v>24.5</v>
      </c>
      <c r="H149" s="54">
        <f>(IF(G149&gt;0,(((E149+F149)*2+4)*(F149+G149+2)/10000),(E149*F149/10000)))*Q149</f>
        <v>989.66519999999991</v>
      </c>
      <c r="I149" s="88" t="s">
        <v>98</v>
      </c>
      <c r="J149" s="87"/>
      <c r="K149" s="55"/>
      <c r="L149" s="55"/>
      <c r="M149" s="55">
        <f>K149*L149</f>
        <v>0</v>
      </c>
      <c r="N149" s="66">
        <v>42503</v>
      </c>
      <c r="O149" s="66" t="s">
        <v>103</v>
      </c>
      <c r="P149" s="56"/>
      <c r="Q149" s="57">
        <v>1236</v>
      </c>
      <c r="R149" s="57">
        <v>5000</v>
      </c>
      <c r="S149" s="57">
        <f>R149*10%</f>
        <v>500</v>
      </c>
      <c r="T149" s="57">
        <f>Q149*R149</f>
        <v>6180000</v>
      </c>
      <c r="U149" s="57">
        <f>Q149*(R149+S149)</f>
        <v>6798000</v>
      </c>
      <c r="V149" s="60"/>
      <c r="W149" s="145" t="str">
        <f>IF(AND(B149='DC - CN'!$C$16,OR(U149&lt;&gt;0,V149&lt;&gt;0)),"x","")</f>
        <v/>
      </c>
    </row>
    <row r="150" spans="1:23" ht="18" customHeight="1">
      <c r="A150" s="2">
        <f>IF(B150&lt;&gt;"",ROW()-2,"")</f>
        <v>148</v>
      </c>
      <c r="B150" s="3" t="s">
        <v>393</v>
      </c>
      <c r="C150" s="3" t="s">
        <v>301</v>
      </c>
      <c r="D150" s="4" t="s">
        <v>405</v>
      </c>
      <c r="E150" s="140">
        <v>44.5</v>
      </c>
      <c r="F150" s="140">
        <v>37.5</v>
      </c>
      <c r="G150" s="140">
        <v>26</v>
      </c>
      <c r="H150" s="54">
        <f>(IF(G150&gt;0,(((E150+F150)*2+4)*(F150+G150+2)/10000),(E150*F150/10000)))*Q150</f>
        <v>1672.6080000000002</v>
      </c>
      <c r="I150" s="88" t="s">
        <v>329</v>
      </c>
      <c r="J150" s="87"/>
      <c r="K150" s="55"/>
      <c r="L150" s="55"/>
      <c r="M150" s="55">
        <f>K150*L150</f>
        <v>0</v>
      </c>
      <c r="N150" s="66">
        <v>42503</v>
      </c>
      <c r="O150" s="66" t="s">
        <v>226</v>
      </c>
      <c r="P150" s="56"/>
      <c r="Q150" s="57">
        <v>1520</v>
      </c>
      <c r="R150" s="57">
        <v>9900</v>
      </c>
      <c r="S150" s="57"/>
      <c r="T150" s="57">
        <f>Q150*R150</f>
        <v>15048000</v>
      </c>
      <c r="U150" s="57">
        <f>Q150*(R150+S150)</f>
        <v>15048000</v>
      </c>
      <c r="V150" s="60"/>
      <c r="W150" s="145" t="str">
        <f>IF(AND(B150='DC - CN'!$C$16,OR(U150&lt;&gt;0,V150&lt;&gt;0)),"x","")</f>
        <v/>
      </c>
    </row>
    <row r="151" spans="1:23" ht="18" customHeight="1">
      <c r="A151" s="2">
        <f>IF(B151&lt;&gt;"",ROW()-2,"")</f>
        <v>149</v>
      </c>
      <c r="B151" s="3" t="s">
        <v>184</v>
      </c>
      <c r="C151" s="3" t="s">
        <v>302</v>
      </c>
      <c r="D151" s="4" t="s">
        <v>405</v>
      </c>
      <c r="E151" s="140">
        <v>41</v>
      </c>
      <c r="F151" s="140">
        <v>41</v>
      </c>
      <c r="G151" s="140">
        <v>10.5</v>
      </c>
      <c r="H151" s="54">
        <f>(IF(G151&gt;0,(((E151+F151)*2+4)*(F151+G151+2)/10000),(E151*F151/10000)))*Q151</f>
        <v>532.08960000000002</v>
      </c>
      <c r="I151" s="88" t="s">
        <v>396</v>
      </c>
      <c r="J151" s="87"/>
      <c r="K151" s="55"/>
      <c r="L151" s="55"/>
      <c r="M151" s="55">
        <f>K151*L151</f>
        <v>0</v>
      </c>
      <c r="N151" s="66">
        <v>42503</v>
      </c>
      <c r="O151" s="66" t="s">
        <v>104</v>
      </c>
      <c r="P151" s="56"/>
      <c r="Q151" s="57">
        <v>592</v>
      </c>
      <c r="R151" s="57">
        <v>7000</v>
      </c>
      <c r="S151" s="57">
        <f>R151*10%</f>
        <v>700</v>
      </c>
      <c r="T151" s="57">
        <f>Q151*R151</f>
        <v>4144000</v>
      </c>
      <c r="U151" s="57">
        <f>Q151*(R151+S151)</f>
        <v>4558400</v>
      </c>
      <c r="V151" s="60"/>
      <c r="W151" s="145" t="str">
        <f>IF(AND(B151='DC - CN'!$C$16,OR(U151&lt;&gt;0,V151&lt;&gt;0)),"x","")</f>
        <v/>
      </c>
    </row>
    <row r="152" spans="1:23" ht="18" customHeight="1">
      <c r="A152" s="2">
        <f>IF(B152&lt;&gt;"",ROW()-2,"")</f>
        <v>150</v>
      </c>
      <c r="B152" s="3" t="s">
        <v>178</v>
      </c>
      <c r="C152" s="3" t="s">
        <v>302</v>
      </c>
      <c r="D152" s="4" t="s">
        <v>405</v>
      </c>
      <c r="E152" s="140">
        <v>52</v>
      </c>
      <c r="F152" s="140">
        <v>24</v>
      </c>
      <c r="G152" s="140">
        <v>24</v>
      </c>
      <c r="H152" s="54">
        <f>(IF(G152&gt;0,(((E152+F152)*2+4)*(F152+G152+2)/10000),(E152*F152/10000)))*Q152</f>
        <v>239.46</v>
      </c>
      <c r="I152" s="88" t="s">
        <v>98</v>
      </c>
      <c r="J152" s="87"/>
      <c r="K152" s="55"/>
      <c r="L152" s="55"/>
      <c r="M152" s="55">
        <f>K152*L152</f>
        <v>0</v>
      </c>
      <c r="N152" s="66">
        <v>42503</v>
      </c>
      <c r="O152" s="66" t="s">
        <v>227</v>
      </c>
      <c r="P152" s="56"/>
      <c r="Q152" s="57">
        <v>307</v>
      </c>
      <c r="R152" s="57">
        <v>6000</v>
      </c>
      <c r="S152" s="57">
        <f>R152*10%</f>
        <v>600</v>
      </c>
      <c r="T152" s="57">
        <f>Q152*R152</f>
        <v>1842000</v>
      </c>
      <c r="U152" s="57">
        <f>Q152*(R152+S152)</f>
        <v>2026200</v>
      </c>
      <c r="V152" s="60"/>
      <c r="W152" s="145" t="str">
        <f>IF(AND(B152='DC - CN'!$C$16,OR(U152&lt;&gt;0,V152&lt;&gt;0)),"x","")</f>
        <v/>
      </c>
    </row>
    <row r="153" spans="1:23" ht="18" customHeight="1">
      <c r="A153" s="2">
        <f>IF(B153&lt;&gt;"",ROW()-2,"")</f>
        <v>151</v>
      </c>
      <c r="B153" s="3" t="s">
        <v>178</v>
      </c>
      <c r="C153" s="3" t="s">
        <v>302</v>
      </c>
      <c r="D153" s="4" t="s">
        <v>405</v>
      </c>
      <c r="E153" s="140">
        <v>57</v>
      </c>
      <c r="F153" s="140">
        <v>46</v>
      </c>
      <c r="G153" s="140">
        <v>30</v>
      </c>
      <c r="H153" s="54">
        <f>(IF(G153&gt;0,(((E153+F153)*2+4)*(F153+G153+2)/10000),(E153*F153/10000)))*Q153</f>
        <v>648.64799999999991</v>
      </c>
      <c r="I153" s="88" t="s">
        <v>100</v>
      </c>
      <c r="J153" s="87"/>
      <c r="K153" s="55"/>
      <c r="L153" s="55"/>
      <c r="M153" s="55">
        <f>K153*L153</f>
        <v>0</v>
      </c>
      <c r="N153" s="66">
        <v>42503</v>
      </c>
      <c r="O153" s="66" t="s">
        <v>227</v>
      </c>
      <c r="P153" s="56"/>
      <c r="Q153" s="57">
        <v>396</v>
      </c>
      <c r="R153" s="57">
        <v>11700</v>
      </c>
      <c r="S153" s="57">
        <f>R153*10%</f>
        <v>1170</v>
      </c>
      <c r="T153" s="57">
        <f>Q153*R153</f>
        <v>4633200</v>
      </c>
      <c r="U153" s="57">
        <f>Q153*(R153+S153)</f>
        <v>5096520</v>
      </c>
      <c r="V153" s="60"/>
      <c r="W153" s="145" t="str">
        <f>IF(AND(B153='DC - CN'!$C$16,OR(U153&lt;&gt;0,V153&lt;&gt;0)),"x","")</f>
        <v/>
      </c>
    </row>
    <row r="154" spans="1:23" ht="18" customHeight="1">
      <c r="A154" s="2">
        <f>IF(B154&lt;&gt;"",ROW()-2,"")</f>
        <v>152</v>
      </c>
      <c r="B154" s="3" t="s">
        <v>178</v>
      </c>
      <c r="C154" s="3" t="s">
        <v>302</v>
      </c>
      <c r="D154" s="4" t="s">
        <v>405</v>
      </c>
      <c r="E154" s="140">
        <v>52</v>
      </c>
      <c r="F154" s="140">
        <v>27</v>
      </c>
      <c r="G154" s="140">
        <v>27</v>
      </c>
      <c r="H154" s="54">
        <f>(IF(G154&gt;0,(((E154+F154)*2+4)*(F154+G154+2)/10000),(E154*F154/10000)))*Q154</f>
        <v>273.9744</v>
      </c>
      <c r="I154" s="88" t="s">
        <v>98</v>
      </c>
      <c r="J154" s="87"/>
      <c r="K154" s="55"/>
      <c r="L154" s="55"/>
      <c r="M154" s="55">
        <f>K154*L154</f>
        <v>0</v>
      </c>
      <c r="N154" s="66">
        <v>42503</v>
      </c>
      <c r="O154" s="66" t="s">
        <v>227</v>
      </c>
      <c r="P154" s="56"/>
      <c r="Q154" s="57">
        <v>302</v>
      </c>
      <c r="R154" s="57">
        <v>6600</v>
      </c>
      <c r="S154" s="57">
        <f>R154*10%</f>
        <v>660</v>
      </c>
      <c r="T154" s="57">
        <f>Q154*R154</f>
        <v>1993200</v>
      </c>
      <c r="U154" s="57">
        <f>Q154*(R154+S154)</f>
        <v>2192520</v>
      </c>
      <c r="V154" s="60"/>
      <c r="W154" s="145" t="str">
        <f>IF(AND(B154='DC - CN'!$C$16,OR(U154&lt;&gt;0,V154&lt;&gt;0)),"x","")</f>
        <v/>
      </c>
    </row>
    <row r="155" spans="1:23" ht="18" customHeight="1">
      <c r="A155" s="2">
        <f>IF(B155&lt;&gt;"",ROW()-2,"")</f>
        <v>153</v>
      </c>
      <c r="B155" s="3" t="s">
        <v>175</v>
      </c>
      <c r="C155" s="3" t="s">
        <v>303</v>
      </c>
      <c r="D155" s="4" t="s">
        <v>407</v>
      </c>
      <c r="E155" s="140">
        <v>41</v>
      </c>
      <c r="F155" s="140">
        <v>23</v>
      </c>
      <c r="G155" s="140"/>
      <c r="H155" s="54">
        <f>(IF(G155&gt;0,(((E155+F155)*2+4)*(F155+G155+2)/10000),(E155*F155/10000)))*Q155</f>
        <v>59.408999999999999</v>
      </c>
      <c r="I155" s="88" t="s">
        <v>330</v>
      </c>
      <c r="J155" s="87">
        <v>42501</v>
      </c>
      <c r="K155" s="55">
        <v>630</v>
      </c>
      <c r="L155" s="55">
        <v>660</v>
      </c>
      <c r="M155" s="55">
        <f>K155*L155</f>
        <v>415800</v>
      </c>
      <c r="N155" s="66">
        <v>42503</v>
      </c>
      <c r="O155" s="66" t="s">
        <v>228</v>
      </c>
      <c r="P155" s="56"/>
      <c r="Q155" s="57">
        <v>630</v>
      </c>
      <c r="R155" s="57">
        <v>660</v>
      </c>
      <c r="S155" s="57"/>
      <c r="T155" s="57">
        <f>Q155*R155</f>
        <v>415800</v>
      </c>
      <c r="U155" s="57">
        <f>Q155*(R155+S155)</f>
        <v>415800</v>
      </c>
      <c r="V155" s="60"/>
      <c r="W155" s="145" t="str">
        <f>IF(AND(B155='DC - CN'!$C$16,OR(U155&lt;&gt;0,V155&lt;&gt;0)),"x","")</f>
        <v>x</v>
      </c>
    </row>
    <row r="156" spans="1:23" ht="18" customHeight="1">
      <c r="A156" s="2">
        <f>IF(B156&lt;&gt;"",ROW()-2,"")</f>
        <v>154</v>
      </c>
      <c r="B156" s="3" t="s">
        <v>175</v>
      </c>
      <c r="C156" s="3" t="s">
        <v>303</v>
      </c>
      <c r="D156" s="4" t="s">
        <v>407</v>
      </c>
      <c r="E156" s="140">
        <v>41</v>
      </c>
      <c r="F156" s="140">
        <v>23</v>
      </c>
      <c r="G156" s="140"/>
      <c r="H156" s="54">
        <f>(IF(G156&gt;0,(((E156+F156)*2+4)*(F156+G156+2)/10000),(E156*F156/10000)))*Q156</f>
        <v>1.8859999999999999</v>
      </c>
      <c r="I156" s="88" t="s">
        <v>330</v>
      </c>
      <c r="J156" s="87"/>
      <c r="K156" s="55"/>
      <c r="L156" s="55"/>
      <c r="M156" s="55">
        <f>K156*L156</f>
        <v>0</v>
      </c>
      <c r="N156" s="66">
        <v>42503</v>
      </c>
      <c r="O156" s="66" t="s">
        <v>228</v>
      </c>
      <c r="P156" s="56"/>
      <c r="Q156" s="57">
        <v>20</v>
      </c>
      <c r="R156" s="57"/>
      <c r="S156" s="57"/>
      <c r="T156" s="57">
        <f>Q156*R156</f>
        <v>0</v>
      </c>
      <c r="U156" s="57">
        <f>Q156*(R156+S156)</f>
        <v>0</v>
      </c>
      <c r="V156" s="60"/>
      <c r="W156" s="145" t="str">
        <f>IF(AND(B156='DC - CN'!$C$16,OR(U156&lt;&gt;0,V156&lt;&gt;0)),"x","")</f>
        <v/>
      </c>
    </row>
    <row r="157" spans="1:23" ht="18" customHeight="1">
      <c r="A157" s="2">
        <f>IF(B157&lt;&gt;"",ROW()-2,"")</f>
        <v>155</v>
      </c>
      <c r="B157" s="3" t="s">
        <v>181</v>
      </c>
      <c r="C157" s="3" t="s">
        <v>304</v>
      </c>
      <c r="D157" s="4" t="s">
        <v>407</v>
      </c>
      <c r="E157" s="140">
        <v>44</v>
      </c>
      <c r="F157" s="140">
        <v>20</v>
      </c>
      <c r="G157" s="140"/>
      <c r="H157" s="54">
        <f>(IF(G157&gt;0,(((E157+F157)*2+4)*(F157+G157+2)/10000),(E157*F157/10000)))*Q157</f>
        <v>91.343999999999994</v>
      </c>
      <c r="I157" s="88" t="s">
        <v>327</v>
      </c>
      <c r="J157" s="87"/>
      <c r="K157" s="55"/>
      <c r="L157" s="55"/>
      <c r="M157" s="55">
        <f>K157*L157</f>
        <v>0</v>
      </c>
      <c r="N157" s="66">
        <v>42503</v>
      </c>
      <c r="O157" s="66" t="s">
        <v>229</v>
      </c>
      <c r="P157" s="56"/>
      <c r="Q157" s="57">
        <v>1038</v>
      </c>
      <c r="R157" s="57">
        <v>1300</v>
      </c>
      <c r="S157" s="57">
        <f>R157*10%</f>
        <v>130</v>
      </c>
      <c r="T157" s="57">
        <f>Q157*R157</f>
        <v>1349400</v>
      </c>
      <c r="U157" s="57">
        <f>Q157*(R157+S157)</f>
        <v>1484340</v>
      </c>
      <c r="V157" s="60"/>
      <c r="W157" s="145" t="str">
        <f>IF(AND(B157='DC - CN'!$C$16,OR(U157&lt;&gt;0,V157&lt;&gt;0)),"x","")</f>
        <v/>
      </c>
    </row>
    <row r="158" spans="1:23" ht="18" customHeight="1">
      <c r="A158" s="2">
        <f>IF(B158&lt;&gt;"",ROW()-2,"")</f>
        <v>156</v>
      </c>
      <c r="B158" s="3" t="s">
        <v>188</v>
      </c>
      <c r="C158" s="3"/>
      <c r="D158" s="4"/>
      <c r="E158" s="140"/>
      <c r="F158" s="140"/>
      <c r="G158" s="140"/>
      <c r="H158" s="54">
        <f>(IF(G158&gt;0,(((E158+F158)*2+4)*(F158+G158+2)/10000),(E158*F158/10000)))*Q158</f>
        <v>0</v>
      </c>
      <c r="I158" s="88" t="s">
        <v>325</v>
      </c>
      <c r="J158" s="87"/>
      <c r="K158" s="55"/>
      <c r="L158" s="55"/>
      <c r="M158" s="55">
        <f>K158*L158</f>
        <v>0</v>
      </c>
      <c r="N158" s="66">
        <v>42504</v>
      </c>
      <c r="O158" s="66" t="s">
        <v>94</v>
      </c>
      <c r="P158" s="56"/>
      <c r="Q158" s="57"/>
      <c r="R158" s="57"/>
      <c r="S158" s="57">
        <f>R158*10%</f>
        <v>0</v>
      </c>
      <c r="T158" s="57">
        <f>Q158*R158</f>
        <v>0</v>
      </c>
      <c r="U158" s="57">
        <f>Q158*(R158+S158)</f>
        <v>0</v>
      </c>
      <c r="V158" s="60">
        <v>3431533</v>
      </c>
      <c r="W158" s="145" t="str">
        <f>IF(AND(B158='DC - CN'!$C$16,OR(U158&lt;&gt;0,V158&lt;&gt;0)),"x","")</f>
        <v/>
      </c>
    </row>
    <row r="159" spans="1:23" ht="18" customHeight="1">
      <c r="A159" s="2">
        <f>IF(B159&lt;&gt;"",ROW()-2,"")</f>
        <v>157</v>
      </c>
      <c r="B159" s="3" t="s">
        <v>393</v>
      </c>
      <c r="C159" s="3" t="s">
        <v>305</v>
      </c>
      <c r="D159" s="4" t="s">
        <v>405</v>
      </c>
      <c r="E159" s="140">
        <v>44.5</v>
      </c>
      <c r="F159" s="140">
        <v>37.5</v>
      </c>
      <c r="G159" s="140">
        <v>26</v>
      </c>
      <c r="H159" s="54">
        <f>(IF(G159&gt;0,(((E159+F159)*2+4)*(F159+G159+2)/10000),(E159*F159/10000)))*Q159</f>
        <v>2292.1332000000002</v>
      </c>
      <c r="I159" s="88" t="s">
        <v>329</v>
      </c>
      <c r="J159" s="87"/>
      <c r="K159" s="55"/>
      <c r="L159" s="55"/>
      <c r="M159" s="55">
        <f>K159*L159</f>
        <v>0</v>
      </c>
      <c r="N159" s="66">
        <v>42506</v>
      </c>
      <c r="O159" s="66" t="s">
        <v>230</v>
      </c>
      <c r="P159" s="56"/>
      <c r="Q159" s="57">
        <v>2083</v>
      </c>
      <c r="R159" s="57">
        <v>9900</v>
      </c>
      <c r="S159" s="57"/>
      <c r="T159" s="57">
        <f>Q159*R159</f>
        <v>20621700</v>
      </c>
      <c r="U159" s="57">
        <f>Q159*(R159+S159)</f>
        <v>20621700</v>
      </c>
      <c r="V159" s="60"/>
      <c r="W159" s="145" t="str">
        <f>IF(AND(B159='DC - CN'!$C$16,OR(U159&lt;&gt;0,V159&lt;&gt;0)),"x","")</f>
        <v/>
      </c>
    </row>
    <row r="160" spans="1:23" ht="18" customHeight="1">
      <c r="A160" s="2">
        <f>IF(B160&lt;&gt;"",ROW()-2,"")</f>
        <v>158</v>
      </c>
      <c r="B160" s="3" t="s">
        <v>139</v>
      </c>
      <c r="C160" s="3" t="s">
        <v>306</v>
      </c>
      <c r="D160" s="4" t="s">
        <v>405</v>
      </c>
      <c r="E160" s="140">
        <v>62.5</v>
      </c>
      <c r="F160" s="140">
        <v>32</v>
      </c>
      <c r="G160" s="140">
        <v>47</v>
      </c>
      <c r="H160" s="54">
        <f>(IF(G160&gt;0,(((E160+F160)*2+4)*(F160+G160+2)/10000),(E160*F160/10000)))*Q160</f>
        <v>317.34989999999999</v>
      </c>
      <c r="I160" s="88" t="s">
        <v>330</v>
      </c>
      <c r="J160" s="87"/>
      <c r="K160" s="55"/>
      <c r="L160" s="55"/>
      <c r="M160" s="55">
        <f>K160*L160</f>
        <v>0</v>
      </c>
      <c r="N160" s="66">
        <v>42506</v>
      </c>
      <c r="O160" s="66" t="s">
        <v>231</v>
      </c>
      <c r="P160" s="56"/>
      <c r="Q160" s="57">
        <v>203</v>
      </c>
      <c r="R160" s="57">
        <v>13200</v>
      </c>
      <c r="S160" s="57"/>
      <c r="T160" s="57">
        <f>Q160*R160</f>
        <v>2679600</v>
      </c>
      <c r="U160" s="57">
        <f>Q160*(R160+S160)</f>
        <v>2679600</v>
      </c>
      <c r="V160" s="60"/>
      <c r="W160" s="145" t="str">
        <f>IF(AND(B160='DC - CN'!$C$16,OR(U160&lt;&gt;0,V160&lt;&gt;0)),"x","")</f>
        <v/>
      </c>
    </row>
    <row r="161" spans="1:23" ht="18" customHeight="1">
      <c r="A161" s="2">
        <f>IF(B161&lt;&gt;"",ROW()-2,"")</f>
        <v>159</v>
      </c>
      <c r="B161" s="3" t="s">
        <v>139</v>
      </c>
      <c r="C161" s="3" t="s">
        <v>306</v>
      </c>
      <c r="D161" s="4" t="s">
        <v>405</v>
      </c>
      <c r="E161" s="140">
        <v>50</v>
      </c>
      <c r="F161" s="140">
        <v>32</v>
      </c>
      <c r="G161" s="140">
        <v>27</v>
      </c>
      <c r="H161" s="54">
        <f>(IF(G161&gt;0,(((E161+F161)*2+4)*(F161+G161+2)/10000),(E161*F161/10000)))*Q161</f>
        <v>204.95999999999998</v>
      </c>
      <c r="I161" s="88" t="s">
        <v>330</v>
      </c>
      <c r="J161" s="87"/>
      <c r="K161" s="55"/>
      <c r="L161" s="55"/>
      <c r="M161" s="55">
        <f>K161*L161</f>
        <v>0</v>
      </c>
      <c r="N161" s="66">
        <v>42506</v>
      </c>
      <c r="O161" s="66" t="s">
        <v>231</v>
      </c>
      <c r="P161" s="56"/>
      <c r="Q161" s="57">
        <v>200</v>
      </c>
      <c r="R161" s="57">
        <v>11500</v>
      </c>
      <c r="S161" s="57"/>
      <c r="T161" s="57">
        <f>Q161*R161</f>
        <v>2300000</v>
      </c>
      <c r="U161" s="57">
        <f>Q161*(R161+S161)</f>
        <v>2300000</v>
      </c>
      <c r="V161" s="60"/>
      <c r="W161" s="145" t="str">
        <f>IF(AND(B161='DC - CN'!$C$16,OR(U161&lt;&gt;0,V161&lt;&gt;0)),"x","")</f>
        <v/>
      </c>
    </row>
    <row r="162" spans="1:23" ht="18" customHeight="1">
      <c r="A162" s="2">
        <f>IF(B162&lt;&gt;"",ROW()-2,"")</f>
        <v>160</v>
      </c>
      <c r="B162" s="3" t="s">
        <v>308</v>
      </c>
      <c r="C162" s="3" t="s">
        <v>307</v>
      </c>
      <c r="D162" s="4" t="s">
        <v>405</v>
      </c>
      <c r="E162" s="140">
        <v>263</v>
      </c>
      <c r="F162" s="140">
        <v>49</v>
      </c>
      <c r="G162" s="140">
        <v>51</v>
      </c>
      <c r="H162" s="54">
        <f>(IF(G162&gt;0,(((E162+F162)*2+4)*(F162+G162+2)/10000),(E162*F162/10000)))*Q162</f>
        <v>38.433599999999998</v>
      </c>
      <c r="I162" s="88" t="s">
        <v>326</v>
      </c>
      <c r="J162" s="87">
        <v>42497</v>
      </c>
      <c r="K162" s="55">
        <v>6</v>
      </c>
      <c r="L162" s="55">
        <v>70000</v>
      </c>
      <c r="M162" s="55">
        <f>K162*L162</f>
        <v>420000</v>
      </c>
      <c r="N162" s="66">
        <v>42506</v>
      </c>
      <c r="O162" s="66" t="s">
        <v>105</v>
      </c>
      <c r="P162" s="56"/>
      <c r="Q162" s="57">
        <v>6</v>
      </c>
      <c r="R162" s="57">
        <v>70000</v>
      </c>
      <c r="S162" s="57"/>
      <c r="T162" s="57">
        <f>Q162*R162</f>
        <v>420000</v>
      </c>
      <c r="U162" s="57">
        <f>Q162*(R162+S162)</f>
        <v>420000</v>
      </c>
      <c r="V162" s="60"/>
      <c r="W162" s="145" t="str">
        <f>IF(AND(B162='DC - CN'!$C$16,OR(U162&lt;&gt;0,V162&lt;&gt;0)),"x","")</f>
        <v/>
      </c>
    </row>
    <row r="163" spans="1:23" ht="18" customHeight="1">
      <c r="A163" s="2">
        <f>IF(B163&lt;&gt;"",ROW()-2,"")</f>
        <v>161</v>
      </c>
      <c r="B163" s="3" t="s">
        <v>178</v>
      </c>
      <c r="C163" s="3"/>
      <c r="D163" s="4"/>
      <c r="E163" s="140"/>
      <c r="F163" s="140"/>
      <c r="G163" s="140"/>
      <c r="H163" s="54">
        <f>(IF(G163&gt;0,(((E163+F163)*2+4)*(F163+G163+2)/10000),(E163*F163/10000)))*Q163</f>
        <v>0</v>
      </c>
      <c r="I163" s="88" t="s">
        <v>325</v>
      </c>
      <c r="J163" s="87"/>
      <c r="K163" s="55"/>
      <c r="L163" s="55"/>
      <c r="M163" s="55">
        <f>K163*L163</f>
        <v>0</v>
      </c>
      <c r="N163" s="66">
        <v>42506</v>
      </c>
      <c r="O163" s="66" t="s">
        <v>94</v>
      </c>
      <c r="P163" s="56"/>
      <c r="Q163" s="57"/>
      <c r="R163" s="57"/>
      <c r="S163" s="57">
        <f>R163*10%</f>
        <v>0</v>
      </c>
      <c r="T163" s="57">
        <f>Q163*R163</f>
        <v>0</v>
      </c>
      <c r="U163" s="57">
        <f>Q163*(R163+S163)</f>
        <v>0</v>
      </c>
      <c r="V163" s="60">
        <v>9315240</v>
      </c>
      <c r="W163" s="145" t="str">
        <f>IF(AND(B163='DC - CN'!$C$16,OR(U163&lt;&gt;0,V163&lt;&gt;0)),"x","")</f>
        <v/>
      </c>
    </row>
    <row r="164" spans="1:23" ht="18" customHeight="1">
      <c r="A164" s="2">
        <f>IF(B164&lt;&gt;"",ROW()-2,"")</f>
        <v>162</v>
      </c>
      <c r="B164" s="3" t="s">
        <v>393</v>
      </c>
      <c r="C164" s="3" t="s">
        <v>232</v>
      </c>
      <c r="D164" s="4" t="s">
        <v>405</v>
      </c>
      <c r="E164" s="140">
        <v>44.5</v>
      </c>
      <c r="F164" s="140">
        <v>30.7</v>
      </c>
      <c r="G164" s="140">
        <v>26</v>
      </c>
      <c r="H164" s="54">
        <f>(IF(G164&gt;0,(((E164+F164)*2+4)*(F164+G164+2)/10000),(E164*F164/10000)))*Q164</f>
        <v>761.31551999999999</v>
      </c>
      <c r="I164" s="88" t="s">
        <v>329</v>
      </c>
      <c r="J164" s="87"/>
      <c r="K164" s="55"/>
      <c r="L164" s="55"/>
      <c r="M164" s="55">
        <f>K164*L164</f>
        <v>0</v>
      </c>
      <c r="N164" s="66"/>
      <c r="O164" s="66" t="s">
        <v>214</v>
      </c>
      <c r="P164" s="56"/>
      <c r="Q164" s="57">
        <v>840</v>
      </c>
      <c r="R164" s="57">
        <v>9900</v>
      </c>
      <c r="S164" s="57"/>
      <c r="T164" s="57">
        <f>Q164*R164</f>
        <v>8316000</v>
      </c>
      <c r="U164" s="57">
        <f>Q164*(R164+S164)</f>
        <v>8316000</v>
      </c>
      <c r="V164" s="60"/>
      <c r="W164" s="145" t="str">
        <f>IF(AND(B164='DC - CN'!$C$16,OR(U164&lt;&gt;0,V164&lt;&gt;0)),"x","")</f>
        <v/>
      </c>
    </row>
    <row r="165" spans="1:23" ht="18" customHeight="1">
      <c r="A165" s="2">
        <f t="shared" ref="A165:A236" si="0">IF(B165&lt;&gt;"",ROW()-2,"")</f>
        <v>163</v>
      </c>
      <c r="B165" s="3" t="s">
        <v>179</v>
      </c>
      <c r="C165" s="3" t="s">
        <v>331</v>
      </c>
      <c r="D165" s="4" t="s">
        <v>405</v>
      </c>
      <c r="E165" s="140"/>
      <c r="F165" s="140"/>
      <c r="G165" s="140"/>
      <c r="H165" s="54">
        <f t="shared" ref="H165:H236" si="1">(IF(G165&gt;0,(((E165+F165)*2+4)*(F165+G165+2)/10000),(E165*F165/10000)))*Q165</f>
        <v>0</v>
      </c>
      <c r="I165" s="88" t="s">
        <v>395</v>
      </c>
      <c r="J165" s="87">
        <v>42480</v>
      </c>
      <c r="K165" s="55">
        <v>3000</v>
      </c>
      <c r="L165" s="55">
        <v>13000</v>
      </c>
      <c r="M165" s="55">
        <f t="shared" ref="M165:M167" si="2">K165*L165</f>
        <v>39000000</v>
      </c>
      <c r="N165" s="66"/>
      <c r="O165" s="66"/>
      <c r="P165" s="56"/>
      <c r="Q165" s="57"/>
      <c r="R165" s="57"/>
      <c r="S165" s="57">
        <f>R165*10%</f>
        <v>0</v>
      </c>
      <c r="T165" s="57">
        <f t="shared" ref="T165:T167" si="3">Q165*R165</f>
        <v>0</v>
      </c>
      <c r="U165" s="57">
        <f t="shared" ref="U165:U195" si="4">Q165*(R165+S165)</f>
        <v>0</v>
      </c>
      <c r="V165" s="60"/>
      <c r="W165" s="145" t="str">
        <f>IF(AND(B165='DC - CN'!$C$16,OR(U165&lt;&gt;0,V165&lt;&gt;0)),"x","")</f>
        <v/>
      </c>
    </row>
    <row r="166" spans="1:23" ht="18" customHeight="1">
      <c r="A166" s="2">
        <f t="shared" si="0"/>
        <v>164</v>
      </c>
      <c r="B166" s="3" t="s">
        <v>177</v>
      </c>
      <c r="C166" s="3" t="s">
        <v>302</v>
      </c>
      <c r="D166" s="4" t="s">
        <v>405</v>
      </c>
      <c r="E166" s="140">
        <v>51</v>
      </c>
      <c r="F166" s="140">
        <v>42</v>
      </c>
      <c r="G166" s="140">
        <v>48</v>
      </c>
      <c r="H166" s="54">
        <f t="shared" si="1"/>
        <v>0</v>
      </c>
      <c r="I166" s="88" t="s">
        <v>98</v>
      </c>
      <c r="J166" s="87">
        <v>42481</v>
      </c>
      <c r="K166" s="55">
        <v>20</v>
      </c>
      <c r="L166" s="55">
        <v>15500</v>
      </c>
      <c r="M166" s="55">
        <f t="shared" si="2"/>
        <v>310000</v>
      </c>
      <c r="N166" s="66"/>
      <c r="O166" s="66"/>
      <c r="P166" s="56"/>
      <c r="Q166" s="57"/>
      <c r="R166" s="57"/>
      <c r="S166" s="57">
        <f>R166*10%</f>
        <v>0</v>
      </c>
      <c r="T166" s="57">
        <f t="shared" si="3"/>
        <v>0</v>
      </c>
      <c r="U166" s="57">
        <f t="shared" si="4"/>
        <v>0</v>
      </c>
      <c r="V166" s="60"/>
      <c r="W166" s="145" t="str">
        <f>IF(AND(B166='DC - CN'!$C$16,OR(U166&lt;&gt;0,V166&lt;&gt;0)),"x","")</f>
        <v/>
      </c>
    </row>
    <row r="167" spans="1:23" ht="18" customHeight="1">
      <c r="A167" s="2">
        <f t="shared" si="0"/>
        <v>165</v>
      </c>
      <c r="B167" s="3" t="s">
        <v>174</v>
      </c>
      <c r="C167" s="3" t="s">
        <v>332</v>
      </c>
      <c r="D167" s="4" t="s">
        <v>405</v>
      </c>
      <c r="E167" s="140">
        <v>47</v>
      </c>
      <c r="F167" s="140">
        <v>42</v>
      </c>
      <c r="G167" s="140">
        <v>24.5</v>
      </c>
      <c r="H167" s="54">
        <f t="shared" si="1"/>
        <v>0</v>
      </c>
      <c r="I167" s="88" t="s">
        <v>396</v>
      </c>
      <c r="J167" s="87">
        <v>42487</v>
      </c>
      <c r="K167" s="55">
        <v>61</v>
      </c>
      <c r="L167" s="55">
        <v>9200</v>
      </c>
      <c r="M167" s="55">
        <f t="shared" si="2"/>
        <v>561200</v>
      </c>
      <c r="N167" s="66"/>
      <c r="O167" s="66"/>
      <c r="P167" s="56"/>
      <c r="Q167" s="57"/>
      <c r="R167" s="57"/>
      <c r="S167" s="57">
        <f>R167*10%</f>
        <v>0</v>
      </c>
      <c r="T167" s="57">
        <f t="shared" si="3"/>
        <v>0</v>
      </c>
      <c r="U167" s="57">
        <f t="shared" si="4"/>
        <v>0</v>
      </c>
      <c r="V167" s="60"/>
      <c r="W167" s="145" t="str">
        <f>IF(AND(B167='DC - CN'!$C$16,OR(U167&lt;&gt;0,V167&lt;&gt;0)),"x","")</f>
        <v/>
      </c>
    </row>
    <row r="168" spans="1:23" ht="18" customHeight="1">
      <c r="A168" s="2">
        <f t="shared" si="0"/>
        <v>166</v>
      </c>
      <c r="B168" s="3" t="s">
        <v>174</v>
      </c>
      <c r="C168" s="3" t="s">
        <v>333</v>
      </c>
      <c r="D168" s="4" t="s">
        <v>405</v>
      </c>
      <c r="E168" s="140">
        <v>47</v>
      </c>
      <c r="F168" s="140">
        <v>42</v>
      </c>
      <c r="G168" s="140">
        <v>24.5</v>
      </c>
      <c r="H168" s="54">
        <f t="shared" si="1"/>
        <v>0</v>
      </c>
      <c r="I168" s="88" t="s">
        <v>396</v>
      </c>
      <c r="J168" s="87">
        <v>42487</v>
      </c>
      <c r="K168" s="55">
        <v>51</v>
      </c>
      <c r="L168" s="55">
        <v>9200</v>
      </c>
      <c r="M168" s="55">
        <f t="shared" ref="M168:M236" si="5">K168*L168</f>
        <v>469200</v>
      </c>
      <c r="N168" s="66"/>
      <c r="O168" s="66"/>
      <c r="P168" s="56"/>
      <c r="Q168" s="57"/>
      <c r="R168" s="57"/>
      <c r="S168" s="57">
        <f>R168*10%</f>
        <v>0</v>
      </c>
      <c r="T168" s="57">
        <f t="shared" ref="T168:T236" si="6">Q168*R168</f>
        <v>0</v>
      </c>
      <c r="U168" s="57">
        <f t="shared" si="4"/>
        <v>0</v>
      </c>
      <c r="V168" s="60"/>
      <c r="W168" s="145" t="str">
        <f>IF(AND(B168='DC - CN'!$C$16,OR(U168&lt;&gt;0,V168&lt;&gt;0)),"x","")</f>
        <v/>
      </c>
    </row>
    <row r="169" spans="1:23" ht="18" customHeight="1">
      <c r="A169" s="2">
        <f t="shared" si="0"/>
        <v>167</v>
      </c>
      <c r="B169" s="3" t="s">
        <v>174</v>
      </c>
      <c r="C169" s="3" t="s">
        <v>334</v>
      </c>
      <c r="D169" s="4" t="s">
        <v>405</v>
      </c>
      <c r="E169" s="140">
        <v>47</v>
      </c>
      <c r="F169" s="140">
        <v>42</v>
      </c>
      <c r="G169" s="140">
        <v>24.5</v>
      </c>
      <c r="H169" s="54">
        <f t="shared" si="1"/>
        <v>0</v>
      </c>
      <c r="I169" s="88" t="s">
        <v>396</v>
      </c>
      <c r="J169" s="87">
        <v>42487</v>
      </c>
      <c r="K169" s="55">
        <v>51</v>
      </c>
      <c r="L169" s="55">
        <v>9200</v>
      </c>
      <c r="M169" s="55">
        <f t="shared" si="5"/>
        <v>469200</v>
      </c>
      <c r="N169" s="66"/>
      <c r="O169" s="66"/>
      <c r="P169" s="56"/>
      <c r="Q169" s="57"/>
      <c r="R169" s="57"/>
      <c r="S169" s="57">
        <f>R169*10%</f>
        <v>0</v>
      </c>
      <c r="T169" s="57">
        <f t="shared" si="6"/>
        <v>0</v>
      </c>
      <c r="U169" s="57">
        <f t="shared" si="4"/>
        <v>0</v>
      </c>
      <c r="V169" s="60"/>
      <c r="W169" s="145" t="str">
        <f>IF(AND(B169='DC - CN'!$C$16,OR(U169&lt;&gt;0,V169&lt;&gt;0)),"x","")</f>
        <v/>
      </c>
    </row>
    <row r="170" spans="1:23" ht="18" customHeight="1">
      <c r="A170" s="2">
        <f t="shared" si="0"/>
        <v>168</v>
      </c>
      <c r="B170" s="3" t="s">
        <v>174</v>
      </c>
      <c r="C170" s="3" t="s">
        <v>335</v>
      </c>
      <c r="D170" s="4" t="s">
        <v>405</v>
      </c>
      <c r="E170" s="140">
        <v>47</v>
      </c>
      <c r="F170" s="140">
        <v>42</v>
      </c>
      <c r="G170" s="140">
        <v>24.5</v>
      </c>
      <c r="H170" s="54">
        <f t="shared" si="1"/>
        <v>0</v>
      </c>
      <c r="I170" s="88" t="s">
        <v>396</v>
      </c>
      <c r="J170" s="87">
        <v>42487</v>
      </c>
      <c r="K170" s="55">
        <v>51</v>
      </c>
      <c r="L170" s="55">
        <v>9200</v>
      </c>
      <c r="M170" s="55">
        <f t="shared" si="5"/>
        <v>469200</v>
      </c>
      <c r="N170" s="66"/>
      <c r="O170" s="66"/>
      <c r="P170" s="56"/>
      <c r="Q170" s="57"/>
      <c r="R170" s="57"/>
      <c r="S170" s="57">
        <f>R170*10%</f>
        <v>0</v>
      </c>
      <c r="T170" s="57">
        <f t="shared" si="6"/>
        <v>0</v>
      </c>
      <c r="U170" s="57">
        <f t="shared" si="4"/>
        <v>0</v>
      </c>
      <c r="V170" s="60"/>
      <c r="W170" s="145" t="str">
        <f>IF(AND(B170='DC - CN'!$C$16,OR(U170&lt;&gt;0,V170&lt;&gt;0)),"x","")</f>
        <v/>
      </c>
    </row>
    <row r="171" spans="1:23" ht="18" customHeight="1">
      <c r="A171" s="2">
        <f t="shared" si="0"/>
        <v>169</v>
      </c>
      <c r="B171" s="3" t="s">
        <v>174</v>
      </c>
      <c r="C171" s="3" t="s">
        <v>336</v>
      </c>
      <c r="D171" s="4" t="s">
        <v>405</v>
      </c>
      <c r="E171" s="140">
        <v>47</v>
      </c>
      <c r="F171" s="140">
        <v>42</v>
      </c>
      <c r="G171" s="140">
        <v>24.5</v>
      </c>
      <c r="H171" s="54">
        <f t="shared" si="1"/>
        <v>0</v>
      </c>
      <c r="I171" s="88" t="s">
        <v>396</v>
      </c>
      <c r="J171" s="87">
        <v>42487</v>
      </c>
      <c r="K171" s="55">
        <v>51</v>
      </c>
      <c r="L171" s="55">
        <v>9200</v>
      </c>
      <c r="M171" s="55">
        <f t="shared" si="5"/>
        <v>469200</v>
      </c>
      <c r="N171" s="66"/>
      <c r="O171" s="66"/>
      <c r="P171" s="56"/>
      <c r="Q171" s="57"/>
      <c r="R171" s="57"/>
      <c r="S171" s="57">
        <f>R171*10%</f>
        <v>0</v>
      </c>
      <c r="T171" s="57">
        <f t="shared" si="6"/>
        <v>0</v>
      </c>
      <c r="U171" s="57">
        <f t="shared" si="4"/>
        <v>0</v>
      </c>
      <c r="V171" s="60"/>
      <c r="W171" s="145" t="str">
        <f>IF(AND(B171='DC - CN'!$C$16,OR(U171&lt;&gt;0,V171&lt;&gt;0)),"x","")</f>
        <v/>
      </c>
    </row>
    <row r="172" spans="1:23" ht="18" customHeight="1">
      <c r="A172" s="2">
        <f t="shared" si="0"/>
        <v>170</v>
      </c>
      <c r="B172" s="3" t="s">
        <v>174</v>
      </c>
      <c r="C172" s="3" t="s">
        <v>337</v>
      </c>
      <c r="D172" s="4" t="s">
        <v>405</v>
      </c>
      <c r="E172" s="140">
        <v>47</v>
      </c>
      <c r="F172" s="140">
        <v>42</v>
      </c>
      <c r="G172" s="140">
        <v>24.5</v>
      </c>
      <c r="H172" s="54">
        <f t="shared" si="1"/>
        <v>0</v>
      </c>
      <c r="I172" s="88" t="s">
        <v>396</v>
      </c>
      <c r="J172" s="87">
        <v>42487</v>
      </c>
      <c r="K172" s="55">
        <v>51</v>
      </c>
      <c r="L172" s="55">
        <v>9200</v>
      </c>
      <c r="M172" s="55">
        <f t="shared" si="5"/>
        <v>469200</v>
      </c>
      <c r="N172" s="66"/>
      <c r="O172" s="66"/>
      <c r="P172" s="56"/>
      <c r="Q172" s="57"/>
      <c r="R172" s="57"/>
      <c r="S172" s="57">
        <f>R172*10%</f>
        <v>0</v>
      </c>
      <c r="T172" s="57">
        <f t="shared" si="6"/>
        <v>0</v>
      </c>
      <c r="U172" s="57">
        <f t="shared" si="4"/>
        <v>0</v>
      </c>
      <c r="V172" s="60"/>
      <c r="W172" s="145" t="str">
        <f>IF(AND(B172='DC - CN'!$C$16,OR(U172&lt;&gt;0,V172&lt;&gt;0)),"x","")</f>
        <v/>
      </c>
    </row>
    <row r="173" spans="1:23" ht="18" customHeight="1">
      <c r="A173" s="2">
        <f t="shared" si="0"/>
        <v>171</v>
      </c>
      <c r="B173" s="3" t="s">
        <v>174</v>
      </c>
      <c r="C173" s="3" t="s">
        <v>338</v>
      </c>
      <c r="D173" s="4" t="s">
        <v>405</v>
      </c>
      <c r="E173" s="140">
        <v>47</v>
      </c>
      <c r="F173" s="140">
        <v>42</v>
      </c>
      <c r="G173" s="140">
        <v>24.5</v>
      </c>
      <c r="H173" s="54">
        <f t="shared" si="1"/>
        <v>0</v>
      </c>
      <c r="I173" s="88" t="s">
        <v>396</v>
      </c>
      <c r="J173" s="87">
        <v>42487</v>
      </c>
      <c r="K173" s="55">
        <v>51</v>
      </c>
      <c r="L173" s="55">
        <v>9200</v>
      </c>
      <c r="M173" s="55">
        <f t="shared" si="5"/>
        <v>469200</v>
      </c>
      <c r="N173" s="66"/>
      <c r="O173" s="66"/>
      <c r="P173" s="56"/>
      <c r="Q173" s="57"/>
      <c r="R173" s="57"/>
      <c r="S173" s="57">
        <f>R173*10%</f>
        <v>0</v>
      </c>
      <c r="T173" s="57">
        <f t="shared" si="6"/>
        <v>0</v>
      </c>
      <c r="U173" s="57">
        <f t="shared" si="4"/>
        <v>0</v>
      </c>
      <c r="V173" s="60"/>
      <c r="W173" s="145" t="str">
        <f>IF(AND(B173='DC - CN'!$C$16,OR(U173&lt;&gt;0,V173&lt;&gt;0)),"x","")</f>
        <v/>
      </c>
    </row>
    <row r="174" spans="1:23" ht="18" customHeight="1">
      <c r="A174" s="2">
        <f t="shared" si="0"/>
        <v>172</v>
      </c>
      <c r="B174" s="3" t="s">
        <v>174</v>
      </c>
      <c r="C174" s="3" t="s">
        <v>339</v>
      </c>
      <c r="D174" s="4" t="s">
        <v>405</v>
      </c>
      <c r="E174" s="140">
        <v>47</v>
      </c>
      <c r="F174" s="140">
        <v>42</v>
      </c>
      <c r="G174" s="140">
        <v>24.5</v>
      </c>
      <c r="H174" s="54">
        <f t="shared" si="1"/>
        <v>0</v>
      </c>
      <c r="I174" s="88" t="s">
        <v>396</v>
      </c>
      <c r="J174" s="87">
        <v>42487</v>
      </c>
      <c r="K174" s="55">
        <v>51</v>
      </c>
      <c r="L174" s="55">
        <v>9200</v>
      </c>
      <c r="M174" s="55">
        <f t="shared" si="5"/>
        <v>469200</v>
      </c>
      <c r="N174" s="66"/>
      <c r="O174" s="66"/>
      <c r="P174" s="56"/>
      <c r="Q174" s="57"/>
      <c r="R174" s="57"/>
      <c r="S174" s="57">
        <f>R174*10%</f>
        <v>0</v>
      </c>
      <c r="T174" s="57">
        <f t="shared" si="6"/>
        <v>0</v>
      </c>
      <c r="U174" s="57">
        <f t="shared" si="4"/>
        <v>0</v>
      </c>
      <c r="V174" s="60"/>
      <c r="W174" s="145" t="str">
        <f>IF(AND(B174='DC - CN'!$C$16,OR(U174&lt;&gt;0,V174&lt;&gt;0)),"x","")</f>
        <v/>
      </c>
    </row>
    <row r="175" spans="1:23" ht="18" customHeight="1">
      <c r="A175" s="2">
        <f t="shared" si="0"/>
        <v>173</v>
      </c>
      <c r="B175" s="3" t="s">
        <v>174</v>
      </c>
      <c r="C175" s="3" t="s">
        <v>340</v>
      </c>
      <c r="D175" s="4" t="s">
        <v>405</v>
      </c>
      <c r="E175" s="140">
        <v>47</v>
      </c>
      <c r="F175" s="140">
        <v>42</v>
      </c>
      <c r="G175" s="140">
        <v>24.5</v>
      </c>
      <c r="H175" s="54">
        <f t="shared" si="1"/>
        <v>0</v>
      </c>
      <c r="I175" s="88" t="s">
        <v>396</v>
      </c>
      <c r="J175" s="87">
        <v>42487</v>
      </c>
      <c r="K175" s="55">
        <v>51</v>
      </c>
      <c r="L175" s="55">
        <v>9200</v>
      </c>
      <c r="M175" s="55">
        <f t="shared" si="5"/>
        <v>469200</v>
      </c>
      <c r="N175" s="66"/>
      <c r="O175" s="66"/>
      <c r="P175" s="56"/>
      <c r="Q175" s="57"/>
      <c r="R175" s="57"/>
      <c r="S175" s="57">
        <f>R175*10%</f>
        <v>0</v>
      </c>
      <c r="T175" s="57">
        <f t="shared" si="6"/>
        <v>0</v>
      </c>
      <c r="U175" s="57">
        <f t="shared" si="4"/>
        <v>0</v>
      </c>
      <c r="V175" s="60"/>
      <c r="W175" s="145" t="str">
        <f>IF(AND(B175='DC - CN'!$C$16,OR(U175&lt;&gt;0,V175&lt;&gt;0)),"x","")</f>
        <v/>
      </c>
    </row>
    <row r="176" spans="1:23" ht="18" customHeight="1">
      <c r="A176" s="2">
        <f t="shared" si="0"/>
        <v>174</v>
      </c>
      <c r="B176" s="3" t="s">
        <v>174</v>
      </c>
      <c r="C176" s="3" t="s">
        <v>341</v>
      </c>
      <c r="D176" s="4" t="s">
        <v>405</v>
      </c>
      <c r="E176" s="140">
        <v>47</v>
      </c>
      <c r="F176" s="140">
        <v>42</v>
      </c>
      <c r="G176" s="140">
        <v>27</v>
      </c>
      <c r="H176" s="54">
        <f t="shared" si="1"/>
        <v>0</v>
      </c>
      <c r="I176" s="88" t="s">
        <v>396</v>
      </c>
      <c r="J176" s="87">
        <v>42487</v>
      </c>
      <c r="K176" s="55">
        <v>65</v>
      </c>
      <c r="L176" s="55">
        <v>9500</v>
      </c>
      <c r="M176" s="55">
        <f t="shared" si="5"/>
        <v>617500</v>
      </c>
      <c r="N176" s="66"/>
      <c r="O176" s="66"/>
      <c r="P176" s="56"/>
      <c r="Q176" s="57"/>
      <c r="R176" s="57"/>
      <c r="S176" s="57">
        <f>R176*10%</f>
        <v>0</v>
      </c>
      <c r="T176" s="57">
        <f t="shared" si="6"/>
        <v>0</v>
      </c>
      <c r="U176" s="57">
        <f t="shared" si="4"/>
        <v>0</v>
      </c>
      <c r="V176" s="60"/>
      <c r="W176" s="145" t="str">
        <f>IF(AND(B176='DC - CN'!$C$16,OR(U176&lt;&gt;0,V176&lt;&gt;0)),"x","")</f>
        <v/>
      </c>
    </row>
    <row r="177" spans="1:23" ht="18" customHeight="1">
      <c r="A177" s="2">
        <f t="shared" si="0"/>
        <v>175</v>
      </c>
      <c r="B177" s="3" t="s">
        <v>174</v>
      </c>
      <c r="C177" s="3" t="s">
        <v>342</v>
      </c>
      <c r="D177" s="4" t="s">
        <v>405</v>
      </c>
      <c r="E177" s="140">
        <v>47</v>
      </c>
      <c r="F177" s="140">
        <v>42</v>
      </c>
      <c r="G177" s="140">
        <v>25</v>
      </c>
      <c r="H177" s="54">
        <f t="shared" si="1"/>
        <v>0</v>
      </c>
      <c r="I177" s="88" t="s">
        <v>396</v>
      </c>
      <c r="J177" s="87">
        <v>42487</v>
      </c>
      <c r="K177" s="55">
        <v>65</v>
      </c>
      <c r="L177" s="55">
        <v>9250</v>
      </c>
      <c r="M177" s="55">
        <f t="shared" si="5"/>
        <v>601250</v>
      </c>
      <c r="N177" s="66"/>
      <c r="O177" s="66"/>
      <c r="P177" s="56"/>
      <c r="Q177" s="57"/>
      <c r="R177" s="57"/>
      <c r="S177" s="57">
        <f>R177*10%</f>
        <v>0</v>
      </c>
      <c r="T177" s="57">
        <f t="shared" si="6"/>
        <v>0</v>
      </c>
      <c r="U177" s="57">
        <f t="shared" si="4"/>
        <v>0</v>
      </c>
      <c r="V177" s="60"/>
      <c r="W177" s="145" t="str">
        <f>IF(AND(B177='DC - CN'!$C$16,OR(U177&lt;&gt;0,V177&lt;&gt;0)),"x","")</f>
        <v/>
      </c>
    </row>
    <row r="178" spans="1:23" ht="18" customHeight="1">
      <c r="A178" s="2">
        <f t="shared" si="0"/>
        <v>176</v>
      </c>
      <c r="B178" s="3" t="s">
        <v>174</v>
      </c>
      <c r="C178" s="3" t="s">
        <v>343</v>
      </c>
      <c r="D178" s="4" t="s">
        <v>405</v>
      </c>
      <c r="E178" s="140">
        <v>43</v>
      </c>
      <c r="F178" s="140">
        <v>40</v>
      </c>
      <c r="G178" s="140">
        <v>24.5</v>
      </c>
      <c r="H178" s="54">
        <f t="shared" si="1"/>
        <v>0</v>
      </c>
      <c r="I178" s="88" t="s">
        <v>396</v>
      </c>
      <c r="J178" s="87">
        <v>42487</v>
      </c>
      <c r="K178" s="55">
        <v>105</v>
      </c>
      <c r="L178" s="55">
        <v>8500</v>
      </c>
      <c r="M178" s="55">
        <f t="shared" si="5"/>
        <v>892500</v>
      </c>
      <c r="N178" s="66"/>
      <c r="O178" s="66"/>
      <c r="P178" s="56"/>
      <c r="Q178" s="57"/>
      <c r="R178" s="57"/>
      <c r="S178" s="57">
        <f>R178*10%</f>
        <v>0</v>
      </c>
      <c r="T178" s="57">
        <f t="shared" si="6"/>
        <v>0</v>
      </c>
      <c r="U178" s="57">
        <f t="shared" si="4"/>
        <v>0</v>
      </c>
      <c r="V178" s="60"/>
      <c r="W178" s="145" t="str">
        <f>IF(AND(B178='DC - CN'!$C$16,OR(U178&lt;&gt;0,V178&lt;&gt;0)),"x","")</f>
        <v/>
      </c>
    </row>
    <row r="179" spans="1:23" ht="18" customHeight="1">
      <c r="A179" s="2">
        <f t="shared" si="0"/>
        <v>177</v>
      </c>
      <c r="B179" s="3" t="s">
        <v>174</v>
      </c>
      <c r="C179" s="3" t="s">
        <v>344</v>
      </c>
      <c r="D179" s="4" t="s">
        <v>405</v>
      </c>
      <c r="E179" s="140">
        <v>34</v>
      </c>
      <c r="F179" s="140">
        <v>29</v>
      </c>
      <c r="G179" s="140">
        <v>26</v>
      </c>
      <c r="H179" s="54">
        <f t="shared" si="1"/>
        <v>0</v>
      </c>
      <c r="I179" s="88" t="s">
        <v>329</v>
      </c>
      <c r="J179" s="87">
        <v>42487</v>
      </c>
      <c r="K179" s="55">
        <v>130</v>
      </c>
      <c r="L179" s="55">
        <v>8950</v>
      </c>
      <c r="M179" s="55">
        <f t="shared" si="5"/>
        <v>1163500</v>
      </c>
      <c r="N179" s="66"/>
      <c r="O179" s="66"/>
      <c r="P179" s="56"/>
      <c r="Q179" s="57"/>
      <c r="R179" s="57"/>
      <c r="S179" s="57">
        <f>R179*10%</f>
        <v>0</v>
      </c>
      <c r="T179" s="57">
        <f t="shared" si="6"/>
        <v>0</v>
      </c>
      <c r="U179" s="57">
        <f t="shared" si="4"/>
        <v>0</v>
      </c>
      <c r="V179" s="60"/>
      <c r="W179" s="145" t="str">
        <f>IF(AND(B179='DC - CN'!$C$16,OR(U179&lt;&gt;0,V179&lt;&gt;0)),"x","")</f>
        <v/>
      </c>
    </row>
    <row r="180" spans="1:23" ht="18" customHeight="1">
      <c r="A180" s="2">
        <f t="shared" si="0"/>
        <v>178</v>
      </c>
      <c r="B180" s="3" t="s">
        <v>308</v>
      </c>
      <c r="C180" s="3" t="s">
        <v>345</v>
      </c>
      <c r="D180" s="4" t="s">
        <v>405</v>
      </c>
      <c r="E180" s="140">
        <v>19</v>
      </c>
      <c r="F180" s="140">
        <v>19</v>
      </c>
      <c r="G180" s="140">
        <v>225</v>
      </c>
      <c r="H180" s="54">
        <f t="shared" si="1"/>
        <v>0</v>
      </c>
      <c r="I180" s="88" t="s">
        <v>326</v>
      </c>
      <c r="J180" s="87">
        <v>42487</v>
      </c>
      <c r="K180" s="55">
        <v>50</v>
      </c>
      <c r="L180" s="55"/>
      <c r="M180" s="55">
        <f t="shared" si="5"/>
        <v>0</v>
      </c>
      <c r="N180" s="66"/>
      <c r="O180" s="66"/>
      <c r="P180" s="56"/>
      <c r="Q180" s="57"/>
      <c r="R180" s="57"/>
      <c r="S180" s="57">
        <f>R180*10%</f>
        <v>0</v>
      </c>
      <c r="T180" s="57">
        <f t="shared" si="6"/>
        <v>0</v>
      </c>
      <c r="U180" s="57">
        <f t="shared" si="4"/>
        <v>0</v>
      </c>
      <c r="V180" s="60"/>
      <c r="W180" s="145" t="str">
        <f>IF(AND(B180='DC - CN'!$C$16,OR(U180&lt;&gt;0,V180&lt;&gt;0)),"x","")</f>
        <v/>
      </c>
    </row>
    <row r="181" spans="1:23" ht="18" customHeight="1">
      <c r="A181" s="2">
        <f t="shared" si="0"/>
        <v>179</v>
      </c>
      <c r="B181" s="3" t="s">
        <v>175</v>
      </c>
      <c r="C181" s="3" t="s">
        <v>346</v>
      </c>
      <c r="D181" s="4" t="s">
        <v>407</v>
      </c>
      <c r="E181" s="140">
        <v>57.5</v>
      </c>
      <c r="F181" s="140">
        <v>6.8</v>
      </c>
      <c r="G181" s="140">
        <v>55.5</v>
      </c>
      <c r="H181" s="54">
        <f t="shared" si="1"/>
        <v>0</v>
      </c>
      <c r="I181" s="88" t="s">
        <v>100</v>
      </c>
      <c r="J181" s="87">
        <v>42487</v>
      </c>
      <c r="K181" s="55">
        <v>30</v>
      </c>
      <c r="L181" s="55">
        <v>11273</v>
      </c>
      <c r="M181" s="55">
        <f t="shared" si="5"/>
        <v>338190</v>
      </c>
      <c r="N181" s="66"/>
      <c r="O181" s="66"/>
      <c r="P181" s="56"/>
      <c r="Q181" s="57"/>
      <c r="R181" s="57"/>
      <c r="S181" s="57">
        <f>R181*10%</f>
        <v>0</v>
      </c>
      <c r="T181" s="57">
        <f t="shared" si="6"/>
        <v>0</v>
      </c>
      <c r="U181" s="57">
        <f t="shared" si="4"/>
        <v>0</v>
      </c>
      <c r="V181" s="60"/>
      <c r="W181" s="145" t="str">
        <f>IF(AND(B181='DC - CN'!$C$16,OR(U181&lt;&gt;0,V181&lt;&gt;0)),"x","")</f>
        <v/>
      </c>
    </row>
    <row r="182" spans="1:23" ht="18" customHeight="1">
      <c r="A182" s="2">
        <f t="shared" si="0"/>
        <v>180</v>
      </c>
      <c r="B182" s="3" t="s">
        <v>175</v>
      </c>
      <c r="C182" s="3" t="s">
        <v>347</v>
      </c>
      <c r="D182" s="4" t="s">
        <v>407</v>
      </c>
      <c r="E182" s="140">
        <v>43.7</v>
      </c>
      <c r="F182" s="140">
        <v>6.8</v>
      </c>
      <c r="G182" s="140">
        <v>55.5</v>
      </c>
      <c r="H182" s="54">
        <f t="shared" si="1"/>
        <v>0</v>
      </c>
      <c r="I182" s="88" t="s">
        <v>100</v>
      </c>
      <c r="J182" s="87">
        <v>42487</v>
      </c>
      <c r="K182" s="55">
        <v>30</v>
      </c>
      <c r="L182" s="55">
        <v>8967</v>
      </c>
      <c r="M182" s="55">
        <f t="shared" si="5"/>
        <v>269010</v>
      </c>
      <c r="N182" s="66"/>
      <c r="O182" s="66"/>
      <c r="P182" s="56"/>
      <c r="Q182" s="57"/>
      <c r="R182" s="57"/>
      <c r="S182" s="57">
        <f>R182*10%</f>
        <v>0</v>
      </c>
      <c r="T182" s="57">
        <f t="shared" si="6"/>
        <v>0</v>
      </c>
      <c r="U182" s="57">
        <f t="shared" si="4"/>
        <v>0</v>
      </c>
      <c r="V182" s="60"/>
      <c r="W182" s="145" t="str">
        <f>IF(AND(B182='DC - CN'!$C$16,OR(U182&lt;&gt;0,V182&lt;&gt;0)),"x","")</f>
        <v/>
      </c>
    </row>
    <row r="183" spans="1:23" ht="18" customHeight="1">
      <c r="A183" s="2">
        <f t="shared" si="0"/>
        <v>181</v>
      </c>
      <c r="B183" s="3" t="s">
        <v>175</v>
      </c>
      <c r="C183" s="3" t="s">
        <v>348</v>
      </c>
      <c r="D183" s="4" t="s">
        <v>407</v>
      </c>
      <c r="E183" s="140">
        <v>72</v>
      </c>
      <c r="F183" s="140">
        <v>5.8</v>
      </c>
      <c r="G183" s="140">
        <v>55.5</v>
      </c>
      <c r="H183" s="54">
        <f t="shared" si="1"/>
        <v>0</v>
      </c>
      <c r="I183" s="88" t="s">
        <v>100</v>
      </c>
      <c r="J183" s="87">
        <v>42487</v>
      </c>
      <c r="K183" s="55">
        <v>60</v>
      </c>
      <c r="L183" s="55">
        <v>13579</v>
      </c>
      <c r="M183" s="55">
        <f t="shared" si="5"/>
        <v>814740</v>
      </c>
      <c r="N183" s="66"/>
      <c r="O183" s="66"/>
      <c r="P183" s="56"/>
      <c r="Q183" s="57"/>
      <c r="R183" s="57"/>
      <c r="S183" s="57">
        <f>R183*10%</f>
        <v>0</v>
      </c>
      <c r="T183" s="57">
        <f t="shared" si="6"/>
        <v>0</v>
      </c>
      <c r="U183" s="57">
        <f t="shared" si="4"/>
        <v>0</v>
      </c>
      <c r="V183" s="60"/>
      <c r="W183" s="145" t="str">
        <f>IF(AND(B183='DC - CN'!$C$16,OR(U183&lt;&gt;0,V183&lt;&gt;0)),"x","")</f>
        <v/>
      </c>
    </row>
    <row r="184" spans="1:23" ht="18" customHeight="1">
      <c r="A184" s="2">
        <f t="shared" si="0"/>
        <v>182</v>
      </c>
      <c r="B184" s="3" t="s">
        <v>175</v>
      </c>
      <c r="C184" s="3" t="s">
        <v>349</v>
      </c>
      <c r="D184" s="4" t="s">
        <v>407</v>
      </c>
      <c r="E184" s="140">
        <v>58</v>
      </c>
      <c r="F184" s="140">
        <v>5.8</v>
      </c>
      <c r="G184" s="140">
        <v>55.5</v>
      </c>
      <c r="H184" s="54">
        <f t="shared" si="1"/>
        <v>0</v>
      </c>
      <c r="I184" s="88" t="s">
        <v>100</v>
      </c>
      <c r="J184" s="87">
        <v>42487</v>
      </c>
      <c r="K184" s="55">
        <v>48</v>
      </c>
      <c r="L184" s="55">
        <v>11187</v>
      </c>
      <c r="M184" s="55">
        <f t="shared" si="5"/>
        <v>536976</v>
      </c>
      <c r="N184" s="66"/>
      <c r="O184" s="66"/>
      <c r="P184" s="56"/>
      <c r="Q184" s="57"/>
      <c r="R184" s="57"/>
      <c r="S184" s="57">
        <f>R184*10%</f>
        <v>0</v>
      </c>
      <c r="T184" s="57">
        <f t="shared" si="6"/>
        <v>0</v>
      </c>
      <c r="U184" s="57">
        <f t="shared" si="4"/>
        <v>0</v>
      </c>
      <c r="V184" s="60"/>
      <c r="W184" s="145" t="str">
        <f>IF(AND(B184='DC - CN'!$C$16,OR(U184&lt;&gt;0,V184&lt;&gt;0)),"x","")</f>
        <v/>
      </c>
    </row>
    <row r="185" spans="1:23" ht="18" customHeight="1">
      <c r="A185" s="2">
        <f t="shared" si="0"/>
        <v>183</v>
      </c>
      <c r="B185" s="3" t="s">
        <v>175</v>
      </c>
      <c r="C185" s="3" t="s">
        <v>350</v>
      </c>
      <c r="D185" s="4" t="s">
        <v>407</v>
      </c>
      <c r="E185" s="140">
        <v>43.7</v>
      </c>
      <c r="F185" s="140">
        <v>5.8</v>
      </c>
      <c r="G185" s="140">
        <v>55.5</v>
      </c>
      <c r="H185" s="54">
        <f t="shared" si="1"/>
        <v>0</v>
      </c>
      <c r="I185" s="88" t="s">
        <v>100</v>
      </c>
      <c r="J185" s="87">
        <v>42487</v>
      </c>
      <c r="K185" s="55">
        <v>50</v>
      </c>
      <c r="L185" s="55">
        <v>8796</v>
      </c>
      <c r="M185" s="55">
        <f t="shared" si="5"/>
        <v>439800</v>
      </c>
      <c r="N185" s="66"/>
      <c r="O185" s="66"/>
      <c r="P185" s="56"/>
      <c r="Q185" s="57"/>
      <c r="R185" s="57"/>
      <c r="S185" s="57">
        <f>R185*10%</f>
        <v>0</v>
      </c>
      <c r="T185" s="57">
        <f t="shared" si="6"/>
        <v>0</v>
      </c>
      <c r="U185" s="57">
        <f t="shared" si="4"/>
        <v>0</v>
      </c>
      <c r="V185" s="60"/>
      <c r="W185" s="145" t="str">
        <f>IF(AND(B185='DC - CN'!$C$16,OR(U185&lt;&gt;0,V185&lt;&gt;0)),"x","")</f>
        <v/>
      </c>
    </row>
    <row r="186" spans="1:23" ht="18" customHeight="1">
      <c r="A186" s="2">
        <f t="shared" si="0"/>
        <v>184</v>
      </c>
      <c r="B186" s="3" t="s">
        <v>175</v>
      </c>
      <c r="C186" s="3" t="s">
        <v>351</v>
      </c>
      <c r="D186" s="4" t="s">
        <v>407</v>
      </c>
      <c r="E186" s="140">
        <v>37.700000000000003</v>
      </c>
      <c r="F186" s="140">
        <v>5.8</v>
      </c>
      <c r="G186" s="140">
        <v>55.5</v>
      </c>
      <c r="H186" s="54">
        <f t="shared" si="1"/>
        <v>0</v>
      </c>
      <c r="I186" s="88" t="s">
        <v>100</v>
      </c>
      <c r="J186" s="87">
        <v>42487</v>
      </c>
      <c r="K186" s="55">
        <v>50</v>
      </c>
      <c r="L186" s="55">
        <v>7771</v>
      </c>
      <c r="M186" s="55">
        <f t="shared" si="5"/>
        <v>388550</v>
      </c>
      <c r="N186" s="66"/>
      <c r="O186" s="66"/>
      <c r="P186" s="56"/>
      <c r="Q186" s="57"/>
      <c r="R186" s="57"/>
      <c r="S186" s="57">
        <f>R186*10%</f>
        <v>0</v>
      </c>
      <c r="T186" s="57">
        <f t="shared" si="6"/>
        <v>0</v>
      </c>
      <c r="U186" s="57">
        <f t="shared" si="4"/>
        <v>0</v>
      </c>
      <c r="V186" s="60"/>
      <c r="W186" s="145" t="str">
        <f>IF(AND(B186='DC - CN'!$C$16,OR(U186&lt;&gt;0,V186&lt;&gt;0)),"x","")</f>
        <v/>
      </c>
    </row>
    <row r="187" spans="1:23" ht="18" customHeight="1">
      <c r="A187" s="2">
        <f t="shared" si="0"/>
        <v>185</v>
      </c>
      <c r="B187" s="3" t="s">
        <v>174</v>
      </c>
      <c r="C187" s="3" t="s">
        <v>352</v>
      </c>
      <c r="D187" s="4" t="s">
        <v>405</v>
      </c>
      <c r="E187" s="140">
        <v>43</v>
      </c>
      <c r="F187" s="140">
        <v>39</v>
      </c>
      <c r="G187" s="140">
        <v>27</v>
      </c>
      <c r="H187" s="54">
        <f t="shared" si="1"/>
        <v>0</v>
      </c>
      <c r="I187" s="88" t="s">
        <v>329</v>
      </c>
      <c r="J187" s="87">
        <v>42493</v>
      </c>
      <c r="K187" s="55">
        <v>55</v>
      </c>
      <c r="L187" s="55">
        <v>12000</v>
      </c>
      <c r="M187" s="55">
        <f t="shared" si="5"/>
        <v>660000</v>
      </c>
      <c r="N187" s="66"/>
      <c r="O187" s="66"/>
      <c r="P187" s="56"/>
      <c r="Q187" s="57"/>
      <c r="R187" s="57"/>
      <c r="S187" s="57">
        <f>R187*10%</f>
        <v>0</v>
      </c>
      <c r="T187" s="57">
        <f t="shared" si="6"/>
        <v>0</v>
      </c>
      <c r="U187" s="57">
        <f t="shared" si="4"/>
        <v>0</v>
      </c>
      <c r="V187" s="60"/>
      <c r="W187" s="145" t="str">
        <f>IF(AND(B187='DC - CN'!$C$16,OR(U187&lt;&gt;0,V187&lt;&gt;0)),"x","")</f>
        <v/>
      </c>
    </row>
    <row r="188" spans="1:23" ht="18" customHeight="1">
      <c r="A188" s="2">
        <f t="shared" si="0"/>
        <v>186</v>
      </c>
      <c r="B188" s="3" t="s">
        <v>174</v>
      </c>
      <c r="C188" s="3" t="s">
        <v>353</v>
      </c>
      <c r="D188" s="4" t="s">
        <v>405</v>
      </c>
      <c r="E188" s="140">
        <v>37</v>
      </c>
      <c r="F188" s="140">
        <v>37</v>
      </c>
      <c r="G188" s="140">
        <v>25</v>
      </c>
      <c r="H188" s="54">
        <f t="shared" si="1"/>
        <v>0</v>
      </c>
      <c r="I188" s="88" t="s">
        <v>396</v>
      </c>
      <c r="J188" s="87">
        <v>42493</v>
      </c>
      <c r="K188" s="55">
        <v>88</v>
      </c>
      <c r="L188" s="55">
        <v>7370</v>
      </c>
      <c r="M188" s="55">
        <f t="shared" si="5"/>
        <v>648560</v>
      </c>
      <c r="N188" s="66"/>
      <c r="O188" s="66"/>
      <c r="P188" s="56"/>
      <c r="Q188" s="57"/>
      <c r="R188" s="57"/>
      <c r="S188" s="57">
        <f>R188*10%</f>
        <v>0</v>
      </c>
      <c r="T188" s="57">
        <f t="shared" si="6"/>
        <v>0</v>
      </c>
      <c r="U188" s="57">
        <f t="shared" si="4"/>
        <v>0</v>
      </c>
      <c r="V188" s="60"/>
      <c r="W188" s="145" t="str">
        <f>IF(AND(B188='DC - CN'!$C$16,OR(U188&lt;&gt;0,V188&lt;&gt;0)),"x","")</f>
        <v/>
      </c>
    </row>
    <row r="189" spans="1:23" ht="18" customHeight="1">
      <c r="A189" s="2">
        <f t="shared" si="0"/>
        <v>187</v>
      </c>
      <c r="B189" s="3" t="s">
        <v>174</v>
      </c>
      <c r="C189" s="3" t="s">
        <v>354</v>
      </c>
      <c r="D189" s="4" t="s">
        <v>405</v>
      </c>
      <c r="E189" s="140">
        <v>48</v>
      </c>
      <c r="F189" s="140">
        <v>42</v>
      </c>
      <c r="G189" s="140">
        <v>27</v>
      </c>
      <c r="H189" s="54">
        <f t="shared" si="1"/>
        <v>0</v>
      </c>
      <c r="I189" s="88" t="s">
        <v>396</v>
      </c>
      <c r="J189" s="87">
        <v>42493</v>
      </c>
      <c r="K189" s="55">
        <v>110</v>
      </c>
      <c r="L189" s="55">
        <v>9600</v>
      </c>
      <c r="M189" s="55">
        <f t="shared" si="5"/>
        <v>1056000</v>
      </c>
      <c r="N189" s="66"/>
      <c r="O189" s="66"/>
      <c r="P189" s="56"/>
      <c r="Q189" s="57"/>
      <c r="R189" s="57"/>
      <c r="S189" s="57">
        <f>R189*10%</f>
        <v>0</v>
      </c>
      <c r="T189" s="57">
        <f t="shared" si="6"/>
        <v>0</v>
      </c>
      <c r="U189" s="57">
        <f t="shared" si="4"/>
        <v>0</v>
      </c>
      <c r="V189" s="60"/>
      <c r="W189" s="145" t="str">
        <f>IF(AND(B189='DC - CN'!$C$16,OR(U189&lt;&gt;0,V189&lt;&gt;0)),"x","")</f>
        <v/>
      </c>
    </row>
    <row r="190" spans="1:23" ht="18" customHeight="1">
      <c r="A190" s="2">
        <f t="shared" si="0"/>
        <v>188</v>
      </c>
      <c r="B190" s="3" t="s">
        <v>174</v>
      </c>
      <c r="C190" s="3" t="s">
        <v>355</v>
      </c>
      <c r="D190" s="4" t="s">
        <v>405</v>
      </c>
      <c r="E190" s="140">
        <v>47</v>
      </c>
      <c r="F190" s="140">
        <v>42</v>
      </c>
      <c r="G190" s="140">
        <v>24.5</v>
      </c>
      <c r="H190" s="54">
        <f t="shared" si="1"/>
        <v>0</v>
      </c>
      <c r="I190" s="88" t="s">
        <v>396</v>
      </c>
      <c r="J190" s="87">
        <v>42493</v>
      </c>
      <c r="K190" s="55">
        <v>51</v>
      </c>
      <c r="L190" s="55">
        <v>9200</v>
      </c>
      <c r="M190" s="55">
        <f t="shared" si="5"/>
        <v>469200</v>
      </c>
      <c r="N190" s="66"/>
      <c r="O190" s="66"/>
      <c r="P190" s="56"/>
      <c r="Q190" s="57"/>
      <c r="R190" s="57"/>
      <c r="S190" s="57">
        <f>R190*10%</f>
        <v>0</v>
      </c>
      <c r="T190" s="57">
        <f t="shared" si="6"/>
        <v>0</v>
      </c>
      <c r="U190" s="57">
        <f t="shared" si="4"/>
        <v>0</v>
      </c>
      <c r="V190" s="60"/>
      <c r="W190" s="145" t="str">
        <f>IF(AND(B190='DC - CN'!$C$16,OR(U190&lt;&gt;0,V190&lt;&gt;0)),"x","")</f>
        <v/>
      </c>
    </row>
    <row r="191" spans="1:23" ht="18" customHeight="1">
      <c r="A191" s="2">
        <f t="shared" si="0"/>
        <v>189</v>
      </c>
      <c r="B191" s="3" t="s">
        <v>174</v>
      </c>
      <c r="C191" s="3" t="s">
        <v>356</v>
      </c>
      <c r="D191" s="4" t="s">
        <v>405</v>
      </c>
      <c r="E191" s="140">
        <v>47</v>
      </c>
      <c r="F191" s="140">
        <v>42</v>
      </c>
      <c r="G191" s="140">
        <v>24.5</v>
      </c>
      <c r="H191" s="54">
        <f t="shared" si="1"/>
        <v>0</v>
      </c>
      <c r="I191" s="88" t="s">
        <v>396</v>
      </c>
      <c r="J191" s="87">
        <v>42493</v>
      </c>
      <c r="K191" s="55">
        <v>51</v>
      </c>
      <c r="L191" s="55">
        <v>9200</v>
      </c>
      <c r="M191" s="55">
        <f t="shared" si="5"/>
        <v>469200</v>
      </c>
      <c r="N191" s="66"/>
      <c r="O191" s="66"/>
      <c r="P191" s="56"/>
      <c r="Q191" s="57"/>
      <c r="R191" s="57"/>
      <c r="S191" s="57">
        <f>R191*10%</f>
        <v>0</v>
      </c>
      <c r="T191" s="57">
        <f t="shared" si="6"/>
        <v>0</v>
      </c>
      <c r="U191" s="57">
        <f t="shared" si="4"/>
        <v>0</v>
      </c>
      <c r="V191" s="60"/>
      <c r="W191" s="145" t="str">
        <f>IF(AND(B191='DC - CN'!$C$16,OR(U191&lt;&gt;0,V191&lt;&gt;0)),"x","")</f>
        <v/>
      </c>
    </row>
    <row r="192" spans="1:23" ht="18" customHeight="1">
      <c r="A192" s="2">
        <f t="shared" si="0"/>
        <v>190</v>
      </c>
      <c r="B192" s="3" t="s">
        <v>174</v>
      </c>
      <c r="C192" s="3" t="s">
        <v>357</v>
      </c>
      <c r="D192" s="4" t="s">
        <v>405</v>
      </c>
      <c r="E192" s="140">
        <v>47</v>
      </c>
      <c r="F192" s="140">
        <v>42</v>
      </c>
      <c r="G192" s="140">
        <v>24.5</v>
      </c>
      <c r="H192" s="54">
        <f t="shared" si="1"/>
        <v>0</v>
      </c>
      <c r="I192" s="88" t="s">
        <v>396</v>
      </c>
      <c r="J192" s="87">
        <v>42493</v>
      </c>
      <c r="K192" s="55">
        <v>76</v>
      </c>
      <c r="L192" s="55">
        <v>9200</v>
      </c>
      <c r="M192" s="55">
        <f t="shared" si="5"/>
        <v>699200</v>
      </c>
      <c r="N192" s="66"/>
      <c r="O192" s="66"/>
      <c r="P192" s="56"/>
      <c r="Q192" s="57"/>
      <c r="R192" s="57"/>
      <c r="S192" s="57">
        <f>R192*10%</f>
        <v>0</v>
      </c>
      <c r="T192" s="57">
        <f t="shared" si="6"/>
        <v>0</v>
      </c>
      <c r="U192" s="57">
        <f t="shared" si="4"/>
        <v>0</v>
      </c>
      <c r="V192" s="60"/>
      <c r="W192" s="145" t="str">
        <f>IF(AND(B192='DC - CN'!$C$16,OR(U192&lt;&gt;0,V192&lt;&gt;0)),"x","")</f>
        <v/>
      </c>
    </row>
    <row r="193" spans="1:23" ht="18" customHeight="1">
      <c r="A193" s="2">
        <f t="shared" si="0"/>
        <v>191</v>
      </c>
      <c r="B193" s="3" t="s">
        <v>174</v>
      </c>
      <c r="C193" s="3" t="s">
        <v>358</v>
      </c>
      <c r="D193" s="4" t="s">
        <v>405</v>
      </c>
      <c r="E193" s="140">
        <v>47</v>
      </c>
      <c r="F193" s="140">
        <v>42</v>
      </c>
      <c r="G193" s="140">
        <v>24.5</v>
      </c>
      <c r="H193" s="54">
        <f t="shared" si="1"/>
        <v>0</v>
      </c>
      <c r="I193" s="88" t="s">
        <v>396</v>
      </c>
      <c r="J193" s="87">
        <v>42493</v>
      </c>
      <c r="K193" s="55">
        <v>51</v>
      </c>
      <c r="L193" s="55">
        <v>9200</v>
      </c>
      <c r="M193" s="55">
        <f t="shared" si="5"/>
        <v>469200</v>
      </c>
      <c r="N193" s="66"/>
      <c r="O193" s="66"/>
      <c r="P193" s="56"/>
      <c r="Q193" s="57"/>
      <c r="R193" s="57"/>
      <c r="S193" s="57">
        <f>R193*10%</f>
        <v>0</v>
      </c>
      <c r="T193" s="57">
        <f t="shared" si="6"/>
        <v>0</v>
      </c>
      <c r="U193" s="57">
        <f t="shared" si="4"/>
        <v>0</v>
      </c>
      <c r="V193" s="60"/>
      <c r="W193" s="145" t="str">
        <f>IF(AND(B193='DC - CN'!$C$16,OR(U193&lt;&gt;0,V193&lt;&gt;0)),"x","")</f>
        <v/>
      </c>
    </row>
    <row r="194" spans="1:23" ht="18" customHeight="1">
      <c r="A194" s="2">
        <f t="shared" si="0"/>
        <v>192</v>
      </c>
      <c r="B194" s="3" t="s">
        <v>174</v>
      </c>
      <c r="C194" s="3" t="s">
        <v>359</v>
      </c>
      <c r="D194" s="4" t="s">
        <v>405</v>
      </c>
      <c r="E194" s="140">
        <v>47</v>
      </c>
      <c r="F194" s="140">
        <v>42</v>
      </c>
      <c r="G194" s="140">
        <v>24.5</v>
      </c>
      <c r="H194" s="54">
        <f t="shared" si="1"/>
        <v>0</v>
      </c>
      <c r="I194" s="88" t="s">
        <v>396</v>
      </c>
      <c r="J194" s="87">
        <v>42493</v>
      </c>
      <c r="K194" s="55">
        <v>51</v>
      </c>
      <c r="L194" s="55">
        <v>9200</v>
      </c>
      <c r="M194" s="55">
        <f t="shared" si="5"/>
        <v>469200</v>
      </c>
      <c r="N194" s="66"/>
      <c r="O194" s="66"/>
      <c r="P194" s="56"/>
      <c r="Q194" s="57"/>
      <c r="R194" s="57"/>
      <c r="S194" s="57">
        <f>R194*10%</f>
        <v>0</v>
      </c>
      <c r="T194" s="57">
        <f t="shared" si="6"/>
        <v>0</v>
      </c>
      <c r="U194" s="57">
        <f t="shared" si="4"/>
        <v>0</v>
      </c>
      <c r="V194" s="60"/>
      <c r="W194" s="145" t="str">
        <f>IF(AND(B194='DC - CN'!$C$16,OR(U194&lt;&gt;0,V194&lt;&gt;0)),"x","")</f>
        <v/>
      </c>
    </row>
    <row r="195" spans="1:23" ht="18" customHeight="1">
      <c r="A195" s="2">
        <f t="shared" si="0"/>
        <v>193</v>
      </c>
      <c r="B195" s="3" t="s">
        <v>174</v>
      </c>
      <c r="C195" s="3" t="s">
        <v>360</v>
      </c>
      <c r="D195" s="4" t="s">
        <v>405</v>
      </c>
      <c r="E195" s="140">
        <v>47</v>
      </c>
      <c r="F195" s="140">
        <v>42</v>
      </c>
      <c r="G195" s="140">
        <v>29</v>
      </c>
      <c r="H195" s="54">
        <f t="shared" si="1"/>
        <v>0</v>
      </c>
      <c r="I195" s="88" t="s">
        <v>329</v>
      </c>
      <c r="J195" s="87">
        <v>42493</v>
      </c>
      <c r="K195" s="55">
        <v>55</v>
      </c>
      <c r="L195" s="55">
        <v>13800</v>
      </c>
      <c r="M195" s="55">
        <f t="shared" si="5"/>
        <v>759000</v>
      </c>
      <c r="N195" s="66"/>
      <c r="O195" s="66"/>
      <c r="P195" s="56"/>
      <c r="Q195" s="57"/>
      <c r="R195" s="57"/>
      <c r="S195" s="57">
        <f>R195*10%</f>
        <v>0</v>
      </c>
      <c r="T195" s="57">
        <f t="shared" si="6"/>
        <v>0</v>
      </c>
      <c r="U195" s="57">
        <f t="shared" si="4"/>
        <v>0</v>
      </c>
      <c r="V195" s="60"/>
      <c r="W195" s="145" t="str">
        <f>IF(AND(B195='DC - CN'!$C$16,OR(U195&lt;&gt;0,V195&lt;&gt;0)),"x","")</f>
        <v/>
      </c>
    </row>
    <row r="196" spans="1:23" ht="18" customHeight="1">
      <c r="A196" s="2">
        <f t="shared" si="0"/>
        <v>194</v>
      </c>
      <c r="B196" s="3" t="s">
        <v>190</v>
      </c>
      <c r="C196" s="3" t="s">
        <v>306</v>
      </c>
      <c r="D196" s="4" t="s">
        <v>405</v>
      </c>
      <c r="E196" s="140">
        <v>23.5</v>
      </c>
      <c r="F196" s="140">
        <v>23.5</v>
      </c>
      <c r="G196" s="140">
        <v>30.5</v>
      </c>
      <c r="H196" s="54">
        <f t="shared" si="1"/>
        <v>0</v>
      </c>
      <c r="I196" s="88" t="s">
        <v>397</v>
      </c>
      <c r="J196" s="87">
        <v>42495</v>
      </c>
      <c r="K196" s="55">
        <v>1000</v>
      </c>
      <c r="L196" s="55">
        <v>6700</v>
      </c>
      <c r="M196" s="55">
        <f t="shared" si="5"/>
        <v>6700000</v>
      </c>
      <c r="N196" s="66"/>
      <c r="O196" s="66"/>
      <c r="P196" s="56"/>
      <c r="Q196" s="57"/>
      <c r="R196" s="57"/>
      <c r="S196" s="57">
        <f>R196*10%</f>
        <v>0</v>
      </c>
      <c r="T196" s="57">
        <f t="shared" si="6"/>
        <v>0</v>
      </c>
      <c r="U196" s="57">
        <f t="shared" ref="U196:U236" si="7">Q196*(R196+S196)</f>
        <v>0</v>
      </c>
      <c r="V196" s="60"/>
      <c r="W196" s="145" t="str">
        <f>IF(AND(B196='DC - CN'!$C$16,OR(U196&lt;&gt;0,V196&lt;&gt;0)),"x","")</f>
        <v/>
      </c>
    </row>
    <row r="197" spans="1:23" ht="18" customHeight="1">
      <c r="A197" s="2">
        <f t="shared" si="0"/>
        <v>195</v>
      </c>
      <c r="B197" s="3" t="s">
        <v>13</v>
      </c>
      <c r="C197" s="3" t="s">
        <v>240</v>
      </c>
      <c r="D197" s="4" t="s">
        <v>405</v>
      </c>
      <c r="E197" s="140">
        <v>103</v>
      </c>
      <c r="F197" s="140">
        <v>50</v>
      </c>
      <c r="G197" s="140">
        <v>180</v>
      </c>
      <c r="H197" s="54">
        <f t="shared" si="1"/>
        <v>0</v>
      </c>
      <c r="I197" s="88" t="s">
        <v>98</v>
      </c>
      <c r="J197" s="87">
        <v>42496</v>
      </c>
      <c r="K197" s="55">
        <v>300</v>
      </c>
      <c r="L197" s="55">
        <v>47449</v>
      </c>
      <c r="M197" s="55">
        <f t="shared" si="5"/>
        <v>14234700</v>
      </c>
      <c r="N197" s="66"/>
      <c r="O197" s="66"/>
      <c r="P197" s="56"/>
      <c r="Q197" s="57"/>
      <c r="R197" s="57"/>
      <c r="S197" s="57">
        <f>R197*10%</f>
        <v>0</v>
      </c>
      <c r="T197" s="57">
        <f t="shared" si="6"/>
        <v>0</v>
      </c>
      <c r="U197" s="57">
        <f t="shared" si="7"/>
        <v>0</v>
      </c>
      <c r="V197" s="60"/>
      <c r="W197" s="145" t="str">
        <f>IF(AND(B197='DC - CN'!$C$16,OR(U197&lt;&gt;0,V197&lt;&gt;0)),"x","")</f>
        <v/>
      </c>
    </row>
    <row r="198" spans="1:23" ht="18" customHeight="1">
      <c r="A198" s="2">
        <f t="shared" si="0"/>
        <v>196</v>
      </c>
      <c r="B198" s="3" t="s">
        <v>186</v>
      </c>
      <c r="C198" s="3" t="s">
        <v>361</v>
      </c>
      <c r="D198" s="4" t="s">
        <v>409</v>
      </c>
      <c r="E198" s="140"/>
      <c r="F198" s="140"/>
      <c r="G198" s="140"/>
      <c r="H198" s="54">
        <f t="shared" si="1"/>
        <v>0</v>
      </c>
      <c r="I198" s="88" t="s">
        <v>398</v>
      </c>
      <c r="J198" s="87">
        <v>42497</v>
      </c>
      <c r="K198" s="55">
        <v>750</v>
      </c>
      <c r="L198" s="55">
        <v>9300</v>
      </c>
      <c r="M198" s="55">
        <f t="shared" si="5"/>
        <v>6975000</v>
      </c>
      <c r="N198" s="66"/>
      <c r="O198" s="66"/>
      <c r="P198" s="56"/>
      <c r="Q198" s="57"/>
      <c r="R198" s="57"/>
      <c r="S198" s="57">
        <f>R198*10%</f>
        <v>0</v>
      </c>
      <c r="T198" s="57">
        <f t="shared" si="6"/>
        <v>0</v>
      </c>
      <c r="U198" s="57">
        <f t="shared" si="7"/>
        <v>0</v>
      </c>
      <c r="V198" s="60"/>
      <c r="W198" s="145" t="str">
        <f>IF(AND(B198='DC - CN'!$C$16,OR(U198&lt;&gt;0,V198&lt;&gt;0)),"x","")</f>
        <v/>
      </c>
    </row>
    <row r="199" spans="1:23" ht="18" customHeight="1">
      <c r="A199" s="2">
        <f t="shared" si="0"/>
        <v>197</v>
      </c>
      <c r="B199" s="3" t="s">
        <v>190</v>
      </c>
      <c r="C199" s="3" t="s">
        <v>306</v>
      </c>
      <c r="D199" s="4" t="s">
        <v>405</v>
      </c>
      <c r="E199" s="140">
        <v>33</v>
      </c>
      <c r="F199" s="140">
        <v>31</v>
      </c>
      <c r="G199" s="140">
        <v>12.3</v>
      </c>
      <c r="H199" s="54">
        <f t="shared" si="1"/>
        <v>0</v>
      </c>
      <c r="I199" s="88" t="s">
        <v>397</v>
      </c>
      <c r="J199" s="87">
        <v>42499</v>
      </c>
      <c r="K199" s="55">
        <v>500</v>
      </c>
      <c r="L199" s="55">
        <v>7500</v>
      </c>
      <c r="M199" s="55">
        <f t="shared" si="5"/>
        <v>3750000</v>
      </c>
      <c r="N199" s="66"/>
      <c r="O199" s="66"/>
      <c r="P199" s="56"/>
      <c r="Q199" s="57"/>
      <c r="R199" s="57"/>
      <c r="S199" s="57">
        <f>R199*10%</f>
        <v>0</v>
      </c>
      <c r="T199" s="57">
        <f t="shared" si="6"/>
        <v>0</v>
      </c>
      <c r="U199" s="57">
        <f t="shared" si="7"/>
        <v>0</v>
      </c>
      <c r="V199" s="60"/>
      <c r="W199" s="145" t="str">
        <f>IF(AND(B199='DC - CN'!$C$16,OR(U199&lt;&gt;0,V199&lt;&gt;0)),"x","")</f>
        <v/>
      </c>
    </row>
    <row r="200" spans="1:23" ht="18" customHeight="1">
      <c r="A200" s="2">
        <f t="shared" si="0"/>
        <v>198</v>
      </c>
      <c r="B200" s="3" t="s">
        <v>190</v>
      </c>
      <c r="C200" s="3" t="s">
        <v>306</v>
      </c>
      <c r="D200" s="4" t="s">
        <v>405</v>
      </c>
      <c r="E200" s="140">
        <v>52</v>
      </c>
      <c r="F200" s="140">
        <v>29</v>
      </c>
      <c r="G200" s="140">
        <v>11.8</v>
      </c>
      <c r="H200" s="54">
        <f t="shared" si="1"/>
        <v>0</v>
      </c>
      <c r="I200" s="88" t="s">
        <v>397</v>
      </c>
      <c r="J200" s="87">
        <v>42499</v>
      </c>
      <c r="K200" s="55">
        <v>500</v>
      </c>
      <c r="L200" s="55">
        <v>8600</v>
      </c>
      <c r="M200" s="55">
        <f t="shared" si="5"/>
        <v>4300000</v>
      </c>
      <c r="N200" s="66"/>
      <c r="O200" s="66"/>
      <c r="P200" s="56"/>
      <c r="Q200" s="57"/>
      <c r="R200" s="57"/>
      <c r="S200" s="57">
        <f>R200*10%</f>
        <v>0</v>
      </c>
      <c r="T200" s="57">
        <f t="shared" si="6"/>
        <v>0</v>
      </c>
      <c r="U200" s="57">
        <f t="shared" si="7"/>
        <v>0</v>
      </c>
      <c r="V200" s="60"/>
      <c r="W200" s="145" t="str">
        <f>IF(AND(B200='DC - CN'!$C$16,OR(U200&lt;&gt;0,V200&lt;&gt;0)),"x","")</f>
        <v/>
      </c>
    </row>
    <row r="201" spans="1:23" ht="18" customHeight="1">
      <c r="A201" s="2">
        <f t="shared" si="0"/>
        <v>199</v>
      </c>
      <c r="B201" s="3" t="s">
        <v>362</v>
      </c>
      <c r="C201" s="3" t="s">
        <v>363</v>
      </c>
      <c r="D201" s="4" t="s">
        <v>405</v>
      </c>
      <c r="E201" s="140">
        <v>45</v>
      </c>
      <c r="F201" s="140">
        <v>23.5</v>
      </c>
      <c r="G201" s="140">
        <v>47.5</v>
      </c>
      <c r="H201" s="54">
        <f t="shared" ref="H201:H220" si="8">(IF(G201&gt;0,(((E201+F201)*2+4)*(F201+G201+2)/10000),(E201*F201/10000)))*Q201</f>
        <v>0</v>
      </c>
      <c r="I201" s="88" t="s">
        <v>399</v>
      </c>
      <c r="J201" s="87">
        <v>42499</v>
      </c>
      <c r="K201" s="55">
        <v>500</v>
      </c>
      <c r="L201" s="55">
        <v>9760</v>
      </c>
      <c r="M201" s="55">
        <f t="shared" ref="M201:M220" si="9">K201*L201</f>
        <v>4880000</v>
      </c>
      <c r="N201" s="66"/>
      <c r="O201" s="66"/>
      <c r="P201" s="56"/>
      <c r="Q201" s="57"/>
      <c r="R201" s="57"/>
      <c r="S201" s="57">
        <f>R201*10%</f>
        <v>0</v>
      </c>
      <c r="T201" s="57">
        <f t="shared" ref="T201:T220" si="10">Q201*R201</f>
        <v>0</v>
      </c>
      <c r="U201" s="57">
        <f t="shared" si="7"/>
        <v>0</v>
      </c>
      <c r="V201" s="60"/>
      <c r="W201" s="145" t="str">
        <f>IF(AND(B201='DC - CN'!$C$16,OR(U201&lt;&gt;0,V201&lt;&gt;0)),"x","")</f>
        <v/>
      </c>
    </row>
    <row r="202" spans="1:23" ht="18" customHeight="1">
      <c r="A202" s="2">
        <f t="shared" si="0"/>
        <v>200</v>
      </c>
      <c r="B202" s="3" t="s">
        <v>362</v>
      </c>
      <c r="C202" s="3" t="s">
        <v>364</v>
      </c>
      <c r="D202" s="4" t="s">
        <v>405</v>
      </c>
      <c r="E202" s="140">
        <v>38</v>
      </c>
      <c r="F202" s="140">
        <v>19.5</v>
      </c>
      <c r="G202" s="140">
        <v>45.5</v>
      </c>
      <c r="H202" s="54">
        <f t="shared" si="8"/>
        <v>0</v>
      </c>
      <c r="I202" s="88" t="s">
        <v>399</v>
      </c>
      <c r="J202" s="87">
        <v>42499</v>
      </c>
      <c r="K202" s="55">
        <v>500</v>
      </c>
      <c r="L202" s="55">
        <v>7700</v>
      </c>
      <c r="M202" s="55">
        <f t="shared" si="9"/>
        <v>3850000</v>
      </c>
      <c r="N202" s="66"/>
      <c r="O202" s="66"/>
      <c r="P202" s="56"/>
      <c r="Q202" s="57"/>
      <c r="R202" s="57"/>
      <c r="S202" s="57">
        <f>R202*10%</f>
        <v>0</v>
      </c>
      <c r="T202" s="57">
        <f t="shared" si="10"/>
        <v>0</v>
      </c>
      <c r="U202" s="57">
        <f t="shared" si="7"/>
        <v>0</v>
      </c>
      <c r="V202" s="60"/>
      <c r="W202" s="145" t="str">
        <f>IF(AND(B202='DC - CN'!$C$16,OR(U202&lt;&gt;0,V202&lt;&gt;0)),"x","")</f>
        <v/>
      </c>
    </row>
    <row r="203" spans="1:23" ht="18" customHeight="1">
      <c r="A203" s="2">
        <f t="shared" si="0"/>
        <v>201</v>
      </c>
      <c r="B203" s="3" t="s">
        <v>362</v>
      </c>
      <c r="C203" s="3" t="s">
        <v>365</v>
      </c>
      <c r="D203" s="4" t="s">
        <v>405</v>
      </c>
      <c r="E203" s="140">
        <v>30</v>
      </c>
      <c r="F203" s="140">
        <v>30</v>
      </c>
      <c r="G203" s="140">
        <v>46</v>
      </c>
      <c r="H203" s="54">
        <f t="shared" si="8"/>
        <v>0</v>
      </c>
      <c r="I203" s="88" t="s">
        <v>400</v>
      </c>
      <c r="J203" s="87">
        <v>42499</v>
      </c>
      <c r="K203" s="55">
        <v>500</v>
      </c>
      <c r="L203" s="55">
        <v>9450</v>
      </c>
      <c r="M203" s="55">
        <f t="shared" si="9"/>
        <v>4725000</v>
      </c>
      <c r="N203" s="66"/>
      <c r="O203" s="66"/>
      <c r="P203" s="56"/>
      <c r="Q203" s="57"/>
      <c r="R203" s="57"/>
      <c r="S203" s="57">
        <f>R203*10%</f>
        <v>0</v>
      </c>
      <c r="T203" s="57">
        <f t="shared" si="10"/>
        <v>0</v>
      </c>
      <c r="U203" s="57">
        <f t="shared" si="7"/>
        <v>0</v>
      </c>
      <c r="V203" s="60"/>
      <c r="W203" s="145" t="str">
        <f>IF(AND(B203='DC - CN'!$C$16,OR(U203&lt;&gt;0,V203&lt;&gt;0)),"x","")</f>
        <v/>
      </c>
    </row>
    <row r="204" spans="1:23" ht="18" customHeight="1">
      <c r="A204" s="2">
        <f t="shared" si="0"/>
        <v>202</v>
      </c>
      <c r="B204" s="3" t="s">
        <v>362</v>
      </c>
      <c r="C204" s="3" t="s">
        <v>366</v>
      </c>
      <c r="D204" s="4" t="s">
        <v>405</v>
      </c>
      <c r="E204" s="140">
        <v>64</v>
      </c>
      <c r="F204" s="140">
        <v>48.5</v>
      </c>
      <c r="G204" s="140">
        <v>14</v>
      </c>
      <c r="H204" s="54">
        <f t="shared" si="8"/>
        <v>0</v>
      </c>
      <c r="I204" s="88" t="s">
        <v>400</v>
      </c>
      <c r="J204" s="87">
        <v>42499</v>
      </c>
      <c r="K204" s="55">
        <v>500</v>
      </c>
      <c r="L204" s="55">
        <v>14130</v>
      </c>
      <c r="M204" s="55">
        <f t="shared" si="9"/>
        <v>7065000</v>
      </c>
      <c r="N204" s="66"/>
      <c r="O204" s="66"/>
      <c r="P204" s="56"/>
      <c r="Q204" s="57"/>
      <c r="R204" s="57"/>
      <c r="S204" s="57">
        <f>R204*10%</f>
        <v>0</v>
      </c>
      <c r="T204" s="57">
        <f t="shared" si="10"/>
        <v>0</v>
      </c>
      <c r="U204" s="57">
        <f t="shared" si="7"/>
        <v>0</v>
      </c>
      <c r="V204" s="60"/>
      <c r="W204" s="145" t="str">
        <f>IF(AND(B204='DC - CN'!$C$16,OR(U204&lt;&gt;0,V204&lt;&gt;0)),"x","")</f>
        <v/>
      </c>
    </row>
    <row r="205" spans="1:23" ht="18" customHeight="1">
      <c r="A205" s="2">
        <f t="shared" si="0"/>
        <v>203</v>
      </c>
      <c r="B205" s="3" t="s">
        <v>362</v>
      </c>
      <c r="C205" s="3" t="s">
        <v>367</v>
      </c>
      <c r="D205" s="4" t="s">
        <v>405</v>
      </c>
      <c r="E205" s="140">
        <v>57.5</v>
      </c>
      <c r="F205" s="140">
        <v>43.5</v>
      </c>
      <c r="G205" s="140">
        <v>13</v>
      </c>
      <c r="H205" s="54">
        <f t="shared" si="8"/>
        <v>0</v>
      </c>
      <c r="I205" s="88" t="s">
        <v>400</v>
      </c>
      <c r="J205" s="87">
        <v>42499</v>
      </c>
      <c r="K205" s="55">
        <v>1000</v>
      </c>
      <c r="L205" s="55">
        <v>11650</v>
      </c>
      <c r="M205" s="55">
        <f t="shared" si="9"/>
        <v>11650000</v>
      </c>
      <c r="N205" s="66"/>
      <c r="O205" s="66"/>
      <c r="P205" s="56"/>
      <c r="Q205" s="57"/>
      <c r="R205" s="57"/>
      <c r="S205" s="57">
        <f>R205*10%</f>
        <v>0</v>
      </c>
      <c r="T205" s="57">
        <f t="shared" si="10"/>
        <v>0</v>
      </c>
      <c r="U205" s="57">
        <f t="shared" si="7"/>
        <v>0</v>
      </c>
      <c r="V205" s="60"/>
      <c r="W205" s="145" t="str">
        <f>IF(AND(B205='DC - CN'!$C$16,OR(U205&lt;&gt;0,V205&lt;&gt;0)),"x","")</f>
        <v/>
      </c>
    </row>
    <row r="206" spans="1:23" ht="18" customHeight="1">
      <c r="A206" s="2">
        <f t="shared" si="0"/>
        <v>204</v>
      </c>
      <c r="B206" s="3" t="s">
        <v>362</v>
      </c>
      <c r="C206" s="3" t="s">
        <v>368</v>
      </c>
      <c r="D206" s="4" t="s">
        <v>405</v>
      </c>
      <c r="E206" s="140">
        <v>56</v>
      </c>
      <c r="F206" s="140">
        <v>37</v>
      </c>
      <c r="G206" s="140">
        <v>10.5</v>
      </c>
      <c r="H206" s="54">
        <f t="shared" si="8"/>
        <v>0</v>
      </c>
      <c r="I206" s="88" t="s">
        <v>400</v>
      </c>
      <c r="J206" s="87">
        <v>42499</v>
      </c>
      <c r="K206" s="55">
        <v>1000</v>
      </c>
      <c r="L206" s="55">
        <v>9250</v>
      </c>
      <c r="M206" s="55">
        <f t="shared" si="9"/>
        <v>9250000</v>
      </c>
      <c r="N206" s="66"/>
      <c r="O206" s="66"/>
      <c r="P206" s="56"/>
      <c r="Q206" s="57"/>
      <c r="R206" s="57"/>
      <c r="S206" s="57">
        <f>R206*10%</f>
        <v>0</v>
      </c>
      <c r="T206" s="57">
        <f t="shared" si="10"/>
        <v>0</v>
      </c>
      <c r="U206" s="57">
        <f t="shared" si="7"/>
        <v>0</v>
      </c>
      <c r="V206" s="60"/>
      <c r="W206" s="145" t="str">
        <f>IF(AND(B206='DC - CN'!$C$16,OR(U206&lt;&gt;0,V206&lt;&gt;0)),"x","")</f>
        <v/>
      </c>
    </row>
    <row r="207" spans="1:23" ht="18" customHeight="1">
      <c r="A207" s="2">
        <f t="shared" si="0"/>
        <v>205</v>
      </c>
      <c r="B207" s="3" t="s">
        <v>362</v>
      </c>
      <c r="C207" s="3" t="s">
        <v>369</v>
      </c>
      <c r="D207" s="4" t="s">
        <v>405</v>
      </c>
      <c r="E207" s="140">
        <v>21</v>
      </c>
      <c r="F207" s="140">
        <v>21</v>
      </c>
      <c r="G207" s="140">
        <v>65</v>
      </c>
      <c r="H207" s="54">
        <f t="shared" si="8"/>
        <v>0</v>
      </c>
      <c r="I207" s="88" t="s">
        <v>400</v>
      </c>
      <c r="J207" s="87">
        <v>42499</v>
      </c>
      <c r="K207" s="55">
        <v>500</v>
      </c>
      <c r="L207" s="55">
        <v>7700</v>
      </c>
      <c r="M207" s="55">
        <f t="shared" si="9"/>
        <v>3850000</v>
      </c>
      <c r="N207" s="66"/>
      <c r="O207" s="66"/>
      <c r="P207" s="56"/>
      <c r="Q207" s="57"/>
      <c r="R207" s="57"/>
      <c r="S207" s="57">
        <f>R207*10%</f>
        <v>0</v>
      </c>
      <c r="T207" s="57">
        <f t="shared" si="10"/>
        <v>0</v>
      </c>
      <c r="U207" s="57">
        <f t="shared" si="7"/>
        <v>0</v>
      </c>
      <c r="V207" s="60"/>
      <c r="W207" s="145" t="str">
        <f>IF(AND(B207='DC - CN'!$C$16,OR(U207&lt;&gt;0,V207&lt;&gt;0)),"x","")</f>
        <v/>
      </c>
    </row>
    <row r="208" spans="1:23" ht="18" customHeight="1">
      <c r="A208" s="2">
        <f t="shared" si="0"/>
        <v>206</v>
      </c>
      <c r="B208" s="3" t="s">
        <v>362</v>
      </c>
      <c r="C208" s="3" t="s">
        <v>370</v>
      </c>
      <c r="D208" s="4" t="s">
        <v>405</v>
      </c>
      <c r="E208" s="140">
        <v>56</v>
      </c>
      <c r="F208" s="140">
        <v>36</v>
      </c>
      <c r="G208" s="140">
        <v>23.5</v>
      </c>
      <c r="H208" s="54">
        <f t="shared" si="8"/>
        <v>0</v>
      </c>
      <c r="I208" s="88" t="s">
        <v>400</v>
      </c>
      <c r="J208" s="87">
        <v>42499</v>
      </c>
      <c r="K208" s="55">
        <v>500</v>
      </c>
      <c r="L208" s="55">
        <v>11200</v>
      </c>
      <c r="M208" s="55">
        <f t="shared" si="9"/>
        <v>5600000</v>
      </c>
      <c r="N208" s="66"/>
      <c r="O208" s="66"/>
      <c r="P208" s="56"/>
      <c r="Q208" s="57"/>
      <c r="R208" s="57"/>
      <c r="S208" s="57">
        <f>R208*10%</f>
        <v>0</v>
      </c>
      <c r="T208" s="57">
        <f t="shared" si="10"/>
        <v>0</v>
      </c>
      <c r="U208" s="57">
        <f t="shared" si="7"/>
        <v>0</v>
      </c>
      <c r="V208" s="60"/>
      <c r="W208" s="145" t="str">
        <f>IF(AND(B208='DC - CN'!$C$16,OR(U208&lt;&gt;0,V208&lt;&gt;0)),"x","")</f>
        <v/>
      </c>
    </row>
    <row r="209" spans="1:23" ht="18" customHeight="1">
      <c r="A209" s="2">
        <f t="shared" si="0"/>
        <v>207</v>
      </c>
      <c r="B209" s="3" t="s">
        <v>188</v>
      </c>
      <c r="C209" s="3" t="s">
        <v>302</v>
      </c>
      <c r="D209" s="4" t="s">
        <v>405</v>
      </c>
      <c r="E209" s="140">
        <v>43</v>
      </c>
      <c r="F209" s="140">
        <v>29</v>
      </c>
      <c r="G209" s="140">
        <v>20</v>
      </c>
      <c r="H209" s="54">
        <f t="shared" si="8"/>
        <v>0</v>
      </c>
      <c r="I209" s="88" t="s">
        <v>401</v>
      </c>
      <c r="J209" s="87">
        <v>42499</v>
      </c>
      <c r="K209" s="55">
        <v>400</v>
      </c>
      <c r="L209" s="55">
        <v>6450</v>
      </c>
      <c r="M209" s="55">
        <f t="shared" si="9"/>
        <v>2580000</v>
      </c>
      <c r="N209" s="66"/>
      <c r="O209" s="66"/>
      <c r="P209" s="56"/>
      <c r="Q209" s="57"/>
      <c r="R209" s="57"/>
      <c r="S209" s="57">
        <f>R209*10%</f>
        <v>0</v>
      </c>
      <c r="T209" s="57">
        <f t="shared" si="10"/>
        <v>0</v>
      </c>
      <c r="U209" s="57">
        <f t="shared" si="7"/>
        <v>0</v>
      </c>
      <c r="V209" s="60"/>
      <c r="W209" s="145" t="str">
        <f>IF(AND(B209='DC - CN'!$C$16,OR(U209&lt;&gt;0,V209&lt;&gt;0)),"x","")</f>
        <v/>
      </c>
    </row>
    <row r="210" spans="1:23" ht="18" customHeight="1">
      <c r="A210" s="2">
        <f t="shared" si="0"/>
        <v>208</v>
      </c>
      <c r="B210" s="3" t="s">
        <v>188</v>
      </c>
      <c r="C210" s="3" t="s">
        <v>302</v>
      </c>
      <c r="D210" s="4" t="s">
        <v>405</v>
      </c>
      <c r="E210" s="140">
        <v>57</v>
      </c>
      <c r="F210" s="140">
        <v>38</v>
      </c>
      <c r="G210" s="140">
        <v>33</v>
      </c>
      <c r="H210" s="54">
        <f t="shared" si="8"/>
        <v>0</v>
      </c>
      <c r="I210" s="88" t="s">
        <v>100</v>
      </c>
      <c r="J210" s="87">
        <v>42499</v>
      </c>
      <c r="K210" s="55">
        <v>100</v>
      </c>
      <c r="L210" s="55">
        <v>10920</v>
      </c>
      <c r="M210" s="55">
        <f t="shared" si="9"/>
        <v>1092000</v>
      </c>
      <c r="N210" s="66"/>
      <c r="O210" s="66"/>
      <c r="P210" s="56"/>
      <c r="Q210" s="57"/>
      <c r="R210" s="57"/>
      <c r="S210" s="57">
        <f>R210*10%</f>
        <v>0</v>
      </c>
      <c r="T210" s="57">
        <f t="shared" si="10"/>
        <v>0</v>
      </c>
      <c r="U210" s="57">
        <f t="shared" si="7"/>
        <v>0</v>
      </c>
      <c r="V210" s="60"/>
      <c r="W210" s="145" t="str">
        <f>IF(AND(B210='DC - CN'!$C$16,OR(U210&lt;&gt;0,V210&lt;&gt;0)),"x","")</f>
        <v/>
      </c>
    </row>
    <row r="211" spans="1:23" ht="18" customHeight="1">
      <c r="A211" s="2">
        <f t="shared" si="0"/>
        <v>209</v>
      </c>
      <c r="B211" s="3" t="s">
        <v>13</v>
      </c>
      <c r="C211" s="3" t="s">
        <v>371</v>
      </c>
      <c r="D211" s="4" t="s">
        <v>405</v>
      </c>
      <c r="E211" s="140">
        <v>103</v>
      </c>
      <c r="F211" s="140">
        <v>54</v>
      </c>
      <c r="G211" s="140">
        <v>180</v>
      </c>
      <c r="H211" s="54">
        <f t="shared" si="8"/>
        <v>0</v>
      </c>
      <c r="I211" s="88" t="s">
        <v>399</v>
      </c>
      <c r="J211" s="87">
        <v>42500</v>
      </c>
      <c r="K211" s="55">
        <v>60</v>
      </c>
      <c r="L211" s="55">
        <v>73100</v>
      </c>
      <c r="M211" s="55">
        <f t="shared" si="9"/>
        <v>4386000</v>
      </c>
      <c r="N211" s="66"/>
      <c r="O211" s="66"/>
      <c r="P211" s="56"/>
      <c r="Q211" s="57"/>
      <c r="R211" s="57"/>
      <c r="S211" s="57">
        <f>R211*10%</f>
        <v>0</v>
      </c>
      <c r="T211" s="57">
        <f t="shared" si="10"/>
        <v>0</v>
      </c>
      <c r="U211" s="57">
        <f t="shared" si="7"/>
        <v>0</v>
      </c>
      <c r="V211" s="60"/>
      <c r="W211" s="145" t="str">
        <f>IF(AND(B211='DC - CN'!$C$16,OR(U211&lt;&gt;0,V211&lt;&gt;0)),"x","")</f>
        <v/>
      </c>
    </row>
    <row r="212" spans="1:23" ht="18" customHeight="1">
      <c r="A212" s="2">
        <f t="shared" si="0"/>
        <v>210</v>
      </c>
      <c r="B212" s="3" t="s">
        <v>309</v>
      </c>
      <c r="C212" s="3" t="s">
        <v>372</v>
      </c>
      <c r="D212" s="4" t="s">
        <v>405</v>
      </c>
      <c r="E212" s="140">
        <v>26</v>
      </c>
      <c r="F212" s="140">
        <v>26</v>
      </c>
      <c r="G212" s="140">
        <v>18</v>
      </c>
      <c r="H212" s="54">
        <f t="shared" si="8"/>
        <v>0</v>
      </c>
      <c r="I212" s="88" t="s">
        <v>98</v>
      </c>
      <c r="J212" s="87">
        <v>42501</v>
      </c>
      <c r="K212" s="55">
        <v>1000</v>
      </c>
      <c r="L212" s="55">
        <v>3900</v>
      </c>
      <c r="M212" s="55">
        <f t="shared" si="9"/>
        <v>3900000</v>
      </c>
      <c r="N212" s="66"/>
      <c r="O212" s="66"/>
      <c r="P212" s="56"/>
      <c r="Q212" s="57"/>
      <c r="R212" s="57"/>
      <c r="S212" s="57">
        <f>R212*10%</f>
        <v>0</v>
      </c>
      <c r="T212" s="57">
        <f t="shared" si="10"/>
        <v>0</v>
      </c>
      <c r="U212" s="57">
        <f t="shared" si="7"/>
        <v>0</v>
      </c>
      <c r="V212" s="60"/>
      <c r="W212" s="145" t="str">
        <f>IF(AND(B212='DC - CN'!$C$16,OR(U212&lt;&gt;0,V212&lt;&gt;0)),"x","")</f>
        <v/>
      </c>
    </row>
    <row r="213" spans="1:23" ht="18" customHeight="1">
      <c r="A213" s="2">
        <f t="shared" si="0"/>
        <v>211</v>
      </c>
      <c r="B213" s="3" t="s">
        <v>373</v>
      </c>
      <c r="C213" s="3" t="s">
        <v>374</v>
      </c>
      <c r="D213" s="4" t="s">
        <v>405</v>
      </c>
      <c r="E213" s="140">
        <v>50</v>
      </c>
      <c r="F213" s="140">
        <v>40</v>
      </c>
      <c r="G213" s="140">
        <v>36</v>
      </c>
      <c r="H213" s="54">
        <f t="shared" si="8"/>
        <v>0</v>
      </c>
      <c r="I213" s="88" t="s">
        <v>397</v>
      </c>
      <c r="J213" s="87">
        <v>42501</v>
      </c>
      <c r="K213" s="55">
        <v>200</v>
      </c>
      <c r="L213" s="55">
        <v>17900</v>
      </c>
      <c r="M213" s="55">
        <f t="shared" si="9"/>
        <v>3580000</v>
      </c>
      <c r="N213" s="66"/>
      <c r="O213" s="66"/>
      <c r="P213" s="56"/>
      <c r="Q213" s="57"/>
      <c r="R213" s="57"/>
      <c r="S213" s="57">
        <f>R213*10%</f>
        <v>0</v>
      </c>
      <c r="T213" s="57">
        <f t="shared" si="10"/>
        <v>0</v>
      </c>
      <c r="U213" s="57">
        <f t="shared" si="7"/>
        <v>0</v>
      </c>
      <c r="V213" s="60"/>
      <c r="W213" s="145" t="str">
        <f>IF(AND(B213='DC - CN'!$C$16,OR(U213&lt;&gt;0,V213&lt;&gt;0)),"x","")</f>
        <v/>
      </c>
    </row>
    <row r="214" spans="1:23" ht="18" customHeight="1">
      <c r="A214" s="2">
        <f t="shared" si="0"/>
        <v>212</v>
      </c>
      <c r="B214" s="3" t="s">
        <v>373</v>
      </c>
      <c r="C214" s="3" t="s">
        <v>375</v>
      </c>
      <c r="D214" s="4" t="s">
        <v>405</v>
      </c>
      <c r="E214" s="140">
        <v>19</v>
      </c>
      <c r="F214" s="140">
        <v>16</v>
      </c>
      <c r="G214" s="140">
        <v>11</v>
      </c>
      <c r="H214" s="54">
        <f t="shared" si="8"/>
        <v>0</v>
      </c>
      <c r="I214" s="88" t="s">
        <v>96</v>
      </c>
      <c r="J214" s="87">
        <v>42501</v>
      </c>
      <c r="K214" s="55">
        <v>4000</v>
      </c>
      <c r="L214" s="55">
        <v>2750</v>
      </c>
      <c r="M214" s="55">
        <f t="shared" si="9"/>
        <v>11000000</v>
      </c>
      <c r="N214" s="66"/>
      <c r="O214" s="66"/>
      <c r="P214" s="56"/>
      <c r="Q214" s="57"/>
      <c r="R214" s="57"/>
      <c r="S214" s="57">
        <f>R214*10%</f>
        <v>0</v>
      </c>
      <c r="T214" s="57">
        <f t="shared" si="10"/>
        <v>0</v>
      </c>
      <c r="U214" s="57">
        <f t="shared" si="7"/>
        <v>0</v>
      </c>
      <c r="V214" s="60"/>
      <c r="W214" s="145" t="str">
        <f>IF(AND(B214='DC - CN'!$C$16,OR(U214&lt;&gt;0,V214&lt;&gt;0)),"x","")</f>
        <v/>
      </c>
    </row>
    <row r="215" spans="1:23" ht="18" customHeight="1">
      <c r="A215" s="2">
        <f t="shared" si="0"/>
        <v>213</v>
      </c>
      <c r="B215" s="3" t="s">
        <v>174</v>
      </c>
      <c r="C215" s="3" t="s">
        <v>376</v>
      </c>
      <c r="D215" s="4" t="s">
        <v>405</v>
      </c>
      <c r="E215" s="140">
        <v>62</v>
      </c>
      <c r="F215" s="140">
        <v>42</v>
      </c>
      <c r="G215" s="140">
        <v>21</v>
      </c>
      <c r="H215" s="54">
        <f t="shared" si="8"/>
        <v>0</v>
      </c>
      <c r="I215" s="88" t="s">
        <v>329</v>
      </c>
      <c r="J215" s="87">
        <v>42501</v>
      </c>
      <c r="K215" s="55">
        <v>135</v>
      </c>
      <c r="L215" s="55">
        <v>14600</v>
      </c>
      <c r="M215" s="55">
        <f t="shared" si="9"/>
        <v>1971000</v>
      </c>
      <c r="N215" s="66"/>
      <c r="O215" s="66"/>
      <c r="P215" s="56"/>
      <c r="Q215" s="57"/>
      <c r="R215" s="57"/>
      <c r="S215" s="57">
        <f>R215*10%</f>
        <v>0</v>
      </c>
      <c r="T215" s="57">
        <f t="shared" si="10"/>
        <v>0</v>
      </c>
      <c r="U215" s="57">
        <f t="shared" si="7"/>
        <v>0</v>
      </c>
      <c r="V215" s="60"/>
      <c r="W215" s="145" t="str">
        <f>IF(AND(B215='DC - CN'!$C$16,OR(U215&lt;&gt;0,V215&lt;&gt;0)),"x","")</f>
        <v/>
      </c>
    </row>
    <row r="216" spans="1:23" ht="18" customHeight="1">
      <c r="A216" s="2">
        <f t="shared" si="0"/>
        <v>214</v>
      </c>
      <c r="B216" s="3" t="s">
        <v>174</v>
      </c>
      <c r="C216" s="3" t="s">
        <v>377</v>
      </c>
      <c r="D216" s="4" t="s">
        <v>405</v>
      </c>
      <c r="E216" s="140">
        <v>46</v>
      </c>
      <c r="F216" s="140">
        <v>39</v>
      </c>
      <c r="G216" s="140">
        <v>24.5</v>
      </c>
      <c r="H216" s="54">
        <f t="shared" si="8"/>
        <v>0</v>
      </c>
      <c r="I216" s="88" t="s">
        <v>396</v>
      </c>
      <c r="J216" s="87">
        <v>42501</v>
      </c>
      <c r="K216" s="55">
        <v>1340</v>
      </c>
      <c r="L216" s="55">
        <v>8600</v>
      </c>
      <c r="M216" s="55">
        <f t="shared" si="9"/>
        <v>11524000</v>
      </c>
      <c r="N216" s="66"/>
      <c r="O216" s="66"/>
      <c r="P216" s="56"/>
      <c r="Q216" s="57"/>
      <c r="R216" s="57"/>
      <c r="S216" s="57">
        <f>R216*10%</f>
        <v>0</v>
      </c>
      <c r="T216" s="57">
        <f t="shared" si="10"/>
        <v>0</v>
      </c>
      <c r="U216" s="57">
        <f t="shared" si="7"/>
        <v>0</v>
      </c>
      <c r="V216" s="60"/>
      <c r="W216" s="145" t="str">
        <f>IF(AND(B216='DC - CN'!$C$16,OR(U216&lt;&gt;0,V216&lt;&gt;0)),"x","")</f>
        <v/>
      </c>
    </row>
    <row r="217" spans="1:23" ht="18" customHeight="1">
      <c r="A217" s="2">
        <f t="shared" si="0"/>
        <v>215</v>
      </c>
      <c r="B217" s="3" t="s">
        <v>174</v>
      </c>
      <c r="C217" s="3" t="s">
        <v>378</v>
      </c>
      <c r="D217" s="4" t="s">
        <v>405</v>
      </c>
      <c r="E217" s="140">
        <v>47</v>
      </c>
      <c r="F217" s="140">
        <v>42</v>
      </c>
      <c r="G217" s="140">
        <v>24.5</v>
      </c>
      <c r="H217" s="54">
        <f t="shared" si="8"/>
        <v>0</v>
      </c>
      <c r="I217" s="88" t="s">
        <v>396</v>
      </c>
      <c r="J217" s="87">
        <v>42501</v>
      </c>
      <c r="K217" s="55">
        <v>105</v>
      </c>
      <c r="L217" s="55">
        <v>9200</v>
      </c>
      <c r="M217" s="55">
        <f t="shared" si="9"/>
        <v>966000</v>
      </c>
      <c r="N217" s="66"/>
      <c r="O217" s="66"/>
      <c r="P217" s="56"/>
      <c r="Q217" s="57"/>
      <c r="R217" s="57"/>
      <c r="S217" s="57">
        <f>R217*10%</f>
        <v>0</v>
      </c>
      <c r="T217" s="57">
        <f t="shared" si="10"/>
        <v>0</v>
      </c>
      <c r="U217" s="57">
        <f t="shared" si="7"/>
        <v>0</v>
      </c>
      <c r="V217" s="60"/>
      <c r="W217" s="145" t="str">
        <f>IF(AND(B217='DC - CN'!$C$16,OR(U217&lt;&gt;0,V217&lt;&gt;0)),"x","")</f>
        <v/>
      </c>
    </row>
    <row r="218" spans="1:23" ht="18" customHeight="1">
      <c r="A218" s="2">
        <f t="shared" si="0"/>
        <v>216</v>
      </c>
      <c r="B218" s="3" t="s">
        <v>174</v>
      </c>
      <c r="C218" s="3" t="s">
        <v>379</v>
      </c>
      <c r="D218" s="4" t="s">
        <v>405</v>
      </c>
      <c r="E218" s="140">
        <v>47</v>
      </c>
      <c r="F218" s="140">
        <v>42</v>
      </c>
      <c r="G218" s="140">
        <v>13</v>
      </c>
      <c r="H218" s="54">
        <f t="shared" si="8"/>
        <v>0</v>
      </c>
      <c r="I218" s="88" t="s">
        <v>396</v>
      </c>
      <c r="J218" s="87">
        <v>42501</v>
      </c>
      <c r="K218" s="55">
        <v>110</v>
      </c>
      <c r="L218" s="55">
        <v>7900</v>
      </c>
      <c r="M218" s="55">
        <f t="shared" si="9"/>
        <v>869000</v>
      </c>
      <c r="N218" s="66"/>
      <c r="O218" s="66"/>
      <c r="P218" s="56"/>
      <c r="Q218" s="57"/>
      <c r="R218" s="57"/>
      <c r="S218" s="57">
        <f>R218*10%</f>
        <v>0</v>
      </c>
      <c r="T218" s="57">
        <f t="shared" si="10"/>
        <v>0</v>
      </c>
      <c r="U218" s="57">
        <f t="shared" si="7"/>
        <v>0</v>
      </c>
      <c r="V218" s="60"/>
      <c r="W218" s="145" t="str">
        <f>IF(AND(B218='DC - CN'!$C$16,OR(U218&lt;&gt;0,V218&lt;&gt;0)),"x","")</f>
        <v/>
      </c>
    </row>
    <row r="219" spans="1:23" ht="18" customHeight="1">
      <c r="A219" s="2">
        <f t="shared" si="0"/>
        <v>217</v>
      </c>
      <c r="B219" s="3" t="s">
        <v>174</v>
      </c>
      <c r="C219" s="3" t="s">
        <v>380</v>
      </c>
      <c r="D219" s="4" t="s">
        <v>405</v>
      </c>
      <c r="E219" s="140">
        <v>47</v>
      </c>
      <c r="F219" s="140">
        <v>42</v>
      </c>
      <c r="G219" s="140">
        <v>13</v>
      </c>
      <c r="H219" s="54">
        <f t="shared" si="8"/>
        <v>0</v>
      </c>
      <c r="I219" s="88" t="s">
        <v>396</v>
      </c>
      <c r="J219" s="87">
        <v>42501</v>
      </c>
      <c r="K219" s="55">
        <v>110</v>
      </c>
      <c r="L219" s="55">
        <v>7900</v>
      </c>
      <c r="M219" s="55">
        <f t="shared" si="9"/>
        <v>869000</v>
      </c>
      <c r="N219" s="66"/>
      <c r="O219" s="66"/>
      <c r="P219" s="56"/>
      <c r="Q219" s="57"/>
      <c r="R219" s="57"/>
      <c r="S219" s="57">
        <f>R219*10%</f>
        <v>0</v>
      </c>
      <c r="T219" s="57">
        <f t="shared" si="10"/>
        <v>0</v>
      </c>
      <c r="U219" s="57">
        <f t="shared" si="7"/>
        <v>0</v>
      </c>
      <c r="V219" s="60"/>
      <c r="W219" s="145" t="str">
        <f>IF(AND(B219='DC - CN'!$C$16,OR(U219&lt;&gt;0,V219&lt;&gt;0)),"x","")</f>
        <v/>
      </c>
    </row>
    <row r="220" spans="1:23" ht="18" customHeight="1">
      <c r="A220" s="2">
        <f t="shared" si="0"/>
        <v>218</v>
      </c>
      <c r="B220" s="3" t="s">
        <v>174</v>
      </c>
      <c r="C220" s="3" t="s">
        <v>381</v>
      </c>
      <c r="D220" s="4" t="s">
        <v>405</v>
      </c>
      <c r="E220" s="140">
        <v>47</v>
      </c>
      <c r="F220" s="140">
        <v>42</v>
      </c>
      <c r="G220" s="140">
        <v>24.5</v>
      </c>
      <c r="H220" s="54">
        <f t="shared" si="8"/>
        <v>0</v>
      </c>
      <c r="I220" s="88" t="s">
        <v>396</v>
      </c>
      <c r="J220" s="87">
        <v>42501</v>
      </c>
      <c r="K220" s="55">
        <v>55</v>
      </c>
      <c r="L220" s="55">
        <v>9200</v>
      </c>
      <c r="M220" s="55">
        <f t="shared" si="9"/>
        <v>506000</v>
      </c>
      <c r="N220" s="66"/>
      <c r="O220" s="66"/>
      <c r="P220" s="56"/>
      <c r="Q220" s="57"/>
      <c r="R220" s="57"/>
      <c r="S220" s="57">
        <f>R220*10%</f>
        <v>0</v>
      </c>
      <c r="T220" s="57">
        <f t="shared" si="10"/>
        <v>0</v>
      </c>
      <c r="U220" s="57">
        <f t="shared" si="7"/>
        <v>0</v>
      </c>
      <c r="V220" s="60"/>
      <c r="W220" s="145" t="str">
        <f>IF(AND(B220='DC - CN'!$C$16,OR(U220&lt;&gt;0,V220&lt;&gt;0)),"x","")</f>
        <v/>
      </c>
    </row>
    <row r="221" spans="1:23" ht="18" customHeight="1">
      <c r="A221" s="2">
        <f t="shared" si="0"/>
        <v>219</v>
      </c>
      <c r="B221" s="3" t="s">
        <v>174</v>
      </c>
      <c r="C221" s="3" t="s">
        <v>382</v>
      </c>
      <c r="D221" s="4" t="s">
        <v>405</v>
      </c>
      <c r="E221" s="140">
        <v>47</v>
      </c>
      <c r="F221" s="140">
        <v>42</v>
      </c>
      <c r="G221" s="140">
        <v>24.5</v>
      </c>
      <c r="H221" s="54">
        <f t="shared" si="1"/>
        <v>0</v>
      </c>
      <c r="I221" s="88" t="s">
        <v>396</v>
      </c>
      <c r="J221" s="87">
        <v>42501</v>
      </c>
      <c r="K221" s="55">
        <v>55</v>
      </c>
      <c r="L221" s="55">
        <v>9200</v>
      </c>
      <c r="M221" s="55">
        <f t="shared" si="5"/>
        <v>506000</v>
      </c>
      <c r="N221" s="66"/>
      <c r="O221" s="66"/>
      <c r="P221" s="56"/>
      <c r="Q221" s="57"/>
      <c r="R221" s="57"/>
      <c r="S221" s="57">
        <f>R221*10%</f>
        <v>0</v>
      </c>
      <c r="T221" s="57">
        <f t="shared" si="6"/>
        <v>0</v>
      </c>
      <c r="U221" s="57">
        <f t="shared" si="7"/>
        <v>0</v>
      </c>
      <c r="V221" s="60"/>
      <c r="W221" s="145" t="str">
        <f>IF(AND(B221='DC - CN'!$C$16,OR(U221&lt;&gt;0,V221&lt;&gt;0)),"x","")</f>
        <v/>
      </c>
    </row>
    <row r="222" spans="1:23" ht="18" customHeight="1">
      <c r="A222" s="2">
        <f t="shared" si="0"/>
        <v>220</v>
      </c>
      <c r="B222" s="3" t="s">
        <v>174</v>
      </c>
      <c r="C222" s="3" t="s">
        <v>383</v>
      </c>
      <c r="D222" s="4" t="s">
        <v>405</v>
      </c>
      <c r="E222" s="140">
        <v>47</v>
      </c>
      <c r="F222" s="140">
        <v>42</v>
      </c>
      <c r="G222" s="140">
        <v>24.5</v>
      </c>
      <c r="H222" s="54">
        <f t="shared" si="1"/>
        <v>0</v>
      </c>
      <c r="I222" s="88" t="s">
        <v>396</v>
      </c>
      <c r="J222" s="87">
        <v>42501</v>
      </c>
      <c r="K222" s="55">
        <v>55</v>
      </c>
      <c r="L222" s="55">
        <v>9200</v>
      </c>
      <c r="M222" s="55">
        <f t="shared" si="5"/>
        <v>506000</v>
      </c>
      <c r="N222" s="66"/>
      <c r="O222" s="66"/>
      <c r="P222" s="56"/>
      <c r="Q222" s="57"/>
      <c r="R222" s="57"/>
      <c r="S222" s="57">
        <f>R222*10%</f>
        <v>0</v>
      </c>
      <c r="T222" s="57">
        <f t="shared" si="6"/>
        <v>0</v>
      </c>
      <c r="U222" s="57">
        <f t="shared" si="7"/>
        <v>0</v>
      </c>
      <c r="V222" s="60"/>
      <c r="W222" s="145" t="str">
        <f>IF(AND(B222='DC - CN'!$C$16,OR(U222&lt;&gt;0,V222&lt;&gt;0)),"x","")</f>
        <v/>
      </c>
    </row>
    <row r="223" spans="1:23" ht="18" customHeight="1">
      <c r="A223" s="2">
        <f t="shared" si="0"/>
        <v>221</v>
      </c>
      <c r="B223" s="3" t="s">
        <v>174</v>
      </c>
      <c r="C223" s="3" t="s">
        <v>384</v>
      </c>
      <c r="D223" s="4" t="s">
        <v>405</v>
      </c>
      <c r="E223" s="140">
        <v>47</v>
      </c>
      <c r="F223" s="140">
        <v>42</v>
      </c>
      <c r="G223" s="140">
        <v>24.5</v>
      </c>
      <c r="H223" s="54">
        <f t="shared" si="1"/>
        <v>0</v>
      </c>
      <c r="I223" s="88" t="s">
        <v>396</v>
      </c>
      <c r="J223" s="87">
        <v>42501</v>
      </c>
      <c r="K223" s="55">
        <v>56</v>
      </c>
      <c r="L223" s="55">
        <v>9200</v>
      </c>
      <c r="M223" s="55">
        <f t="shared" si="5"/>
        <v>515200</v>
      </c>
      <c r="N223" s="66"/>
      <c r="O223" s="66"/>
      <c r="P223" s="56"/>
      <c r="Q223" s="57"/>
      <c r="R223" s="57"/>
      <c r="S223" s="57">
        <f>R223*10%</f>
        <v>0</v>
      </c>
      <c r="T223" s="57">
        <f t="shared" si="6"/>
        <v>0</v>
      </c>
      <c r="U223" s="57">
        <f t="shared" si="7"/>
        <v>0</v>
      </c>
      <c r="V223" s="60"/>
      <c r="W223" s="145" t="str">
        <f>IF(AND(B223='DC - CN'!$C$16,OR(U223&lt;&gt;0,V223&lt;&gt;0)),"x","")</f>
        <v/>
      </c>
    </row>
    <row r="224" spans="1:23" ht="18" customHeight="1">
      <c r="A224" s="2">
        <f t="shared" si="0"/>
        <v>222</v>
      </c>
      <c r="B224" s="3" t="s">
        <v>174</v>
      </c>
      <c r="C224" s="3" t="s">
        <v>385</v>
      </c>
      <c r="D224" s="4" t="s">
        <v>405</v>
      </c>
      <c r="E224" s="140">
        <v>47</v>
      </c>
      <c r="F224" s="140">
        <v>42</v>
      </c>
      <c r="G224" s="140">
        <v>24.5</v>
      </c>
      <c r="H224" s="54">
        <f t="shared" si="1"/>
        <v>0</v>
      </c>
      <c r="I224" s="88" t="s">
        <v>396</v>
      </c>
      <c r="J224" s="87">
        <v>42501</v>
      </c>
      <c r="K224" s="55">
        <v>51</v>
      </c>
      <c r="L224" s="55">
        <v>9200</v>
      </c>
      <c r="M224" s="55">
        <f t="shared" si="5"/>
        <v>469200</v>
      </c>
      <c r="N224" s="66"/>
      <c r="O224" s="66"/>
      <c r="P224" s="56"/>
      <c r="Q224" s="57"/>
      <c r="R224" s="57"/>
      <c r="S224" s="57">
        <f>R224*10%</f>
        <v>0</v>
      </c>
      <c r="T224" s="57">
        <f t="shared" si="6"/>
        <v>0</v>
      </c>
      <c r="U224" s="57">
        <f t="shared" si="7"/>
        <v>0</v>
      </c>
      <c r="V224" s="60"/>
      <c r="W224" s="145" t="str">
        <f>IF(AND(B224='DC - CN'!$C$16,OR(U224&lt;&gt;0,V224&lt;&gt;0)),"x","")</f>
        <v/>
      </c>
    </row>
    <row r="225" spans="1:23" ht="18" customHeight="1">
      <c r="A225" s="2">
        <f t="shared" si="0"/>
        <v>223</v>
      </c>
      <c r="B225" s="3" t="s">
        <v>174</v>
      </c>
      <c r="C225" s="3" t="s">
        <v>386</v>
      </c>
      <c r="D225" s="4" t="s">
        <v>405</v>
      </c>
      <c r="E225" s="140">
        <v>48</v>
      </c>
      <c r="F225" s="140">
        <v>42</v>
      </c>
      <c r="G225" s="140">
        <v>24.5</v>
      </c>
      <c r="H225" s="54">
        <f t="shared" si="1"/>
        <v>0</v>
      </c>
      <c r="I225" s="88" t="s">
        <v>396</v>
      </c>
      <c r="J225" s="87">
        <v>42501</v>
      </c>
      <c r="K225" s="55">
        <v>44</v>
      </c>
      <c r="L225" s="55">
        <v>9300</v>
      </c>
      <c r="M225" s="55">
        <f t="shared" si="5"/>
        <v>409200</v>
      </c>
      <c r="N225" s="66"/>
      <c r="O225" s="66"/>
      <c r="P225" s="56"/>
      <c r="Q225" s="57"/>
      <c r="R225" s="57"/>
      <c r="S225" s="57">
        <f>R225*10%</f>
        <v>0</v>
      </c>
      <c r="T225" s="57">
        <f t="shared" si="6"/>
        <v>0</v>
      </c>
      <c r="U225" s="57">
        <f t="shared" si="7"/>
        <v>0</v>
      </c>
      <c r="V225" s="60"/>
      <c r="W225" s="145" t="str">
        <f>IF(AND(B225='DC - CN'!$C$16,OR(U225&lt;&gt;0,V225&lt;&gt;0)),"x","")</f>
        <v/>
      </c>
    </row>
    <row r="226" spans="1:23" ht="18" customHeight="1">
      <c r="A226" s="2">
        <f t="shared" si="0"/>
        <v>224</v>
      </c>
      <c r="B226" s="3" t="s">
        <v>174</v>
      </c>
      <c r="C226" s="3" t="s">
        <v>387</v>
      </c>
      <c r="D226" s="4" t="s">
        <v>405</v>
      </c>
      <c r="E226" s="140">
        <v>47</v>
      </c>
      <c r="F226" s="140">
        <v>42</v>
      </c>
      <c r="G226" s="140">
        <v>24.5</v>
      </c>
      <c r="H226" s="54">
        <f t="shared" si="1"/>
        <v>0</v>
      </c>
      <c r="I226" s="88" t="s">
        <v>396</v>
      </c>
      <c r="J226" s="87">
        <v>42501</v>
      </c>
      <c r="K226" s="55">
        <v>51</v>
      </c>
      <c r="L226" s="55">
        <v>9200</v>
      </c>
      <c r="M226" s="55">
        <f t="shared" si="5"/>
        <v>469200</v>
      </c>
      <c r="N226" s="66"/>
      <c r="O226" s="66"/>
      <c r="P226" s="56"/>
      <c r="Q226" s="57"/>
      <c r="R226" s="57"/>
      <c r="S226" s="57">
        <f>R226*10%</f>
        <v>0</v>
      </c>
      <c r="T226" s="57">
        <f t="shared" si="6"/>
        <v>0</v>
      </c>
      <c r="U226" s="57">
        <f t="shared" si="7"/>
        <v>0</v>
      </c>
      <c r="V226" s="60"/>
      <c r="W226" s="145" t="str">
        <f>IF(AND(B226='DC - CN'!$C$16,OR(U226&lt;&gt;0,V226&lt;&gt;0)),"x","")</f>
        <v/>
      </c>
    </row>
    <row r="227" spans="1:23" ht="18" customHeight="1">
      <c r="A227" s="2">
        <f t="shared" si="0"/>
        <v>225</v>
      </c>
      <c r="B227" s="3" t="s">
        <v>174</v>
      </c>
      <c r="C227" s="3" t="s">
        <v>388</v>
      </c>
      <c r="D227" s="4" t="s">
        <v>405</v>
      </c>
      <c r="E227" s="140">
        <v>47</v>
      </c>
      <c r="F227" s="140">
        <v>42</v>
      </c>
      <c r="G227" s="140">
        <v>24.5</v>
      </c>
      <c r="H227" s="54">
        <f t="shared" si="1"/>
        <v>0</v>
      </c>
      <c r="I227" s="88" t="s">
        <v>396</v>
      </c>
      <c r="J227" s="87">
        <v>42501</v>
      </c>
      <c r="K227" s="55">
        <v>101</v>
      </c>
      <c r="L227" s="55">
        <v>9200</v>
      </c>
      <c r="M227" s="55">
        <f t="shared" si="5"/>
        <v>929200</v>
      </c>
      <c r="N227" s="66"/>
      <c r="O227" s="66"/>
      <c r="P227" s="56"/>
      <c r="Q227" s="57"/>
      <c r="R227" s="57"/>
      <c r="S227" s="57">
        <f>R227*10%</f>
        <v>0</v>
      </c>
      <c r="T227" s="57">
        <f t="shared" si="6"/>
        <v>0</v>
      </c>
      <c r="U227" s="57">
        <f t="shared" si="7"/>
        <v>0</v>
      </c>
      <c r="V227" s="60"/>
      <c r="W227" s="145" t="str">
        <f>IF(AND(B227='DC - CN'!$C$16,OR(U227&lt;&gt;0,V227&lt;&gt;0)),"x","")</f>
        <v/>
      </c>
    </row>
    <row r="228" spans="1:23" ht="18" customHeight="1">
      <c r="A228" s="2">
        <f t="shared" si="0"/>
        <v>226</v>
      </c>
      <c r="B228" s="3" t="s">
        <v>404</v>
      </c>
      <c r="C228" s="3" t="s">
        <v>389</v>
      </c>
      <c r="D228" s="4" t="s">
        <v>405</v>
      </c>
      <c r="E228" s="140">
        <v>36.5</v>
      </c>
      <c r="F228" s="140">
        <v>26.5</v>
      </c>
      <c r="G228" s="140">
        <v>26</v>
      </c>
      <c r="H228" s="54">
        <f t="shared" si="1"/>
        <v>0</v>
      </c>
      <c r="I228" s="88" t="s">
        <v>397</v>
      </c>
      <c r="J228" s="87">
        <v>42502</v>
      </c>
      <c r="K228" s="55">
        <v>520</v>
      </c>
      <c r="L228" s="55">
        <v>11000</v>
      </c>
      <c r="M228" s="55">
        <f t="shared" si="5"/>
        <v>5720000</v>
      </c>
      <c r="N228" s="66"/>
      <c r="O228" s="66"/>
      <c r="P228" s="56"/>
      <c r="Q228" s="57"/>
      <c r="R228" s="57"/>
      <c r="S228" s="57">
        <f>R228*10%</f>
        <v>0</v>
      </c>
      <c r="T228" s="57">
        <f t="shared" si="6"/>
        <v>0</v>
      </c>
      <c r="U228" s="57">
        <f t="shared" si="7"/>
        <v>0</v>
      </c>
      <c r="V228" s="60"/>
      <c r="W228" s="145" t="str">
        <f>IF(AND(B228='DC - CN'!$C$16,OR(U228&lt;&gt;0,V228&lt;&gt;0)),"x","")</f>
        <v/>
      </c>
    </row>
    <row r="229" spans="1:23" ht="18" customHeight="1">
      <c r="A229" s="2">
        <f t="shared" si="0"/>
        <v>227</v>
      </c>
      <c r="B229" s="3" t="s">
        <v>175</v>
      </c>
      <c r="C229" s="3" t="s">
        <v>390</v>
      </c>
      <c r="D229" s="4" t="s">
        <v>407</v>
      </c>
      <c r="E229" s="140">
        <v>95</v>
      </c>
      <c r="F229" s="140">
        <v>132</v>
      </c>
      <c r="G229" s="140"/>
      <c r="H229" s="54">
        <f t="shared" si="1"/>
        <v>0</v>
      </c>
      <c r="I229" s="88" t="s">
        <v>402</v>
      </c>
      <c r="J229" s="87">
        <v>42503</v>
      </c>
      <c r="K229" s="55">
        <v>150</v>
      </c>
      <c r="L229" s="55">
        <v>5894</v>
      </c>
      <c r="M229" s="55">
        <f t="shared" si="5"/>
        <v>884100</v>
      </c>
      <c r="N229" s="66"/>
      <c r="O229" s="66"/>
      <c r="P229" s="56"/>
      <c r="Q229" s="57"/>
      <c r="R229" s="57"/>
      <c r="S229" s="57">
        <f>R229*10%</f>
        <v>0</v>
      </c>
      <c r="T229" s="57">
        <f t="shared" si="6"/>
        <v>0</v>
      </c>
      <c r="U229" s="57">
        <f t="shared" si="7"/>
        <v>0</v>
      </c>
      <c r="V229" s="60"/>
      <c r="W229" s="145" t="str">
        <f>IF(AND(B229='DC - CN'!$C$16,OR(U229&lt;&gt;0,V229&lt;&gt;0)),"x","")</f>
        <v/>
      </c>
    </row>
    <row r="230" spans="1:23" ht="18" customHeight="1">
      <c r="A230" s="2">
        <f t="shared" si="0"/>
        <v>228</v>
      </c>
      <c r="B230" s="3" t="s">
        <v>175</v>
      </c>
      <c r="C230" s="3" t="s">
        <v>391</v>
      </c>
      <c r="D230" s="4" t="s">
        <v>405</v>
      </c>
      <c r="E230" s="140">
        <v>95</v>
      </c>
      <c r="F230" s="140">
        <v>91</v>
      </c>
      <c r="G230" s="140"/>
      <c r="H230" s="54">
        <f t="shared" si="1"/>
        <v>0</v>
      </c>
      <c r="I230" s="88" t="s">
        <v>326</v>
      </c>
      <c r="J230" s="87">
        <v>42503</v>
      </c>
      <c r="K230" s="55">
        <v>1100</v>
      </c>
      <c r="L230" s="55">
        <v>7921</v>
      </c>
      <c r="M230" s="55">
        <f t="shared" si="5"/>
        <v>8713100</v>
      </c>
      <c r="N230" s="66"/>
      <c r="O230" s="66"/>
      <c r="P230" s="56"/>
      <c r="Q230" s="57"/>
      <c r="R230" s="57"/>
      <c r="S230" s="57">
        <f>R230*10%</f>
        <v>0</v>
      </c>
      <c r="T230" s="57">
        <f t="shared" si="6"/>
        <v>0</v>
      </c>
      <c r="U230" s="57">
        <f t="shared" si="7"/>
        <v>0</v>
      </c>
      <c r="V230" s="60"/>
      <c r="W230" s="145" t="str">
        <f>IF(AND(B230='DC - CN'!$C$16,OR(U230&lt;&gt;0,V230&lt;&gt;0)),"x","")</f>
        <v/>
      </c>
    </row>
    <row r="231" spans="1:23" ht="18" customHeight="1">
      <c r="A231" s="2">
        <f t="shared" si="0"/>
        <v>229</v>
      </c>
      <c r="B231" s="3" t="s">
        <v>157</v>
      </c>
      <c r="C231" s="3" t="s">
        <v>392</v>
      </c>
      <c r="D231" s="4" t="s">
        <v>405</v>
      </c>
      <c r="E231" s="140">
        <v>51</v>
      </c>
      <c r="F231" s="140">
        <v>23</v>
      </c>
      <c r="G231" s="140">
        <v>34.5</v>
      </c>
      <c r="H231" s="54">
        <f t="shared" si="1"/>
        <v>0</v>
      </c>
      <c r="I231" s="88" t="s">
        <v>403</v>
      </c>
      <c r="J231" s="87">
        <v>42504</v>
      </c>
      <c r="K231" s="55">
        <v>1000</v>
      </c>
      <c r="L231" s="55">
        <v>6364</v>
      </c>
      <c r="M231" s="55">
        <f t="shared" si="5"/>
        <v>6364000</v>
      </c>
      <c r="N231" s="66"/>
      <c r="O231" s="66"/>
      <c r="P231" s="56"/>
      <c r="Q231" s="57"/>
      <c r="R231" s="57"/>
      <c r="S231" s="57">
        <f>R231*10%</f>
        <v>0</v>
      </c>
      <c r="T231" s="57">
        <f t="shared" si="6"/>
        <v>0</v>
      </c>
      <c r="U231" s="57">
        <f t="shared" si="7"/>
        <v>0</v>
      </c>
      <c r="V231" s="60"/>
      <c r="W231" s="145" t="str">
        <f>IF(AND(B231='DC - CN'!$C$16,OR(U231&lt;&gt;0,V231&lt;&gt;0)),"x","")</f>
        <v/>
      </c>
    </row>
    <row r="232" spans="1:23" ht="18" customHeight="1">
      <c r="A232" s="2">
        <f t="shared" si="0"/>
        <v>230</v>
      </c>
      <c r="B232" s="3" t="s">
        <v>393</v>
      </c>
      <c r="C232" s="3" t="s">
        <v>305</v>
      </c>
      <c r="D232" s="4" t="s">
        <v>405</v>
      </c>
      <c r="E232" s="140">
        <v>44</v>
      </c>
      <c r="F232" s="140">
        <v>29</v>
      </c>
      <c r="G232" s="140">
        <v>25</v>
      </c>
      <c r="H232" s="54">
        <f t="shared" si="1"/>
        <v>0</v>
      </c>
      <c r="I232" s="88" t="s">
        <v>329</v>
      </c>
      <c r="J232" s="87">
        <v>42504</v>
      </c>
      <c r="K232" s="55">
        <v>3600</v>
      </c>
      <c r="L232" s="55">
        <v>9000</v>
      </c>
      <c r="M232" s="55">
        <f t="shared" si="5"/>
        <v>32400000</v>
      </c>
      <c r="N232" s="66"/>
      <c r="O232" s="66"/>
      <c r="P232" s="56"/>
      <c r="Q232" s="57"/>
      <c r="R232" s="57"/>
      <c r="S232" s="57">
        <f>R232*10%</f>
        <v>0</v>
      </c>
      <c r="T232" s="57">
        <f t="shared" si="6"/>
        <v>0</v>
      </c>
      <c r="U232" s="57">
        <f t="shared" si="7"/>
        <v>0</v>
      </c>
      <c r="V232" s="60"/>
      <c r="W232" s="145" t="str">
        <f>IF(AND(B232='DC - CN'!$C$16,OR(U232&lt;&gt;0,V232&lt;&gt;0)),"x","")</f>
        <v/>
      </c>
    </row>
    <row r="233" spans="1:23" ht="18" customHeight="1">
      <c r="A233" s="2">
        <f t="shared" si="0"/>
        <v>231</v>
      </c>
      <c r="B233" s="3" t="s">
        <v>394</v>
      </c>
      <c r="C233" s="3" t="s">
        <v>306</v>
      </c>
      <c r="D233" s="4" t="s">
        <v>405</v>
      </c>
      <c r="E233" s="140">
        <v>43.7</v>
      </c>
      <c r="F233" s="140">
        <v>35.200000000000003</v>
      </c>
      <c r="G233" s="140">
        <v>22</v>
      </c>
      <c r="H233" s="54">
        <f t="shared" si="1"/>
        <v>0</v>
      </c>
      <c r="I233" s="88" t="s">
        <v>329</v>
      </c>
      <c r="J233" s="87">
        <v>42506</v>
      </c>
      <c r="K233" s="55">
        <v>700</v>
      </c>
      <c r="L233" s="55">
        <v>11700</v>
      </c>
      <c r="M233" s="55">
        <f t="shared" si="5"/>
        <v>8190000</v>
      </c>
      <c r="N233" s="66"/>
      <c r="O233" s="66"/>
      <c r="P233" s="56"/>
      <c r="Q233" s="57"/>
      <c r="R233" s="57"/>
      <c r="S233" s="57">
        <f>R233*10%</f>
        <v>0</v>
      </c>
      <c r="T233" s="57">
        <f t="shared" si="6"/>
        <v>0</v>
      </c>
      <c r="U233" s="57">
        <f t="shared" si="7"/>
        <v>0</v>
      </c>
      <c r="V233" s="60"/>
      <c r="W233" s="145" t="str">
        <f>IF(AND(B233='DC - CN'!$C$16,OR(U233&lt;&gt;0,V233&lt;&gt;0)),"x","")</f>
        <v/>
      </c>
    </row>
    <row r="234" spans="1:23" ht="18" customHeight="1">
      <c r="A234" s="2">
        <f t="shared" si="0"/>
        <v>232</v>
      </c>
      <c r="B234" s="3" t="s">
        <v>394</v>
      </c>
      <c r="C234" s="3" t="s">
        <v>306</v>
      </c>
      <c r="D234" s="4" t="s">
        <v>405</v>
      </c>
      <c r="E234" s="140">
        <v>38</v>
      </c>
      <c r="F234" s="140">
        <v>38</v>
      </c>
      <c r="G234" s="140">
        <v>30.2</v>
      </c>
      <c r="H234" s="54">
        <f t="shared" si="1"/>
        <v>0</v>
      </c>
      <c r="I234" s="88" t="s">
        <v>329</v>
      </c>
      <c r="J234" s="87">
        <v>42506</v>
      </c>
      <c r="K234" s="55">
        <v>300</v>
      </c>
      <c r="L234" s="55">
        <v>13000</v>
      </c>
      <c r="M234" s="55">
        <f t="shared" si="5"/>
        <v>3900000</v>
      </c>
      <c r="N234" s="66"/>
      <c r="O234" s="66"/>
      <c r="P234" s="56"/>
      <c r="Q234" s="57"/>
      <c r="R234" s="57"/>
      <c r="S234" s="57">
        <f>R234*10%</f>
        <v>0</v>
      </c>
      <c r="T234" s="57">
        <f t="shared" si="6"/>
        <v>0</v>
      </c>
      <c r="U234" s="57">
        <f t="shared" si="7"/>
        <v>0</v>
      </c>
      <c r="V234" s="60"/>
      <c r="W234" s="145" t="str">
        <f>IF(AND(B234='DC - CN'!$C$16,OR(U234&lt;&gt;0,V234&lt;&gt;0)),"x","")</f>
        <v/>
      </c>
    </row>
    <row r="235" spans="1:23" ht="18" customHeight="1">
      <c r="A235" s="2" t="str">
        <f t="shared" si="0"/>
        <v/>
      </c>
      <c r="B235" s="3"/>
      <c r="C235" s="3"/>
      <c r="D235" s="4"/>
      <c r="E235" s="140"/>
      <c r="F235" s="140"/>
      <c r="G235" s="140"/>
      <c r="H235" s="54">
        <f t="shared" si="1"/>
        <v>0</v>
      </c>
      <c r="I235" s="88"/>
      <c r="J235" s="87"/>
      <c r="K235" s="55"/>
      <c r="L235" s="55"/>
      <c r="M235" s="55">
        <f t="shared" si="5"/>
        <v>0</v>
      </c>
      <c r="N235" s="66"/>
      <c r="O235" s="66"/>
      <c r="P235" s="56"/>
      <c r="Q235" s="57"/>
      <c r="R235" s="57"/>
      <c r="S235" s="57">
        <f>R235*10%</f>
        <v>0</v>
      </c>
      <c r="T235" s="57">
        <f t="shared" si="6"/>
        <v>0</v>
      </c>
      <c r="U235" s="57">
        <f t="shared" si="7"/>
        <v>0</v>
      </c>
      <c r="V235" s="60"/>
      <c r="W235" s="145" t="str">
        <f>IF(AND(B235='DC - CN'!$C$16,OR(U235&lt;&gt;0,V235&lt;&gt;0)),"x","")</f>
        <v/>
      </c>
    </row>
    <row r="236" spans="1:23" ht="18" customHeight="1">
      <c r="A236" s="2" t="str">
        <f t="shared" si="0"/>
        <v/>
      </c>
      <c r="B236" s="3"/>
      <c r="C236" s="3"/>
      <c r="D236" s="4"/>
      <c r="E236" s="140"/>
      <c r="F236" s="140"/>
      <c r="G236" s="140"/>
      <c r="H236" s="54">
        <f t="shared" si="1"/>
        <v>0</v>
      </c>
      <c r="I236" s="88"/>
      <c r="J236" s="87"/>
      <c r="K236" s="55"/>
      <c r="L236" s="55"/>
      <c r="M236" s="55">
        <f t="shared" si="5"/>
        <v>0</v>
      </c>
      <c r="N236" s="66"/>
      <c r="O236" s="66"/>
      <c r="P236" s="56"/>
      <c r="Q236" s="57"/>
      <c r="R236" s="57"/>
      <c r="S236" s="57">
        <f>R236*10%</f>
        <v>0</v>
      </c>
      <c r="T236" s="57">
        <f t="shared" si="6"/>
        <v>0</v>
      </c>
      <c r="U236" s="57">
        <f t="shared" si="7"/>
        <v>0</v>
      </c>
      <c r="V236" s="60"/>
      <c r="W236" s="145" t="str">
        <f>IF(AND(B236='DC - CN'!$C$16,OR(U236&lt;&gt;0,V236&lt;&gt;0)),"x","")</f>
        <v/>
      </c>
    </row>
    <row r="237" spans="1:23" ht="18" customHeight="1">
      <c r="A237" s="2" t="str">
        <f t="shared" ref="A237:A300" si="11">IF(B237&lt;&gt;"",ROW()-2,"")</f>
        <v/>
      </c>
      <c r="B237" s="3"/>
      <c r="C237" s="3"/>
      <c r="D237" s="4"/>
      <c r="E237" s="140"/>
      <c r="F237" s="140"/>
      <c r="G237" s="140"/>
      <c r="H237" s="54">
        <f t="shared" ref="H237:H300" si="12">(IF(G237&gt;0,(((E237+F237)*2+4)*(F237+G237+2)/10000),(E237*F237/10000)))*Q237</f>
        <v>0</v>
      </c>
      <c r="I237" s="88"/>
      <c r="J237" s="87"/>
      <c r="K237" s="55"/>
      <c r="L237" s="55"/>
      <c r="M237" s="55">
        <f t="shared" ref="M237:M300" si="13">K237*L237</f>
        <v>0</v>
      </c>
      <c r="N237" s="66"/>
      <c r="O237" s="66"/>
      <c r="P237" s="56"/>
      <c r="Q237" s="57"/>
      <c r="R237" s="57"/>
      <c r="S237" s="57">
        <f t="shared" ref="S237:S300" si="14">R237*10%</f>
        <v>0</v>
      </c>
      <c r="T237" s="57">
        <f t="shared" ref="T237:T300" si="15">Q237*R237</f>
        <v>0</v>
      </c>
      <c r="U237" s="57">
        <f t="shared" ref="U237:U300" si="16">Q237*(R237+S237)</f>
        <v>0</v>
      </c>
      <c r="V237" s="60"/>
      <c r="W237" s="145" t="str">
        <f>IF(AND(B237='DC - CN'!$C$16,OR(U237&lt;&gt;0,V237&lt;&gt;0)),"x","")</f>
        <v/>
      </c>
    </row>
    <row r="238" spans="1:23" ht="18" customHeight="1">
      <c r="A238" s="2" t="str">
        <f t="shared" si="11"/>
        <v/>
      </c>
      <c r="B238" s="3"/>
      <c r="C238" s="3"/>
      <c r="D238" s="4"/>
      <c r="E238" s="140"/>
      <c r="F238" s="140"/>
      <c r="G238" s="140"/>
      <c r="H238" s="54">
        <f t="shared" si="12"/>
        <v>0</v>
      </c>
      <c r="I238" s="88"/>
      <c r="J238" s="87"/>
      <c r="K238" s="55"/>
      <c r="L238" s="55"/>
      <c r="M238" s="55">
        <f t="shared" si="13"/>
        <v>0</v>
      </c>
      <c r="N238" s="66"/>
      <c r="O238" s="66"/>
      <c r="P238" s="56"/>
      <c r="Q238" s="57"/>
      <c r="R238" s="57"/>
      <c r="S238" s="57">
        <f t="shared" si="14"/>
        <v>0</v>
      </c>
      <c r="T238" s="57">
        <f t="shared" si="15"/>
        <v>0</v>
      </c>
      <c r="U238" s="57">
        <f t="shared" si="16"/>
        <v>0</v>
      </c>
      <c r="V238" s="60"/>
      <c r="W238" s="145" t="str">
        <f>IF(AND(B238='DC - CN'!$C$16,OR(U238&lt;&gt;0,V238&lt;&gt;0)),"x","")</f>
        <v/>
      </c>
    </row>
    <row r="239" spans="1:23" ht="18" customHeight="1">
      <c r="A239" s="2" t="str">
        <f t="shared" si="11"/>
        <v/>
      </c>
      <c r="B239" s="3"/>
      <c r="C239" s="3"/>
      <c r="D239" s="4"/>
      <c r="E239" s="140"/>
      <c r="F239" s="140"/>
      <c r="G239" s="140"/>
      <c r="H239" s="54">
        <f t="shared" si="12"/>
        <v>0</v>
      </c>
      <c r="I239" s="88"/>
      <c r="J239" s="87"/>
      <c r="K239" s="55"/>
      <c r="L239" s="55"/>
      <c r="M239" s="55">
        <f t="shared" si="13"/>
        <v>0</v>
      </c>
      <c r="N239" s="66"/>
      <c r="O239" s="66"/>
      <c r="P239" s="56"/>
      <c r="Q239" s="57"/>
      <c r="R239" s="57"/>
      <c r="S239" s="57">
        <f t="shared" si="14"/>
        <v>0</v>
      </c>
      <c r="T239" s="57">
        <f t="shared" si="15"/>
        <v>0</v>
      </c>
      <c r="U239" s="57">
        <f t="shared" si="16"/>
        <v>0</v>
      </c>
      <c r="V239" s="60"/>
      <c r="W239" s="145" t="str">
        <f>IF(AND(B239='DC - CN'!$C$16,OR(U239&lt;&gt;0,V239&lt;&gt;0)),"x","")</f>
        <v/>
      </c>
    </row>
    <row r="240" spans="1:23" ht="18" customHeight="1">
      <c r="A240" s="2" t="str">
        <f t="shared" si="11"/>
        <v/>
      </c>
      <c r="B240" s="3"/>
      <c r="C240" s="3"/>
      <c r="D240" s="4"/>
      <c r="E240" s="140"/>
      <c r="F240" s="140"/>
      <c r="G240" s="140"/>
      <c r="H240" s="54">
        <f t="shared" si="12"/>
        <v>0</v>
      </c>
      <c r="I240" s="88"/>
      <c r="J240" s="87"/>
      <c r="K240" s="55"/>
      <c r="L240" s="55"/>
      <c r="M240" s="55">
        <f t="shared" si="13"/>
        <v>0</v>
      </c>
      <c r="N240" s="66"/>
      <c r="O240" s="66"/>
      <c r="P240" s="56"/>
      <c r="Q240" s="57"/>
      <c r="R240" s="57"/>
      <c r="S240" s="57">
        <f t="shared" si="14"/>
        <v>0</v>
      </c>
      <c r="T240" s="57">
        <f t="shared" si="15"/>
        <v>0</v>
      </c>
      <c r="U240" s="57">
        <f t="shared" si="16"/>
        <v>0</v>
      </c>
      <c r="V240" s="60"/>
      <c r="W240" s="145" t="str">
        <f>IF(AND(B240='DC - CN'!$C$16,OR(U240&lt;&gt;0,V240&lt;&gt;0)),"x","")</f>
        <v/>
      </c>
    </row>
    <row r="241" spans="1:23" ht="18" customHeight="1">
      <c r="A241" s="2" t="str">
        <f t="shared" si="11"/>
        <v/>
      </c>
      <c r="B241" s="3"/>
      <c r="C241" s="3"/>
      <c r="D241" s="4"/>
      <c r="E241" s="140"/>
      <c r="F241" s="140"/>
      <c r="G241" s="140"/>
      <c r="H241" s="54">
        <f t="shared" si="12"/>
        <v>0</v>
      </c>
      <c r="I241" s="88"/>
      <c r="J241" s="87"/>
      <c r="K241" s="55"/>
      <c r="L241" s="55"/>
      <c r="M241" s="55">
        <f t="shared" si="13"/>
        <v>0</v>
      </c>
      <c r="N241" s="66"/>
      <c r="O241" s="66"/>
      <c r="P241" s="56"/>
      <c r="Q241" s="57"/>
      <c r="R241" s="57"/>
      <c r="S241" s="57">
        <f t="shared" si="14"/>
        <v>0</v>
      </c>
      <c r="T241" s="57">
        <f t="shared" si="15"/>
        <v>0</v>
      </c>
      <c r="U241" s="57">
        <f t="shared" si="16"/>
        <v>0</v>
      </c>
      <c r="V241" s="60"/>
      <c r="W241" s="145" t="str">
        <f>IF(AND(B241='DC - CN'!$C$16,OR(U241&lt;&gt;0,V241&lt;&gt;0)),"x","")</f>
        <v/>
      </c>
    </row>
    <row r="242" spans="1:23" ht="18" customHeight="1">
      <c r="A242" s="2" t="str">
        <f t="shared" si="11"/>
        <v/>
      </c>
      <c r="B242" s="3"/>
      <c r="C242" s="3"/>
      <c r="D242" s="4"/>
      <c r="E242" s="140"/>
      <c r="F242" s="140"/>
      <c r="G242" s="140"/>
      <c r="H242" s="54">
        <f t="shared" si="12"/>
        <v>0</v>
      </c>
      <c r="I242" s="88"/>
      <c r="J242" s="87"/>
      <c r="K242" s="55"/>
      <c r="L242" s="55"/>
      <c r="M242" s="55">
        <f t="shared" si="13"/>
        <v>0</v>
      </c>
      <c r="N242" s="66"/>
      <c r="O242" s="66"/>
      <c r="P242" s="56"/>
      <c r="Q242" s="57"/>
      <c r="R242" s="57"/>
      <c r="S242" s="57">
        <f t="shared" si="14"/>
        <v>0</v>
      </c>
      <c r="T242" s="57">
        <f t="shared" si="15"/>
        <v>0</v>
      </c>
      <c r="U242" s="57">
        <f t="shared" si="16"/>
        <v>0</v>
      </c>
      <c r="V242" s="60"/>
      <c r="W242" s="145" t="str">
        <f>IF(AND(B242='DC - CN'!$C$16,OR(U242&lt;&gt;0,V242&lt;&gt;0)),"x","")</f>
        <v/>
      </c>
    </row>
    <row r="243" spans="1:23" ht="18" customHeight="1">
      <c r="A243" s="2" t="str">
        <f t="shared" si="11"/>
        <v/>
      </c>
      <c r="B243" s="3"/>
      <c r="C243" s="3"/>
      <c r="D243" s="4"/>
      <c r="E243" s="140"/>
      <c r="F243" s="140"/>
      <c r="G243" s="140"/>
      <c r="H243" s="54">
        <f t="shared" si="12"/>
        <v>0</v>
      </c>
      <c r="I243" s="88"/>
      <c r="J243" s="87"/>
      <c r="K243" s="55"/>
      <c r="L243" s="55"/>
      <c r="M243" s="55">
        <f t="shared" si="13"/>
        <v>0</v>
      </c>
      <c r="N243" s="66"/>
      <c r="O243" s="66"/>
      <c r="P243" s="56"/>
      <c r="Q243" s="57"/>
      <c r="R243" s="57"/>
      <c r="S243" s="57">
        <f t="shared" si="14"/>
        <v>0</v>
      </c>
      <c r="T243" s="57">
        <f t="shared" si="15"/>
        <v>0</v>
      </c>
      <c r="U243" s="57">
        <f t="shared" si="16"/>
        <v>0</v>
      </c>
      <c r="V243" s="60"/>
      <c r="W243" s="145" t="str">
        <f>IF(AND(B243='DC - CN'!$C$16,OR(U243&lt;&gt;0,V243&lt;&gt;0)),"x","")</f>
        <v/>
      </c>
    </row>
    <row r="244" spans="1:23" ht="18" customHeight="1">
      <c r="A244" s="2" t="str">
        <f t="shared" si="11"/>
        <v/>
      </c>
      <c r="B244" s="3"/>
      <c r="C244" s="3"/>
      <c r="D244" s="4"/>
      <c r="E244" s="140"/>
      <c r="F244" s="140"/>
      <c r="G244" s="140"/>
      <c r="H244" s="54">
        <f t="shared" si="12"/>
        <v>0</v>
      </c>
      <c r="I244" s="88"/>
      <c r="J244" s="87"/>
      <c r="K244" s="55"/>
      <c r="L244" s="55"/>
      <c r="M244" s="55">
        <f t="shared" si="13"/>
        <v>0</v>
      </c>
      <c r="N244" s="66"/>
      <c r="O244" s="66"/>
      <c r="P244" s="56"/>
      <c r="Q244" s="57"/>
      <c r="R244" s="57"/>
      <c r="S244" s="57">
        <f t="shared" si="14"/>
        <v>0</v>
      </c>
      <c r="T244" s="57">
        <f t="shared" si="15"/>
        <v>0</v>
      </c>
      <c r="U244" s="57">
        <f t="shared" si="16"/>
        <v>0</v>
      </c>
      <c r="V244" s="60"/>
      <c r="W244" s="145" t="str">
        <f>IF(AND(B244='DC - CN'!$C$16,OR(U244&lt;&gt;0,V244&lt;&gt;0)),"x","")</f>
        <v/>
      </c>
    </row>
    <row r="245" spans="1:23" ht="18" customHeight="1">
      <c r="A245" s="2" t="str">
        <f t="shared" si="11"/>
        <v/>
      </c>
      <c r="B245" s="3"/>
      <c r="C245" s="3"/>
      <c r="D245" s="4"/>
      <c r="E245" s="140"/>
      <c r="F245" s="140"/>
      <c r="G245" s="140"/>
      <c r="H245" s="54">
        <f t="shared" si="12"/>
        <v>0</v>
      </c>
      <c r="I245" s="88"/>
      <c r="J245" s="87"/>
      <c r="K245" s="55"/>
      <c r="L245" s="55"/>
      <c r="M245" s="55">
        <f t="shared" si="13"/>
        <v>0</v>
      </c>
      <c r="N245" s="66"/>
      <c r="O245" s="66"/>
      <c r="P245" s="56"/>
      <c r="Q245" s="57"/>
      <c r="R245" s="57"/>
      <c r="S245" s="57">
        <f t="shared" si="14"/>
        <v>0</v>
      </c>
      <c r="T245" s="57">
        <f t="shared" si="15"/>
        <v>0</v>
      </c>
      <c r="U245" s="57">
        <f t="shared" si="16"/>
        <v>0</v>
      </c>
      <c r="V245" s="60"/>
      <c r="W245" s="145" t="str">
        <f>IF(AND(B245='DC - CN'!$C$16,OR(U245&lt;&gt;0,V245&lt;&gt;0)),"x","")</f>
        <v/>
      </c>
    </row>
    <row r="246" spans="1:23" ht="18" customHeight="1">
      <c r="A246" s="2" t="str">
        <f t="shared" si="11"/>
        <v/>
      </c>
      <c r="B246" s="3"/>
      <c r="C246" s="3"/>
      <c r="D246" s="4"/>
      <c r="E246" s="140"/>
      <c r="F246" s="140"/>
      <c r="G246" s="140"/>
      <c r="H246" s="54">
        <f t="shared" si="12"/>
        <v>0</v>
      </c>
      <c r="I246" s="88"/>
      <c r="J246" s="87"/>
      <c r="K246" s="55"/>
      <c r="L246" s="55"/>
      <c r="M246" s="55">
        <f t="shared" si="13"/>
        <v>0</v>
      </c>
      <c r="N246" s="66"/>
      <c r="O246" s="66"/>
      <c r="P246" s="56"/>
      <c r="Q246" s="57"/>
      <c r="R246" s="57"/>
      <c r="S246" s="57">
        <f t="shared" si="14"/>
        <v>0</v>
      </c>
      <c r="T246" s="57">
        <f t="shared" si="15"/>
        <v>0</v>
      </c>
      <c r="U246" s="57">
        <f t="shared" si="16"/>
        <v>0</v>
      </c>
      <c r="V246" s="60"/>
      <c r="W246" s="145" t="str">
        <f>IF(AND(B246='DC - CN'!$C$16,OR(U246&lt;&gt;0,V246&lt;&gt;0)),"x","")</f>
        <v/>
      </c>
    </row>
    <row r="247" spans="1:23" ht="18" customHeight="1">
      <c r="A247" s="2" t="str">
        <f t="shared" si="11"/>
        <v/>
      </c>
      <c r="B247" s="3"/>
      <c r="C247" s="3"/>
      <c r="D247" s="4"/>
      <c r="E247" s="140"/>
      <c r="F247" s="140"/>
      <c r="G247" s="140"/>
      <c r="H247" s="54">
        <f t="shared" si="12"/>
        <v>0</v>
      </c>
      <c r="I247" s="88"/>
      <c r="J247" s="87"/>
      <c r="K247" s="55"/>
      <c r="L247" s="55"/>
      <c r="M247" s="55">
        <f t="shared" si="13"/>
        <v>0</v>
      </c>
      <c r="N247" s="66"/>
      <c r="O247" s="66"/>
      <c r="P247" s="56"/>
      <c r="Q247" s="57"/>
      <c r="R247" s="57"/>
      <c r="S247" s="57">
        <f t="shared" si="14"/>
        <v>0</v>
      </c>
      <c r="T247" s="57">
        <f t="shared" si="15"/>
        <v>0</v>
      </c>
      <c r="U247" s="57">
        <f t="shared" si="16"/>
        <v>0</v>
      </c>
      <c r="V247" s="60"/>
      <c r="W247" s="145" t="str">
        <f>IF(AND(B247='DC - CN'!$C$16,OR(U247&lt;&gt;0,V247&lt;&gt;0)),"x","")</f>
        <v/>
      </c>
    </row>
    <row r="248" spans="1:23" ht="18" customHeight="1">
      <c r="A248" s="2" t="str">
        <f t="shared" si="11"/>
        <v/>
      </c>
      <c r="B248" s="3"/>
      <c r="C248" s="3"/>
      <c r="D248" s="4"/>
      <c r="E248" s="140"/>
      <c r="F248" s="140"/>
      <c r="G248" s="140"/>
      <c r="H248" s="54">
        <f t="shared" si="12"/>
        <v>0</v>
      </c>
      <c r="I248" s="88"/>
      <c r="J248" s="87"/>
      <c r="K248" s="55"/>
      <c r="L248" s="55"/>
      <c r="M248" s="55">
        <f t="shared" si="13"/>
        <v>0</v>
      </c>
      <c r="N248" s="66"/>
      <c r="O248" s="66"/>
      <c r="P248" s="56"/>
      <c r="Q248" s="57"/>
      <c r="R248" s="57"/>
      <c r="S248" s="57">
        <f t="shared" si="14"/>
        <v>0</v>
      </c>
      <c r="T248" s="57">
        <f t="shared" si="15"/>
        <v>0</v>
      </c>
      <c r="U248" s="57">
        <f t="shared" si="16"/>
        <v>0</v>
      </c>
      <c r="V248" s="60"/>
      <c r="W248" s="145" t="str">
        <f>IF(AND(B248='DC - CN'!$C$16,OR(U248&lt;&gt;0,V248&lt;&gt;0)),"x","")</f>
        <v/>
      </c>
    </row>
    <row r="249" spans="1:23" ht="18" customHeight="1">
      <c r="A249" s="2" t="str">
        <f t="shared" si="11"/>
        <v/>
      </c>
      <c r="B249" s="3"/>
      <c r="C249" s="3"/>
      <c r="D249" s="4"/>
      <c r="E249" s="140"/>
      <c r="F249" s="140"/>
      <c r="G249" s="140"/>
      <c r="H249" s="54">
        <f t="shared" si="12"/>
        <v>0</v>
      </c>
      <c r="I249" s="88"/>
      <c r="J249" s="87"/>
      <c r="K249" s="55"/>
      <c r="L249" s="55"/>
      <c r="M249" s="55">
        <f t="shared" si="13"/>
        <v>0</v>
      </c>
      <c r="N249" s="66"/>
      <c r="O249" s="66"/>
      <c r="P249" s="56"/>
      <c r="Q249" s="57"/>
      <c r="R249" s="57"/>
      <c r="S249" s="57">
        <f t="shared" si="14"/>
        <v>0</v>
      </c>
      <c r="T249" s="57">
        <f t="shared" si="15"/>
        <v>0</v>
      </c>
      <c r="U249" s="57">
        <f t="shared" si="16"/>
        <v>0</v>
      </c>
      <c r="V249" s="60"/>
      <c r="W249" s="145" t="str">
        <f>IF(AND(B249='DC - CN'!$C$16,OR(U249&lt;&gt;0,V249&lt;&gt;0)),"x","")</f>
        <v/>
      </c>
    </row>
    <row r="250" spans="1:23" ht="18" customHeight="1">
      <c r="A250" s="2" t="str">
        <f t="shared" si="11"/>
        <v/>
      </c>
      <c r="B250" s="3"/>
      <c r="C250" s="3"/>
      <c r="D250" s="4"/>
      <c r="E250" s="140"/>
      <c r="F250" s="140"/>
      <c r="G250" s="140"/>
      <c r="H250" s="54">
        <f t="shared" si="12"/>
        <v>0</v>
      </c>
      <c r="I250" s="88"/>
      <c r="J250" s="87"/>
      <c r="K250" s="55"/>
      <c r="L250" s="55"/>
      <c r="M250" s="55">
        <f t="shared" si="13"/>
        <v>0</v>
      </c>
      <c r="N250" s="66"/>
      <c r="O250" s="66"/>
      <c r="P250" s="56"/>
      <c r="Q250" s="57"/>
      <c r="R250" s="57"/>
      <c r="S250" s="57">
        <f t="shared" si="14"/>
        <v>0</v>
      </c>
      <c r="T250" s="57">
        <f t="shared" si="15"/>
        <v>0</v>
      </c>
      <c r="U250" s="57">
        <f t="shared" si="16"/>
        <v>0</v>
      </c>
      <c r="V250" s="60"/>
      <c r="W250" s="145" t="str">
        <f>IF(AND(B250='DC - CN'!$C$16,OR(U250&lt;&gt;0,V250&lt;&gt;0)),"x","")</f>
        <v/>
      </c>
    </row>
    <row r="251" spans="1:23" ht="18" customHeight="1">
      <c r="A251" s="2" t="str">
        <f t="shared" si="11"/>
        <v/>
      </c>
      <c r="B251" s="3"/>
      <c r="C251" s="3"/>
      <c r="D251" s="4"/>
      <c r="E251" s="140"/>
      <c r="F251" s="140"/>
      <c r="G251" s="140"/>
      <c r="H251" s="54">
        <f t="shared" si="12"/>
        <v>0</v>
      </c>
      <c r="I251" s="88"/>
      <c r="J251" s="87"/>
      <c r="K251" s="55"/>
      <c r="L251" s="55"/>
      <c r="M251" s="55">
        <f t="shared" si="13"/>
        <v>0</v>
      </c>
      <c r="N251" s="66"/>
      <c r="O251" s="66"/>
      <c r="P251" s="56"/>
      <c r="Q251" s="57"/>
      <c r="R251" s="57"/>
      <c r="S251" s="57">
        <f t="shared" si="14"/>
        <v>0</v>
      </c>
      <c r="T251" s="57">
        <f t="shared" si="15"/>
        <v>0</v>
      </c>
      <c r="U251" s="57">
        <f t="shared" si="16"/>
        <v>0</v>
      </c>
      <c r="V251" s="60"/>
      <c r="W251" s="145" t="str">
        <f>IF(AND(B251='DC - CN'!$C$16,OR(U251&lt;&gt;0,V251&lt;&gt;0)),"x","")</f>
        <v/>
      </c>
    </row>
    <row r="252" spans="1:23" ht="18" customHeight="1">
      <c r="A252" s="2" t="str">
        <f t="shared" si="11"/>
        <v/>
      </c>
      <c r="B252" s="3"/>
      <c r="C252" s="3"/>
      <c r="D252" s="4"/>
      <c r="E252" s="140"/>
      <c r="F252" s="140"/>
      <c r="G252" s="140"/>
      <c r="H252" s="54">
        <f t="shared" si="12"/>
        <v>0</v>
      </c>
      <c r="I252" s="88"/>
      <c r="J252" s="87"/>
      <c r="K252" s="55"/>
      <c r="L252" s="55"/>
      <c r="M252" s="55">
        <f t="shared" si="13"/>
        <v>0</v>
      </c>
      <c r="N252" s="66"/>
      <c r="O252" s="66"/>
      <c r="P252" s="56"/>
      <c r="Q252" s="57"/>
      <c r="R252" s="57"/>
      <c r="S252" s="57">
        <f t="shared" si="14"/>
        <v>0</v>
      </c>
      <c r="T252" s="57">
        <f t="shared" si="15"/>
        <v>0</v>
      </c>
      <c r="U252" s="57">
        <f t="shared" si="16"/>
        <v>0</v>
      </c>
      <c r="V252" s="60"/>
      <c r="W252" s="145" t="str">
        <f>IF(AND(B252='DC - CN'!$C$16,OR(U252&lt;&gt;0,V252&lt;&gt;0)),"x","")</f>
        <v/>
      </c>
    </row>
    <row r="253" spans="1:23" ht="18" customHeight="1">
      <c r="A253" s="2" t="str">
        <f t="shared" si="11"/>
        <v/>
      </c>
      <c r="B253" s="3"/>
      <c r="C253" s="3"/>
      <c r="D253" s="4"/>
      <c r="E253" s="140"/>
      <c r="F253" s="140"/>
      <c r="G253" s="140"/>
      <c r="H253" s="54">
        <f t="shared" si="12"/>
        <v>0</v>
      </c>
      <c r="I253" s="88"/>
      <c r="J253" s="87"/>
      <c r="K253" s="55"/>
      <c r="L253" s="55"/>
      <c r="M253" s="55">
        <f t="shared" si="13"/>
        <v>0</v>
      </c>
      <c r="N253" s="66"/>
      <c r="O253" s="66"/>
      <c r="P253" s="56"/>
      <c r="Q253" s="57"/>
      <c r="R253" s="57"/>
      <c r="S253" s="57">
        <f t="shared" si="14"/>
        <v>0</v>
      </c>
      <c r="T253" s="57">
        <f t="shared" si="15"/>
        <v>0</v>
      </c>
      <c r="U253" s="57">
        <f t="shared" si="16"/>
        <v>0</v>
      </c>
      <c r="V253" s="60"/>
      <c r="W253" s="145" t="str">
        <f>IF(AND(B253='DC - CN'!$C$16,OR(U253&lt;&gt;0,V253&lt;&gt;0)),"x","")</f>
        <v/>
      </c>
    </row>
    <row r="254" spans="1:23" ht="18" customHeight="1">
      <c r="A254" s="2" t="str">
        <f t="shared" si="11"/>
        <v/>
      </c>
      <c r="B254" s="3"/>
      <c r="C254" s="3"/>
      <c r="D254" s="4"/>
      <c r="E254" s="140"/>
      <c r="F254" s="140"/>
      <c r="G254" s="140"/>
      <c r="H254" s="54">
        <f t="shared" si="12"/>
        <v>0</v>
      </c>
      <c r="I254" s="88"/>
      <c r="J254" s="87"/>
      <c r="K254" s="55"/>
      <c r="L254" s="55"/>
      <c r="M254" s="55">
        <f t="shared" si="13"/>
        <v>0</v>
      </c>
      <c r="N254" s="66"/>
      <c r="O254" s="66"/>
      <c r="P254" s="56"/>
      <c r="Q254" s="57"/>
      <c r="R254" s="57"/>
      <c r="S254" s="57">
        <f t="shared" si="14"/>
        <v>0</v>
      </c>
      <c r="T254" s="57">
        <f t="shared" si="15"/>
        <v>0</v>
      </c>
      <c r="U254" s="57">
        <f t="shared" si="16"/>
        <v>0</v>
      </c>
      <c r="V254" s="60"/>
      <c r="W254" s="145" t="str">
        <f>IF(AND(B254='DC - CN'!$C$16,OR(U254&lt;&gt;0,V254&lt;&gt;0)),"x","")</f>
        <v/>
      </c>
    </row>
    <row r="255" spans="1:23" ht="18" customHeight="1">
      <c r="A255" s="2" t="str">
        <f t="shared" si="11"/>
        <v/>
      </c>
      <c r="B255" s="3"/>
      <c r="C255" s="3"/>
      <c r="D255" s="4"/>
      <c r="E255" s="140"/>
      <c r="F255" s="140"/>
      <c r="G255" s="140"/>
      <c r="H255" s="54">
        <f t="shared" si="12"/>
        <v>0</v>
      </c>
      <c r="I255" s="88"/>
      <c r="J255" s="87"/>
      <c r="K255" s="55"/>
      <c r="L255" s="55"/>
      <c r="M255" s="55">
        <f t="shared" si="13"/>
        <v>0</v>
      </c>
      <c r="N255" s="66"/>
      <c r="O255" s="66"/>
      <c r="P255" s="56"/>
      <c r="Q255" s="57"/>
      <c r="R255" s="57"/>
      <c r="S255" s="57">
        <f t="shared" si="14"/>
        <v>0</v>
      </c>
      <c r="T255" s="57">
        <f t="shared" si="15"/>
        <v>0</v>
      </c>
      <c r="U255" s="57">
        <f t="shared" si="16"/>
        <v>0</v>
      </c>
      <c r="V255" s="60"/>
      <c r="W255" s="145" t="str">
        <f>IF(AND(B255='DC - CN'!$C$16,OR(U255&lt;&gt;0,V255&lt;&gt;0)),"x","")</f>
        <v/>
      </c>
    </row>
    <row r="256" spans="1:23" ht="18" customHeight="1">
      <c r="A256" s="2" t="str">
        <f t="shared" si="11"/>
        <v/>
      </c>
      <c r="B256" s="3"/>
      <c r="C256" s="3"/>
      <c r="D256" s="4"/>
      <c r="E256" s="140"/>
      <c r="F256" s="140"/>
      <c r="G256" s="140"/>
      <c r="H256" s="54">
        <f t="shared" si="12"/>
        <v>0</v>
      </c>
      <c r="I256" s="88"/>
      <c r="J256" s="87"/>
      <c r="K256" s="55"/>
      <c r="L256" s="55"/>
      <c r="M256" s="55">
        <f t="shared" si="13"/>
        <v>0</v>
      </c>
      <c r="N256" s="66"/>
      <c r="O256" s="66"/>
      <c r="P256" s="56"/>
      <c r="Q256" s="57"/>
      <c r="R256" s="57"/>
      <c r="S256" s="57">
        <f t="shared" si="14"/>
        <v>0</v>
      </c>
      <c r="T256" s="57">
        <f t="shared" si="15"/>
        <v>0</v>
      </c>
      <c r="U256" s="57">
        <f t="shared" si="16"/>
        <v>0</v>
      </c>
      <c r="V256" s="60"/>
      <c r="W256" s="145" t="str">
        <f>IF(AND(B256='DC - CN'!$C$16,OR(U256&lt;&gt;0,V256&lt;&gt;0)),"x","")</f>
        <v/>
      </c>
    </row>
    <row r="257" spans="1:23" ht="18" customHeight="1">
      <c r="A257" s="2" t="str">
        <f t="shared" si="11"/>
        <v/>
      </c>
      <c r="B257" s="3"/>
      <c r="C257" s="3"/>
      <c r="D257" s="4"/>
      <c r="E257" s="140"/>
      <c r="F257" s="140"/>
      <c r="G257" s="140"/>
      <c r="H257" s="54">
        <f t="shared" si="12"/>
        <v>0</v>
      </c>
      <c r="I257" s="88"/>
      <c r="J257" s="87"/>
      <c r="K257" s="55"/>
      <c r="L257" s="55"/>
      <c r="M257" s="55">
        <f t="shared" si="13"/>
        <v>0</v>
      </c>
      <c r="N257" s="66"/>
      <c r="O257" s="66"/>
      <c r="P257" s="56"/>
      <c r="Q257" s="57"/>
      <c r="R257" s="57"/>
      <c r="S257" s="57">
        <f t="shared" si="14"/>
        <v>0</v>
      </c>
      <c r="T257" s="57">
        <f t="shared" si="15"/>
        <v>0</v>
      </c>
      <c r="U257" s="57">
        <f t="shared" si="16"/>
        <v>0</v>
      </c>
      <c r="V257" s="60"/>
      <c r="W257" s="145" t="str">
        <f>IF(AND(B257='DC - CN'!$C$16,OR(U257&lt;&gt;0,V257&lt;&gt;0)),"x","")</f>
        <v/>
      </c>
    </row>
    <row r="258" spans="1:23" ht="18" customHeight="1">
      <c r="A258" s="2" t="str">
        <f t="shared" si="11"/>
        <v/>
      </c>
      <c r="B258" s="3"/>
      <c r="C258" s="3"/>
      <c r="D258" s="4"/>
      <c r="E258" s="140"/>
      <c r="F258" s="140"/>
      <c r="G258" s="140"/>
      <c r="H258" s="54">
        <f t="shared" si="12"/>
        <v>0</v>
      </c>
      <c r="I258" s="88"/>
      <c r="J258" s="87"/>
      <c r="K258" s="55"/>
      <c r="L258" s="55"/>
      <c r="M258" s="55">
        <f t="shared" si="13"/>
        <v>0</v>
      </c>
      <c r="N258" s="66"/>
      <c r="O258" s="66"/>
      <c r="P258" s="56"/>
      <c r="Q258" s="57"/>
      <c r="R258" s="57"/>
      <c r="S258" s="57">
        <f t="shared" si="14"/>
        <v>0</v>
      </c>
      <c r="T258" s="57">
        <f t="shared" si="15"/>
        <v>0</v>
      </c>
      <c r="U258" s="57">
        <f t="shared" si="16"/>
        <v>0</v>
      </c>
      <c r="V258" s="60"/>
      <c r="W258" s="145" t="str">
        <f>IF(AND(B258='DC - CN'!$C$16,OR(U258&lt;&gt;0,V258&lt;&gt;0)),"x","")</f>
        <v/>
      </c>
    </row>
    <row r="259" spans="1:23" ht="18" customHeight="1">
      <c r="A259" s="2" t="str">
        <f t="shared" si="11"/>
        <v/>
      </c>
      <c r="B259" s="3"/>
      <c r="C259" s="3"/>
      <c r="D259" s="4"/>
      <c r="E259" s="140"/>
      <c r="F259" s="140"/>
      <c r="G259" s="140"/>
      <c r="H259" s="54">
        <f t="shared" si="12"/>
        <v>0</v>
      </c>
      <c r="I259" s="88"/>
      <c r="J259" s="87"/>
      <c r="K259" s="55"/>
      <c r="L259" s="55"/>
      <c r="M259" s="55">
        <f t="shared" si="13"/>
        <v>0</v>
      </c>
      <c r="N259" s="66"/>
      <c r="O259" s="66"/>
      <c r="P259" s="56"/>
      <c r="Q259" s="57"/>
      <c r="R259" s="57"/>
      <c r="S259" s="57">
        <f t="shared" si="14"/>
        <v>0</v>
      </c>
      <c r="T259" s="57">
        <f t="shared" si="15"/>
        <v>0</v>
      </c>
      <c r="U259" s="57">
        <f t="shared" si="16"/>
        <v>0</v>
      </c>
      <c r="V259" s="60"/>
      <c r="W259" s="145" t="str">
        <f>IF(AND(B259='DC - CN'!$C$16,OR(U259&lt;&gt;0,V259&lt;&gt;0)),"x","")</f>
        <v/>
      </c>
    </row>
    <row r="260" spans="1:23" ht="18" customHeight="1">
      <c r="A260" s="2" t="str">
        <f t="shared" si="11"/>
        <v/>
      </c>
      <c r="B260" s="3"/>
      <c r="C260" s="3"/>
      <c r="D260" s="4"/>
      <c r="E260" s="140"/>
      <c r="F260" s="140"/>
      <c r="G260" s="140"/>
      <c r="H260" s="54">
        <f t="shared" si="12"/>
        <v>0</v>
      </c>
      <c r="I260" s="88"/>
      <c r="J260" s="87"/>
      <c r="K260" s="55"/>
      <c r="L260" s="55"/>
      <c r="M260" s="55">
        <f t="shared" si="13"/>
        <v>0</v>
      </c>
      <c r="N260" s="66"/>
      <c r="O260" s="66"/>
      <c r="P260" s="56"/>
      <c r="Q260" s="57"/>
      <c r="R260" s="57"/>
      <c r="S260" s="57">
        <f t="shared" si="14"/>
        <v>0</v>
      </c>
      <c r="T260" s="57">
        <f t="shared" si="15"/>
        <v>0</v>
      </c>
      <c r="U260" s="57">
        <f t="shared" si="16"/>
        <v>0</v>
      </c>
      <c r="V260" s="60"/>
      <c r="W260" s="145" t="str">
        <f>IF(AND(B260='DC - CN'!$C$16,OR(U260&lt;&gt;0,V260&lt;&gt;0)),"x","")</f>
        <v/>
      </c>
    </row>
    <row r="261" spans="1:23" ht="18" customHeight="1">
      <c r="A261" s="2" t="str">
        <f t="shared" si="11"/>
        <v/>
      </c>
      <c r="B261" s="3"/>
      <c r="C261" s="3"/>
      <c r="D261" s="4"/>
      <c r="E261" s="140"/>
      <c r="F261" s="140"/>
      <c r="G261" s="140"/>
      <c r="H261" s="54">
        <f t="shared" si="12"/>
        <v>0</v>
      </c>
      <c r="I261" s="88"/>
      <c r="J261" s="87"/>
      <c r="K261" s="55"/>
      <c r="L261" s="55"/>
      <c r="M261" s="55">
        <f t="shared" si="13"/>
        <v>0</v>
      </c>
      <c r="N261" s="66"/>
      <c r="O261" s="66"/>
      <c r="P261" s="56"/>
      <c r="Q261" s="57"/>
      <c r="R261" s="57"/>
      <c r="S261" s="57">
        <f t="shared" si="14"/>
        <v>0</v>
      </c>
      <c r="T261" s="57">
        <f t="shared" si="15"/>
        <v>0</v>
      </c>
      <c r="U261" s="57">
        <f t="shared" si="16"/>
        <v>0</v>
      </c>
      <c r="V261" s="60"/>
      <c r="W261" s="145" t="str">
        <f>IF(AND(B261='DC - CN'!$C$16,OR(U261&lt;&gt;0,V261&lt;&gt;0)),"x","")</f>
        <v/>
      </c>
    </row>
    <row r="262" spans="1:23" ht="18" customHeight="1">
      <c r="A262" s="2" t="str">
        <f t="shared" si="11"/>
        <v/>
      </c>
      <c r="B262" s="3"/>
      <c r="C262" s="3"/>
      <c r="D262" s="4"/>
      <c r="E262" s="140"/>
      <c r="F262" s="140"/>
      <c r="G262" s="140"/>
      <c r="H262" s="54">
        <f t="shared" si="12"/>
        <v>0</v>
      </c>
      <c r="I262" s="88"/>
      <c r="J262" s="87"/>
      <c r="K262" s="55"/>
      <c r="L262" s="55"/>
      <c r="M262" s="55">
        <f t="shared" si="13"/>
        <v>0</v>
      </c>
      <c r="N262" s="66"/>
      <c r="O262" s="66"/>
      <c r="P262" s="56"/>
      <c r="Q262" s="57"/>
      <c r="R262" s="57"/>
      <c r="S262" s="57">
        <f t="shared" si="14"/>
        <v>0</v>
      </c>
      <c r="T262" s="57">
        <f t="shared" si="15"/>
        <v>0</v>
      </c>
      <c r="U262" s="57">
        <f t="shared" si="16"/>
        <v>0</v>
      </c>
      <c r="V262" s="60"/>
      <c r="W262" s="145" t="str">
        <f>IF(AND(B262='DC - CN'!$C$16,OR(U262&lt;&gt;0,V262&lt;&gt;0)),"x","")</f>
        <v/>
      </c>
    </row>
    <row r="263" spans="1:23" ht="18" customHeight="1">
      <c r="A263" s="2" t="str">
        <f t="shared" si="11"/>
        <v/>
      </c>
      <c r="B263" s="3"/>
      <c r="C263" s="3"/>
      <c r="D263" s="4"/>
      <c r="E263" s="140"/>
      <c r="F263" s="140"/>
      <c r="G263" s="140"/>
      <c r="H263" s="54">
        <f t="shared" si="12"/>
        <v>0</v>
      </c>
      <c r="I263" s="88"/>
      <c r="J263" s="87"/>
      <c r="K263" s="55"/>
      <c r="L263" s="55"/>
      <c r="M263" s="55">
        <f t="shared" si="13"/>
        <v>0</v>
      </c>
      <c r="N263" s="66"/>
      <c r="O263" s="66"/>
      <c r="P263" s="56"/>
      <c r="Q263" s="57"/>
      <c r="R263" s="57"/>
      <c r="S263" s="57">
        <f t="shared" si="14"/>
        <v>0</v>
      </c>
      <c r="T263" s="57">
        <f t="shared" si="15"/>
        <v>0</v>
      </c>
      <c r="U263" s="57">
        <f t="shared" si="16"/>
        <v>0</v>
      </c>
      <c r="V263" s="60"/>
      <c r="W263" s="145" t="str">
        <f>IF(AND(B263='DC - CN'!$C$16,OR(U263&lt;&gt;0,V263&lt;&gt;0)),"x","")</f>
        <v/>
      </c>
    </row>
    <row r="264" spans="1:23" ht="18" customHeight="1">
      <c r="A264" s="2" t="str">
        <f t="shared" si="11"/>
        <v/>
      </c>
      <c r="B264" s="3"/>
      <c r="C264" s="3"/>
      <c r="D264" s="4"/>
      <c r="E264" s="140"/>
      <c r="F264" s="140"/>
      <c r="G264" s="140"/>
      <c r="H264" s="54">
        <f t="shared" si="12"/>
        <v>0</v>
      </c>
      <c r="I264" s="88"/>
      <c r="J264" s="87"/>
      <c r="K264" s="55"/>
      <c r="L264" s="55"/>
      <c r="M264" s="55">
        <f t="shared" si="13"/>
        <v>0</v>
      </c>
      <c r="N264" s="66"/>
      <c r="O264" s="66"/>
      <c r="P264" s="56"/>
      <c r="Q264" s="57"/>
      <c r="R264" s="57"/>
      <c r="S264" s="57">
        <f t="shared" si="14"/>
        <v>0</v>
      </c>
      <c r="T264" s="57">
        <f t="shared" si="15"/>
        <v>0</v>
      </c>
      <c r="U264" s="57">
        <f t="shared" si="16"/>
        <v>0</v>
      </c>
      <c r="V264" s="60"/>
      <c r="W264" s="145" t="str">
        <f>IF(AND(B264='DC - CN'!$C$16,OR(U264&lt;&gt;0,V264&lt;&gt;0)),"x","")</f>
        <v/>
      </c>
    </row>
    <row r="265" spans="1:23" ht="18" customHeight="1">
      <c r="A265" s="2" t="str">
        <f t="shared" si="11"/>
        <v/>
      </c>
      <c r="B265" s="3"/>
      <c r="C265" s="3"/>
      <c r="D265" s="4"/>
      <c r="E265" s="140"/>
      <c r="F265" s="140"/>
      <c r="G265" s="140"/>
      <c r="H265" s="54">
        <f t="shared" si="12"/>
        <v>0</v>
      </c>
      <c r="I265" s="88"/>
      <c r="J265" s="87"/>
      <c r="K265" s="55"/>
      <c r="L265" s="55"/>
      <c r="M265" s="55">
        <f t="shared" si="13"/>
        <v>0</v>
      </c>
      <c r="N265" s="66"/>
      <c r="O265" s="66"/>
      <c r="P265" s="56"/>
      <c r="Q265" s="57"/>
      <c r="R265" s="57"/>
      <c r="S265" s="57">
        <f t="shared" si="14"/>
        <v>0</v>
      </c>
      <c r="T265" s="57">
        <f t="shared" si="15"/>
        <v>0</v>
      </c>
      <c r="U265" s="57">
        <f t="shared" si="16"/>
        <v>0</v>
      </c>
      <c r="V265" s="60"/>
      <c r="W265" s="145" t="str">
        <f>IF(AND(B265='DC - CN'!$C$16,OR(U265&lt;&gt;0,V265&lt;&gt;0)),"x","")</f>
        <v/>
      </c>
    </row>
    <row r="266" spans="1:23" ht="18" customHeight="1">
      <c r="A266" s="2" t="str">
        <f t="shared" si="11"/>
        <v/>
      </c>
      <c r="B266" s="3"/>
      <c r="C266" s="3"/>
      <c r="D266" s="4"/>
      <c r="E266" s="140"/>
      <c r="F266" s="140"/>
      <c r="G266" s="140"/>
      <c r="H266" s="54">
        <f t="shared" si="12"/>
        <v>0</v>
      </c>
      <c r="I266" s="88"/>
      <c r="J266" s="87"/>
      <c r="K266" s="55"/>
      <c r="L266" s="55"/>
      <c r="M266" s="55">
        <f t="shared" si="13"/>
        <v>0</v>
      </c>
      <c r="N266" s="66"/>
      <c r="O266" s="66"/>
      <c r="P266" s="56"/>
      <c r="Q266" s="57"/>
      <c r="R266" s="57"/>
      <c r="S266" s="57">
        <f t="shared" si="14"/>
        <v>0</v>
      </c>
      <c r="T266" s="57">
        <f t="shared" si="15"/>
        <v>0</v>
      </c>
      <c r="U266" s="57">
        <f t="shared" si="16"/>
        <v>0</v>
      </c>
      <c r="V266" s="60"/>
      <c r="W266" s="145" t="str">
        <f>IF(AND(B266='DC - CN'!$C$16,OR(U266&lt;&gt;0,V266&lt;&gt;0)),"x","")</f>
        <v/>
      </c>
    </row>
    <row r="267" spans="1:23" ht="18" customHeight="1">
      <c r="A267" s="2" t="str">
        <f t="shared" si="11"/>
        <v/>
      </c>
      <c r="B267" s="3"/>
      <c r="C267" s="3"/>
      <c r="D267" s="4"/>
      <c r="E267" s="140"/>
      <c r="F267" s="140"/>
      <c r="G267" s="140"/>
      <c r="H267" s="54">
        <f t="shared" si="12"/>
        <v>0</v>
      </c>
      <c r="I267" s="88"/>
      <c r="J267" s="87"/>
      <c r="K267" s="55"/>
      <c r="L267" s="55"/>
      <c r="M267" s="55">
        <f t="shared" si="13"/>
        <v>0</v>
      </c>
      <c r="N267" s="66"/>
      <c r="O267" s="66"/>
      <c r="P267" s="56"/>
      <c r="Q267" s="57"/>
      <c r="R267" s="57"/>
      <c r="S267" s="57">
        <f t="shared" si="14"/>
        <v>0</v>
      </c>
      <c r="T267" s="57">
        <f t="shared" si="15"/>
        <v>0</v>
      </c>
      <c r="U267" s="57">
        <f t="shared" si="16"/>
        <v>0</v>
      </c>
      <c r="V267" s="60"/>
      <c r="W267" s="145" t="str">
        <f>IF(AND(B267='DC - CN'!$C$16,OR(U267&lt;&gt;0,V267&lt;&gt;0)),"x","")</f>
        <v/>
      </c>
    </row>
    <row r="268" spans="1:23" ht="18" customHeight="1">
      <c r="A268" s="2" t="str">
        <f t="shared" si="11"/>
        <v/>
      </c>
      <c r="B268" s="3"/>
      <c r="C268" s="3"/>
      <c r="D268" s="4"/>
      <c r="E268" s="140"/>
      <c r="F268" s="140"/>
      <c r="G268" s="140"/>
      <c r="H268" s="54">
        <f t="shared" si="12"/>
        <v>0</v>
      </c>
      <c r="I268" s="88"/>
      <c r="J268" s="87"/>
      <c r="K268" s="55"/>
      <c r="L268" s="55"/>
      <c r="M268" s="55">
        <f t="shared" si="13"/>
        <v>0</v>
      </c>
      <c r="N268" s="66"/>
      <c r="O268" s="66"/>
      <c r="P268" s="56"/>
      <c r="Q268" s="57"/>
      <c r="R268" s="57"/>
      <c r="S268" s="57">
        <f t="shared" si="14"/>
        <v>0</v>
      </c>
      <c r="T268" s="57">
        <f t="shared" si="15"/>
        <v>0</v>
      </c>
      <c r="U268" s="57">
        <f t="shared" si="16"/>
        <v>0</v>
      </c>
      <c r="V268" s="60"/>
      <c r="W268" s="145" t="str">
        <f>IF(AND(B268='DC - CN'!$C$16,OR(U268&lt;&gt;0,V268&lt;&gt;0)),"x","")</f>
        <v/>
      </c>
    </row>
    <row r="269" spans="1:23" ht="18" customHeight="1">
      <c r="A269" s="2" t="str">
        <f t="shared" si="11"/>
        <v/>
      </c>
      <c r="B269" s="3"/>
      <c r="C269" s="3"/>
      <c r="D269" s="4"/>
      <c r="E269" s="140"/>
      <c r="F269" s="140"/>
      <c r="G269" s="140"/>
      <c r="H269" s="54">
        <f t="shared" si="12"/>
        <v>0</v>
      </c>
      <c r="I269" s="88"/>
      <c r="J269" s="87"/>
      <c r="K269" s="55"/>
      <c r="L269" s="55"/>
      <c r="M269" s="55">
        <f t="shared" si="13"/>
        <v>0</v>
      </c>
      <c r="N269" s="66"/>
      <c r="O269" s="66"/>
      <c r="P269" s="56"/>
      <c r="Q269" s="57"/>
      <c r="R269" s="57"/>
      <c r="S269" s="57">
        <f t="shared" si="14"/>
        <v>0</v>
      </c>
      <c r="T269" s="57">
        <f t="shared" si="15"/>
        <v>0</v>
      </c>
      <c r="U269" s="57">
        <f t="shared" si="16"/>
        <v>0</v>
      </c>
      <c r="V269" s="60"/>
      <c r="W269" s="145" t="str">
        <f>IF(AND(B269='DC - CN'!$C$16,OR(U269&lt;&gt;0,V269&lt;&gt;0)),"x","")</f>
        <v/>
      </c>
    </row>
    <row r="270" spans="1:23" ht="18" customHeight="1">
      <c r="A270" s="2" t="str">
        <f t="shared" si="11"/>
        <v/>
      </c>
      <c r="B270" s="3"/>
      <c r="C270" s="3"/>
      <c r="D270" s="4"/>
      <c r="E270" s="140"/>
      <c r="F270" s="140"/>
      <c r="G270" s="140"/>
      <c r="H270" s="54">
        <f t="shared" si="12"/>
        <v>0</v>
      </c>
      <c r="I270" s="88"/>
      <c r="J270" s="87"/>
      <c r="K270" s="55"/>
      <c r="L270" s="55"/>
      <c r="M270" s="55">
        <f t="shared" si="13"/>
        <v>0</v>
      </c>
      <c r="N270" s="66"/>
      <c r="O270" s="66"/>
      <c r="P270" s="56"/>
      <c r="Q270" s="57"/>
      <c r="R270" s="57"/>
      <c r="S270" s="57">
        <f t="shared" si="14"/>
        <v>0</v>
      </c>
      <c r="T270" s="57">
        <f t="shared" si="15"/>
        <v>0</v>
      </c>
      <c r="U270" s="57">
        <f t="shared" si="16"/>
        <v>0</v>
      </c>
      <c r="V270" s="60"/>
      <c r="W270" s="145" t="str">
        <f>IF(AND(B270='DC - CN'!$C$16,OR(U270&lt;&gt;0,V270&lt;&gt;0)),"x","")</f>
        <v/>
      </c>
    </row>
    <row r="271" spans="1:23" ht="18" customHeight="1">
      <c r="A271" s="2" t="str">
        <f t="shared" si="11"/>
        <v/>
      </c>
      <c r="B271" s="3"/>
      <c r="C271" s="3"/>
      <c r="D271" s="4"/>
      <c r="E271" s="140"/>
      <c r="F271" s="140"/>
      <c r="G271" s="140"/>
      <c r="H271" s="54">
        <f t="shared" si="12"/>
        <v>0</v>
      </c>
      <c r="I271" s="88"/>
      <c r="J271" s="87"/>
      <c r="K271" s="55"/>
      <c r="L271" s="55"/>
      <c r="M271" s="55">
        <f t="shared" si="13"/>
        <v>0</v>
      </c>
      <c r="N271" s="66"/>
      <c r="O271" s="66"/>
      <c r="P271" s="56"/>
      <c r="Q271" s="57"/>
      <c r="R271" s="57"/>
      <c r="S271" s="57">
        <f t="shared" si="14"/>
        <v>0</v>
      </c>
      <c r="T271" s="57">
        <f t="shared" si="15"/>
        <v>0</v>
      </c>
      <c r="U271" s="57">
        <f t="shared" si="16"/>
        <v>0</v>
      </c>
      <c r="V271" s="60"/>
      <c r="W271" s="145" t="str">
        <f>IF(AND(B271='DC - CN'!$C$16,OR(U271&lt;&gt;0,V271&lt;&gt;0)),"x","")</f>
        <v/>
      </c>
    </row>
    <row r="272" spans="1:23" ht="18" customHeight="1">
      <c r="A272" s="2" t="str">
        <f t="shared" si="11"/>
        <v/>
      </c>
      <c r="B272" s="3"/>
      <c r="C272" s="3"/>
      <c r="D272" s="4"/>
      <c r="E272" s="140"/>
      <c r="F272" s="140"/>
      <c r="G272" s="140"/>
      <c r="H272" s="54">
        <f t="shared" si="12"/>
        <v>0</v>
      </c>
      <c r="I272" s="88"/>
      <c r="J272" s="87"/>
      <c r="K272" s="55"/>
      <c r="L272" s="55"/>
      <c r="M272" s="55">
        <f t="shared" si="13"/>
        <v>0</v>
      </c>
      <c r="N272" s="66"/>
      <c r="O272" s="66"/>
      <c r="P272" s="56"/>
      <c r="Q272" s="57"/>
      <c r="R272" s="57"/>
      <c r="S272" s="57">
        <f t="shared" si="14"/>
        <v>0</v>
      </c>
      <c r="T272" s="57">
        <f t="shared" si="15"/>
        <v>0</v>
      </c>
      <c r="U272" s="57">
        <f t="shared" si="16"/>
        <v>0</v>
      </c>
      <c r="V272" s="60"/>
      <c r="W272" s="145" t="str">
        <f>IF(AND(B272='DC - CN'!$C$16,OR(U272&lt;&gt;0,V272&lt;&gt;0)),"x","")</f>
        <v/>
      </c>
    </row>
    <row r="273" spans="1:23" ht="18" customHeight="1">
      <c r="A273" s="2" t="str">
        <f t="shared" si="11"/>
        <v/>
      </c>
      <c r="B273" s="3"/>
      <c r="C273" s="3"/>
      <c r="D273" s="4"/>
      <c r="E273" s="140"/>
      <c r="F273" s="140"/>
      <c r="G273" s="140"/>
      <c r="H273" s="54">
        <f t="shared" si="12"/>
        <v>0</v>
      </c>
      <c r="I273" s="88"/>
      <c r="J273" s="87"/>
      <c r="K273" s="55"/>
      <c r="L273" s="55"/>
      <c r="M273" s="55">
        <f t="shared" si="13"/>
        <v>0</v>
      </c>
      <c r="N273" s="66"/>
      <c r="O273" s="66"/>
      <c r="P273" s="56"/>
      <c r="Q273" s="57"/>
      <c r="R273" s="57"/>
      <c r="S273" s="57">
        <f t="shared" si="14"/>
        <v>0</v>
      </c>
      <c r="T273" s="57">
        <f t="shared" si="15"/>
        <v>0</v>
      </c>
      <c r="U273" s="57">
        <f t="shared" si="16"/>
        <v>0</v>
      </c>
      <c r="V273" s="60"/>
      <c r="W273" s="145" t="str">
        <f>IF(AND(B273='DC - CN'!$C$16,OR(U273&lt;&gt;0,V273&lt;&gt;0)),"x","")</f>
        <v/>
      </c>
    </row>
    <row r="274" spans="1:23" ht="18" customHeight="1">
      <c r="A274" s="2" t="str">
        <f t="shared" si="11"/>
        <v/>
      </c>
      <c r="B274" s="3"/>
      <c r="C274" s="3"/>
      <c r="D274" s="4"/>
      <c r="E274" s="140"/>
      <c r="F274" s="140"/>
      <c r="G274" s="140"/>
      <c r="H274" s="54">
        <f t="shared" si="12"/>
        <v>0</v>
      </c>
      <c r="I274" s="88"/>
      <c r="J274" s="87"/>
      <c r="K274" s="55"/>
      <c r="L274" s="55"/>
      <c r="M274" s="55">
        <f t="shared" si="13"/>
        <v>0</v>
      </c>
      <c r="N274" s="66"/>
      <c r="O274" s="66"/>
      <c r="P274" s="56"/>
      <c r="Q274" s="57"/>
      <c r="R274" s="57"/>
      <c r="S274" s="57">
        <f t="shared" si="14"/>
        <v>0</v>
      </c>
      <c r="T274" s="57">
        <f t="shared" si="15"/>
        <v>0</v>
      </c>
      <c r="U274" s="57">
        <f t="shared" si="16"/>
        <v>0</v>
      </c>
      <c r="V274" s="60"/>
      <c r="W274" s="145" t="str">
        <f>IF(AND(B274='DC - CN'!$C$16,OR(U274&lt;&gt;0,V274&lt;&gt;0)),"x","")</f>
        <v/>
      </c>
    </row>
    <row r="275" spans="1:23" ht="18" customHeight="1">
      <c r="A275" s="2" t="str">
        <f t="shared" si="11"/>
        <v/>
      </c>
      <c r="B275" s="3"/>
      <c r="C275" s="3"/>
      <c r="D275" s="4"/>
      <c r="E275" s="140"/>
      <c r="F275" s="140"/>
      <c r="G275" s="140"/>
      <c r="H275" s="54">
        <f t="shared" si="12"/>
        <v>0</v>
      </c>
      <c r="I275" s="88"/>
      <c r="J275" s="87"/>
      <c r="K275" s="55"/>
      <c r="L275" s="55"/>
      <c r="M275" s="55">
        <f t="shared" si="13"/>
        <v>0</v>
      </c>
      <c r="N275" s="66"/>
      <c r="O275" s="66"/>
      <c r="P275" s="56"/>
      <c r="Q275" s="57"/>
      <c r="R275" s="57"/>
      <c r="S275" s="57">
        <f t="shared" si="14"/>
        <v>0</v>
      </c>
      <c r="T275" s="57">
        <f t="shared" si="15"/>
        <v>0</v>
      </c>
      <c r="U275" s="57">
        <f t="shared" si="16"/>
        <v>0</v>
      </c>
      <c r="V275" s="60"/>
      <c r="W275" s="145" t="str">
        <f>IF(AND(B275='DC - CN'!$C$16,OR(U275&lt;&gt;0,V275&lt;&gt;0)),"x","")</f>
        <v/>
      </c>
    </row>
    <row r="276" spans="1:23" ht="18" customHeight="1">
      <c r="A276" s="2" t="str">
        <f t="shared" si="11"/>
        <v/>
      </c>
      <c r="B276" s="3"/>
      <c r="C276" s="3"/>
      <c r="D276" s="4"/>
      <c r="E276" s="140"/>
      <c r="F276" s="140"/>
      <c r="G276" s="140"/>
      <c r="H276" s="54">
        <f t="shared" si="12"/>
        <v>0</v>
      </c>
      <c r="I276" s="88"/>
      <c r="J276" s="87"/>
      <c r="K276" s="55"/>
      <c r="L276" s="55"/>
      <c r="M276" s="55">
        <f t="shared" si="13"/>
        <v>0</v>
      </c>
      <c r="N276" s="66"/>
      <c r="O276" s="66"/>
      <c r="P276" s="56"/>
      <c r="Q276" s="57"/>
      <c r="R276" s="57"/>
      <c r="S276" s="57">
        <f t="shared" si="14"/>
        <v>0</v>
      </c>
      <c r="T276" s="57">
        <f t="shared" si="15"/>
        <v>0</v>
      </c>
      <c r="U276" s="57">
        <f t="shared" si="16"/>
        <v>0</v>
      </c>
      <c r="V276" s="60"/>
      <c r="W276" s="145" t="str">
        <f>IF(AND(B276='DC - CN'!$C$16,OR(U276&lt;&gt;0,V276&lt;&gt;0)),"x","")</f>
        <v/>
      </c>
    </row>
    <row r="277" spans="1:23" ht="18" customHeight="1">
      <c r="A277" s="2" t="str">
        <f t="shared" si="11"/>
        <v/>
      </c>
      <c r="B277" s="3"/>
      <c r="C277" s="3"/>
      <c r="D277" s="4"/>
      <c r="E277" s="140"/>
      <c r="F277" s="140"/>
      <c r="G277" s="140"/>
      <c r="H277" s="54">
        <f t="shared" si="12"/>
        <v>0</v>
      </c>
      <c r="I277" s="88"/>
      <c r="J277" s="87"/>
      <c r="K277" s="55"/>
      <c r="L277" s="55"/>
      <c r="M277" s="55">
        <f t="shared" si="13"/>
        <v>0</v>
      </c>
      <c r="N277" s="66"/>
      <c r="O277" s="66"/>
      <c r="P277" s="56"/>
      <c r="Q277" s="57"/>
      <c r="R277" s="57"/>
      <c r="S277" s="57">
        <f t="shared" si="14"/>
        <v>0</v>
      </c>
      <c r="T277" s="57">
        <f t="shared" si="15"/>
        <v>0</v>
      </c>
      <c r="U277" s="57">
        <f t="shared" si="16"/>
        <v>0</v>
      </c>
      <c r="V277" s="60"/>
      <c r="W277" s="145" t="str">
        <f>IF(AND(B277='DC - CN'!$C$16,OR(U277&lt;&gt;0,V277&lt;&gt;0)),"x","")</f>
        <v/>
      </c>
    </row>
    <row r="278" spans="1:23" ht="18" customHeight="1">
      <c r="A278" s="2" t="str">
        <f t="shared" si="11"/>
        <v/>
      </c>
      <c r="B278" s="3"/>
      <c r="C278" s="3"/>
      <c r="D278" s="4"/>
      <c r="E278" s="140"/>
      <c r="F278" s="140"/>
      <c r="G278" s="140"/>
      <c r="H278" s="54">
        <f t="shared" si="12"/>
        <v>0</v>
      </c>
      <c r="I278" s="88"/>
      <c r="J278" s="87"/>
      <c r="K278" s="55"/>
      <c r="L278" s="55"/>
      <c r="M278" s="55">
        <f t="shared" si="13"/>
        <v>0</v>
      </c>
      <c r="N278" s="66"/>
      <c r="O278" s="66"/>
      <c r="P278" s="56"/>
      <c r="Q278" s="57"/>
      <c r="R278" s="57"/>
      <c r="S278" s="57">
        <f t="shared" si="14"/>
        <v>0</v>
      </c>
      <c r="T278" s="57">
        <f t="shared" si="15"/>
        <v>0</v>
      </c>
      <c r="U278" s="57">
        <f t="shared" si="16"/>
        <v>0</v>
      </c>
      <c r="V278" s="60"/>
      <c r="W278" s="145" t="str">
        <f>IF(AND(B278='DC - CN'!$C$16,OR(U278&lt;&gt;0,V278&lt;&gt;0)),"x","")</f>
        <v/>
      </c>
    </row>
    <row r="279" spans="1:23" ht="18" customHeight="1">
      <c r="A279" s="2" t="str">
        <f t="shared" si="11"/>
        <v/>
      </c>
      <c r="B279" s="3"/>
      <c r="C279" s="3"/>
      <c r="D279" s="4"/>
      <c r="E279" s="140"/>
      <c r="F279" s="140"/>
      <c r="G279" s="140"/>
      <c r="H279" s="54">
        <f t="shared" si="12"/>
        <v>0</v>
      </c>
      <c r="I279" s="88"/>
      <c r="J279" s="87"/>
      <c r="K279" s="55"/>
      <c r="L279" s="55"/>
      <c r="M279" s="55">
        <f t="shared" si="13"/>
        <v>0</v>
      </c>
      <c r="N279" s="66"/>
      <c r="O279" s="66"/>
      <c r="P279" s="56"/>
      <c r="Q279" s="57"/>
      <c r="R279" s="57"/>
      <c r="S279" s="57">
        <f t="shared" si="14"/>
        <v>0</v>
      </c>
      <c r="T279" s="57">
        <f t="shared" si="15"/>
        <v>0</v>
      </c>
      <c r="U279" s="57">
        <f t="shared" si="16"/>
        <v>0</v>
      </c>
      <c r="V279" s="60"/>
      <c r="W279" s="145" t="str">
        <f>IF(AND(B279='DC - CN'!$C$16,OR(U279&lt;&gt;0,V279&lt;&gt;0)),"x","")</f>
        <v/>
      </c>
    </row>
    <row r="280" spans="1:23" ht="18" customHeight="1">
      <c r="A280" s="2" t="str">
        <f t="shared" si="11"/>
        <v/>
      </c>
      <c r="B280" s="3"/>
      <c r="C280" s="3"/>
      <c r="D280" s="4"/>
      <c r="E280" s="140"/>
      <c r="F280" s="140"/>
      <c r="G280" s="140"/>
      <c r="H280" s="54">
        <f t="shared" si="12"/>
        <v>0</v>
      </c>
      <c r="I280" s="88"/>
      <c r="J280" s="87"/>
      <c r="K280" s="55"/>
      <c r="L280" s="55"/>
      <c r="M280" s="55">
        <f t="shared" si="13"/>
        <v>0</v>
      </c>
      <c r="N280" s="66"/>
      <c r="O280" s="66"/>
      <c r="P280" s="56"/>
      <c r="Q280" s="57"/>
      <c r="R280" s="57"/>
      <c r="S280" s="57">
        <f t="shared" si="14"/>
        <v>0</v>
      </c>
      <c r="T280" s="57">
        <f t="shared" si="15"/>
        <v>0</v>
      </c>
      <c r="U280" s="57">
        <f t="shared" si="16"/>
        <v>0</v>
      </c>
      <c r="V280" s="60"/>
      <c r="W280" s="145" t="str">
        <f>IF(AND(B280='DC - CN'!$C$16,OR(U280&lt;&gt;0,V280&lt;&gt;0)),"x","")</f>
        <v/>
      </c>
    </row>
    <row r="281" spans="1:23" ht="18" customHeight="1">
      <c r="A281" s="2" t="str">
        <f t="shared" si="11"/>
        <v/>
      </c>
      <c r="B281" s="3"/>
      <c r="C281" s="3"/>
      <c r="D281" s="4"/>
      <c r="E281" s="140"/>
      <c r="F281" s="140"/>
      <c r="G281" s="140"/>
      <c r="H281" s="54">
        <f t="shared" si="12"/>
        <v>0</v>
      </c>
      <c r="I281" s="88"/>
      <c r="J281" s="87"/>
      <c r="K281" s="55"/>
      <c r="L281" s="55"/>
      <c r="M281" s="55">
        <f t="shared" si="13"/>
        <v>0</v>
      </c>
      <c r="N281" s="66"/>
      <c r="O281" s="66"/>
      <c r="P281" s="56"/>
      <c r="Q281" s="57"/>
      <c r="R281" s="57"/>
      <c r="S281" s="57">
        <f t="shared" si="14"/>
        <v>0</v>
      </c>
      <c r="T281" s="57">
        <f t="shared" si="15"/>
        <v>0</v>
      </c>
      <c r="U281" s="57">
        <f t="shared" si="16"/>
        <v>0</v>
      </c>
      <c r="V281" s="60"/>
      <c r="W281" s="145" t="str">
        <f>IF(AND(B281='DC - CN'!$C$16,OR(U281&lt;&gt;0,V281&lt;&gt;0)),"x","")</f>
        <v/>
      </c>
    </row>
    <row r="282" spans="1:23" ht="18" customHeight="1">
      <c r="A282" s="2" t="str">
        <f t="shared" si="11"/>
        <v/>
      </c>
      <c r="B282" s="3"/>
      <c r="C282" s="3"/>
      <c r="D282" s="4"/>
      <c r="E282" s="140"/>
      <c r="F282" s="140"/>
      <c r="G282" s="140"/>
      <c r="H282" s="54">
        <f t="shared" si="12"/>
        <v>0</v>
      </c>
      <c r="I282" s="88"/>
      <c r="J282" s="87"/>
      <c r="K282" s="55"/>
      <c r="L282" s="55"/>
      <c r="M282" s="55">
        <f t="shared" si="13"/>
        <v>0</v>
      </c>
      <c r="N282" s="66"/>
      <c r="O282" s="66"/>
      <c r="P282" s="56"/>
      <c r="Q282" s="57"/>
      <c r="R282" s="57"/>
      <c r="S282" s="57">
        <f t="shared" si="14"/>
        <v>0</v>
      </c>
      <c r="T282" s="57">
        <f t="shared" si="15"/>
        <v>0</v>
      </c>
      <c r="U282" s="57">
        <f t="shared" si="16"/>
        <v>0</v>
      </c>
      <c r="V282" s="60"/>
      <c r="W282" s="145" t="str">
        <f>IF(AND(B282='DC - CN'!$C$16,OR(U282&lt;&gt;0,V282&lt;&gt;0)),"x","")</f>
        <v/>
      </c>
    </row>
    <row r="283" spans="1:23" ht="18" customHeight="1">
      <c r="A283" s="2" t="str">
        <f t="shared" si="11"/>
        <v/>
      </c>
      <c r="B283" s="3"/>
      <c r="C283" s="3"/>
      <c r="D283" s="4"/>
      <c r="E283" s="140"/>
      <c r="F283" s="140"/>
      <c r="G283" s="140"/>
      <c r="H283" s="54">
        <f t="shared" si="12"/>
        <v>0</v>
      </c>
      <c r="I283" s="88"/>
      <c r="J283" s="87"/>
      <c r="K283" s="55"/>
      <c r="L283" s="55"/>
      <c r="M283" s="55">
        <f t="shared" si="13"/>
        <v>0</v>
      </c>
      <c r="N283" s="66"/>
      <c r="O283" s="66"/>
      <c r="P283" s="56"/>
      <c r="Q283" s="57"/>
      <c r="R283" s="57"/>
      <c r="S283" s="57">
        <f t="shared" si="14"/>
        <v>0</v>
      </c>
      <c r="T283" s="57">
        <f t="shared" si="15"/>
        <v>0</v>
      </c>
      <c r="U283" s="57">
        <f t="shared" si="16"/>
        <v>0</v>
      </c>
      <c r="V283" s="60"/>
      <c r="W283" s="145" t="str">
        <f>IF(AND(B283='DC - CN'!$C$16,OR(U283&lt;&gt;0,V283&lt;&gt;0)),"x","")</f>
        <v/>
      </c>
    </row>
    <row r="284" spans="1:23" ht="18" customHeight="1">
      <c r="A284" s="2" t="str">
        <f t="shared" si="11"/>
        <v/>
      </c>
      <c r="B284" s="3"/>
      <c r="C284" s="3"/>
      <c r="D284" s="4"/>
      <c r="E284" s="140"/>
      <c r="F284" s="140"/>
      <c r="G284" s="140"/>
      <c r="H284" s="54">
        <f t="shared" si="12"/>
        <v>0</v>
      </c>
      <c r="I284" s="88"/>
      <c r="J284" s="87"/>
      <c r="K284" s="55"/>
      <c r="L284" s="55"/>
      <c r="M284" s="55">
        <f t="shared" si="13"/>
        <v>0</v>
      </c>
      <c r="N284" s="66"/>
      <c r="O284" s="66"/>
      <c r="P284" s="56"/>
      <c r="Q284" s="57"/>
      <c r="R284" s="57"/>
      <c r="S284" s="57">
        <f t="shared" si="14"/>
        <v>0</v>
      </c>
      <c r="T284" s="57">
        <f t="shared" si="15"/>
        <v>0</v>
      </c>
      <c r="U284" s="57">
        <f t="shared" si="16"/>
        <v>0</v>
      </c>
      <c r="V284" s="60"/>
      <c r="W284" s="145" t="str">
        <f>IF(AND(B284='DC - CN'!$C$16,OR(U284&lt;&gt;0,V284&lt;&gt;0)),"x","")</f>
        <v/>
      </c>
    </row>
    <row r="285" spans="1:23" ht="18" customHeight="1">
      <c r="A285" s="2" t="str">
        <f t="shared" si="11"/>
        <v/>
      </c>
      <c r="B285" s="3"/>
      <c r="C285" s="3"/>
      <c r="D285" s="4"/>
      <c r="E285" s="140"/>
      <c r="F285" s="140"/>
      <c r="G285" s="140"/>
      <c r="H285" s="54">
        <f t="shared" si="12"/>
        <v>0</v>
      </c>
      <c r="I285" s="88"/>
      <c r="J285" s="87"/>
      <c r="K285" s="55"/>
      <c r="L285" s="55"/>
      <c r="M285" s="55">
        <f t="shared" si="13"/>
        <v>0</v>
      </c>
      <c r="N285" s="66"/>
      <c r="O285" s="66"/>
      <c r="P285" s="56"/>
      <c r="Q285" s="57"/>
      <c r="R285" s="57"/>
      <c r="S285" s="57">
        <f t="shared" si="14"/>
        <v>0</v>
      </c>
      <c r="T285" s="57">
        <f t="shared" si="15"/>
        <v>0</v>
      </c>
      <c r="U285" s="57">
        <f t="shared" si="16"/>
        <v>0</v>
      </c>
      <c r="V285" s="60"/>
      <c r="W285" s="145" t="str">
        <f>IF(AND(B285='DC - CN'!$C$16,OR(U285&lt;&gt;0,V285&lt;&gt;0)),"x","")</f>
        <v/>
      </c>
    </row>
    <row r="286" spans="1:23" ht="18" customHeight="1">
      <c r="A286" s="2" t="str">
        <f t="shared" si="11"/>
        <v/>
      </c>
      <c r="B286" s="3"/>
      <c r="C286" s="3"/>
      <c r="D286" s="4"/>
      <c r="E286" s="140"/>
      <c r="F286" s="140"/>
      <c r="G286" s="140"/>
      <c r="H286" s="54">
        <f t="shared" si="12"/>
        <v>0</v>
      </c>
      <c r="I286" s="88"/>
      <c r="J286" s="87"/>
      <c r="K286" s="55"/>
      <c r="L286" s="55"/>
      <c r="M286" s="55">
        <f t="shared" si="13"/>
        <v>0</v>
      </c>
      <c r="N286" s="66"/>
      <c r="O286" s="66"/>
      <c r="P286" s="56"/>
      <c r="Q286" s="57"/>
      <c r="R286" s="57"/>
      <c r="S286" s="57">
        <f t="shared" si="14"/>
        <v>0</v>
      </c>
      <c r="T286" s="57">
        <f t="shared" si="15"/>
        <v>0</v>
      </c>
      <c r="U286" s="57">
        <f t="shared" si="16"/>
        <v>0</v>
      </c>
      <c r="V286" s="60"/>
      <c r="W286" s="145" t="str">
        <f>IF(AND(B286='DC - CN'!$C$16,OR(U286&lt;&gt;0,V286&lt;&gt;0)),"x","")</f>
        <v/>
      </c>
    </row>
    <row r="287" spans="1:23" ht="18" customHeight="1">
      <c r="A287" s="2" t="str">
        <f t="shared" si="11"/>
        <v/>
      </c>
      <c r="B287" s="3"/>
      <c r="C287" s="3"/>
      <c r="D287" s="4"/>
      <c r="E287" s="140"/>
      <c r="F287" s="140"/>
      <c r="G287" s="140"/>
      <c r="H287" s="54">
        <f t="shared" si="12"/>
        <v>0</v>
      </c>
      <c r="I287" s="88"/>
      <c r="J287" s="87"/>
      <c r="K287" s="55"/>
      <c r="L287" s="55"/>
      <c r="M287" s="55">
        <f t="shared" si="13"/>
        <v>0</v>
      </c>
      <c r="N287" s="66"/>
      <c r="O287" s="66"/>
      <c r="P287" s="56"/>
      <c r="Q287" s="57"/>
      <c r="R287" s="57"/>
      <c r="S287" s="57">
        <f t="shared" si="14"/>
        <v>0</v>
      </c>
      <c r="T287" s="57">
        <f t="shared" si="15"/>
        <v>0</v>
      </c>
      <c r="U287" s="57">
        <f t="shared" si="16"/>
        <v>0</v>
      </c>
      <c r="V287" s="60"/>
      <c r="W287" s="145" t="str">
        <f>IF(AND(B287='DC - CN'!$C$16,OR(U287&lt;&gt;0,V287&lt;&gt;0)),"x","")</f>
        <v/>
      </c>
    </row>
    <row r="288" spans="1:23" ht="18" customHeight="1">
      <c r="A288" s="2" t="str">
        <f t="shared" si="11"/>
        <v/>
      </c>
      <c r="B288" s="3"/>
      <c r="C288" s="3"/>
      <c r="D288" s="4"/>
      <c r="E288" s="140"/>
      <c r="F288" s="140"/>
      <c r="G288" s="140"/>
      <c r="H288" s="54">
        <f t="shared" si="12"/>
        <v>0</v>
      </c>
      <c r="I288" s="88"/>
      <c r="J288" s="87"/>
      <c r="K288" s="55"/>
      <c r="L288" s="55"/>
      <c r="M288" s="55">
        <f t="shared" si="13"/>
        <v>0</v>
      </c>
      <c r="N288" s="66"/>
      <c r="O288" s="66"/>
      <c r="P288" s="56"/>
      <c r="Q288" s="57"/>
      <c r="R288" s="57"/>
      <c r="S288" s="57">
        <f t="shared" si="14"/>
        <v>0</v>
      </c>
      <c r="T288" s="57">
        <f t="shared" si="15"/>
        <v>0</v>
      </c>
      <c r="U288" s="57">
        <f t="shared" si="16"/>
        <v>0</v>
      </c>
      <c r="V288" s="60"/>
      <c r="W288" s="145" t="str">
        <f>IF(AND(B288='DC - CN'!$C$16,OR(U288&lt;&gt;0,V288&lt;&gt;0)),"x","")</f>
        <v/>
      </c>
    </row>
    <row r="289" spans="1:23" ht="18" customHeight="1">
      <c r="A289" s="2" t="str">
        <f t="shared" si="11"/>
        <v/>
      </c>
      <c r="B289" s="3"/>
      <c r="C289" s="3"/>
      <c r="D289" s="4"/>
      <c r="E289" s="140"/>
      <c r="F289" s="140"/>
      <c r="G289" s="140"/>
      <c r="H289" s="54">
        <f t="shared" si="12"/>
        <v>0</v>
      </c>
      <c r="I289" s="88"/>
      <c r="J289" s="87"/>
      <c r="K289" s="55"/>
      <c r="L289" s="55"/>
      <c r="M289" s="55">
        <f t="shared" si="13"/>
        <v>0</v>
      </c>
      <c r="N289" s="66"/>
      <c r="O289" s="66"/>
      <c r="P289" s="56"/>
      <c r="Q289" s="57"/>
      <c r="R289" s="57"/>
      <c r="S289" s="57">
        <f t="shared" si="14"/>
        <v>0</v>
      </c>
      <c r="T289" s="57">
        <f t="shared" si="15"/>
        <v>0</v>
      </c>
      <c r="U289" s="57">
        <f t="shared" si="16"/>
        <v>0</v>
      </c>
      <c r="V289" s="60"/>
      <c r="W289" s="145" t="str">
        <f>IF(AND(B289='DC - CN'!$C$16,OR(U289&lt;&gt;0,V289&lt;&gt;0)),"x","")</f>
        <v/>
      </c>
    </row>
    <row r="290" spans="1:23" ht="18" customHeight="1">
      <c r="A290" s="2" t="str">
        <f t="shared" si="11"/>
        <v/>
      </c>
      <c r="B290" s="3"/>
      <c r="C290" s="3"/>
      <c r="D290" s="4"/>
      <c r="E290" s="140"/>
      <c r="F290" s="140"/>
      <c r="G290" s="140"/>
      <c r="H290" s="54">
        <f t="shared" si="12"/>
        <v>0</v>
      </c>
      <c r="I290" s="88"/>
      <c r="J290" s="87"/>
      <c r="K290" s="55"/>
      <c r="L290" s="55"/>
      <c r="M290" s="55">
        <f t="shared" si="13"/>
        <v>0</v>
      </c>
      <c r="N290" s="66"/>
      <c r="O290" s="66"/>
      <c r="P290" s="56"/>
      <c r="Q290" s="57"/>
      <c r="R290" s="57"/>
      <c r="S290" s="57">
        <f t="shared" si="14"/>
        <v>0</v>
      </c>
      <c r="T290" s="57">
        <f t="shared" si="15"/>
        <v>0</v>
      </c>
      <c r="U290" s="57">
        <f t="shared" si="16"/>
        <v>0</v>
      </c>
      <c r="V290" s="60"/>
      <c r="W290" s="145" t="str">
        <f>IF(AND(B290='DC - CN'!$C$16,OR(U290&lt;&gt;0,V290&lt;&gt;0)),"x","")</f>
        <v/>
      </c>
    </row>
    <row r="291" spans="1:23" ht="18" customHeight="1">
      <c r="A291" s="2" t="str">
        <f t="shared" si="11"/>
        <v/>
      </c>
      <c r="B291" s="3"/>
      <c r="C291" s="3"/>
      <c r="D291" s="4"/>
      <c r="E291" s="140"/>
      <c r="F291" s="140"/>
      <c r="G291" s="140"/>
      <c r="H291" s="54">
        <f t="shared" si="12"/>
        <v>0</v>
      </c>
      <c r="I291" s="88"/>
      <c r="J291" s="87"/>
      <c r="K291" s="55"/>
      <c r="L291" s="55"/>
      <c r="M291" s="55">
        <f t="shared" si="13"/>
        <v>0</v>
      </c>
      <c r="N291" s="66"/>
      <c r="O291" s="66"/>
      <c r="P291" s="56"/>
      <c r="Q291" s="57"/>
      <c r="R291" s="57"/>
      <c r="S291" s="57">
        <f t="shared" si="14"/>
        <v>0</v>
      </c>
      <c r="T291" s="57">
        <f t="shared" si="15"/>
        <v>0</v>
      </c>
      <c r="U291" s="57">
        <f t="shared" si="16"/>
        <v>0</v>
      </c>
      <c r="V291" s="60"/>
      <c r="W291" s="145" t="str">
        <f>IF(AND(B291='DC - CN'!$C$16,OR(U291&lt;&gt;0,V291&lt;&gt;0)),"x","")</f>
        <v/>
      </c>
    </row>
    <row r="292" spans="1:23" ht="18" customHeight="1">
      <c r="A292" s="2" t="str">
        <f t="shared" si="11"/>
        <v/>
      </c>
      <c r="B292" s="3"/>
      <c r="C292" s="3"/>
      <c r="D292" s="4"/>
      <c r="E292" s="140"/>
      <c r="F292" s="140"/>
      <c r="G292" s="140"/>
      <c r="H292" s="54">
        <f t="shared" si="12"/>
        <v>0</v>
      </c>
      <c r="I292" s="88"/>
      <c r="J292" s="87"/>
      <c r="K292" s="55"/>
      <c r="L292" s="55"/>
      <c r="M292" s="55">
        <f t="shared" si="13"/>
        <v>0</v>
      </c>
      <c r="N292" s="66"/>
      <c r="O292" s="66"/>
      <c r="P292" s="56"/>
      <c r="Q292" s="57"/>
      <c r="R292" s="57"/>
      <c r="S292" s="57">
        <f t="shared" si="14"/>
        <v>0</v>
      </c>
      <c r="T292" s="57">
        <f t="shared" si="15"/>
        <v>0</v>
      </c>
      <c r="U292" s="57">
        <f t="shared" si="16"/>
        <v>0</v>
      </c>
      <c r="V292" s="60"/>
      <c r="W292" s="145" t="str">
        <f>IF(AND(B292='DC - CN'!$C$16,OR(U292&lt;&gt;0,V292&lt;&gt;0)),"x","")</f>
        <v/>
      </c>
    </row>
    <row r="293" spans="1:23" ht="18" customHeight="1">
      <c r="A293" s="2" t="str">
        <f t="shared" si="11"/>
        <v/>
      </c>
      <c r="B293" s="3"/>
      <c r="C293" s="3"/>
      <c r="D293" s="4"/>
      <c r="E293" s="140"/>
      <c r="F293" s="140"/>
      <c r="G293" s="140"/>
      <c r="H293" s="54">
        <f t="shared" si="12"/>
        <v>0</v>
      </c>
      <c r="I293" s="88"/>
      <c r="J293" s="87"/>
      <c r="K293" s="55"/>
      <c r="L293" s="55"/>
      <c r="M293" s="55">
        <f t="shared" si="13"/>
        <v>0</v>
      </c>
      <c r="N293" s="66"/>
      <c r="O293" s="66"/>
      <c r="P293" s="56"/>
      <c r="Q293" s="57"/>
      <c r="R293" s="57"/>
      <c r="S293" s="57">
        <f t="shared" si="14"/>
        <v>0</v>
      </c>
      <c r="T293" s="57">
        <f t="shared" si="15"/>
        <v>0</v>
      </c>
      <c r="U293" s="57">
        <f t="shared" si="16"/>
        <v>0</v>
      </c>
      <c r="V293" s="60"/>
      <c r="W293" s="145" t="str">
        <f>IF(AND(B293='DC - CN'!$C$16,OR(U293&lt;&gt;0,V293&lt;&gt;0)),"x","")</f>
        <v/>
      </c>
    </row>
    <row r="294" spans="1:23" ht="18" customHeight="1">
      <c r="A294" s="2" t="str">
        <f t="shared" si="11"/>
        <v/>
      </c>
      <c r="B294" s="3"/>
      <c r="C294" s="3"/>
      <c r="D294" s="4"/>
      <c r="E294" s="140"/>
      <c r="F294" s="140"/>
      <c r="G294" s="140"/>
      <c r="H294" s="54">
        <f t="shared" si="12"/>
        <v>0</v>
      </c>
      <c r="I294" s="88"/>
      <c r="J294" s="87"/>
      <c r="K294" s="55"/>
      <c r="L294" s="55"/>
      <c r="M294" s="55">
        <f t="shared" si="13"/>
        <v>0</v>
      </c>
      <c r="N294" s="66"/>
      <c r="O294" s="66"/>
      <c r="P294" s="56"/>
      <c r="Q294" s="57"/>
      <c r="R294" s="57"/>
      <c r="S294" s="57">
        <f t="shared" si="14"/>
        <v>0</v>
      </c>
      <c r="T294" s="57">
        <f t="shared" si="15"/>
        <v>0</v>
      </c>
      <c r="U294" s="57">
        <f t="shared" si="16"/>
        <v>0</v>
      </c>
      <c r="V294" s="60"/>
      <c r="W294" s="145" t="str">
        <f>IF(AND(B294='DC - CN'!$C$16,OR(U294&lt;&gt;0,V294&lt;&gt;0)),"x","")</f>
        <v/>
      </c>
    </row>
    <row r="295" spans="1:23" ht="18" customHeight="1">
      <c r="A295" s="2" t="str">
        <f t="shared" si="11"/>
        <v/>
      </c>
      <c r="B295" s="3"/>
      <c r="C295" s="3"/>
      <c r="D295" s="4"/>
      <c r="E295" s="140"/>
      <c r="F295" s="140"/>
      <c r="G295" s="140"/>
      <c r="H295" s="54">
        <f t="shared" si="12"/>
        <v>0</v>
      </c>
      <c r="I295" s="88"/>
      <c r="J295" s="87"/>
      <c r="K295" s="55"/>
      <c r="L295" s="55"/>
      <c r="M295" s="55">
        <f t="shared" si="13"/>
        <v>0</v>
      </c>
      <c r="N295" s="66"/>
      <c r="O295" s="66"/>
      <c r="P295" s="56"/>
      <c r="Q295" s="57"/>
      <c r="R295" s="57"/>
      <c r="S295" s="57">
        <f t="shared" si="14"/>
        <v>0</v>
      </c>
      <c r="T295" s="57">
        <f t="shared" si="15"/>
        <v>0</v>
      </c>
      <c r="U295" s="57">
        <f t="shared" si="16"/>
        <v>0</v>
      </c>
      <c r="V295" s="60"/>
      <c r="W295" s="145" t="str">
        <f>IF(AND(B295='DC - CN'!$C$16,OR(U295&lt;&gt;0,V295&lt;&gt;0)),"x","")</f>
        <v/>
      </c>
    </row>
    <row r="296" spans="1:23" ht="18" customHeight="1">
      <c r="A296" s="2" t="str">
        <f t="shared" si="11"/>
        <v/>
      </c>
      <c r="B296" s="3"/>
      <c r="C296" s="3"/>
      <c r="D296" s="4"/>
      <c r="E296" s="140"/>
      <c r="F296" s="140"/>
      <c r="G296" s="140"/>
      <c r="H296" s="54">
        <f t="shared" si="12"/>
        <v>0</v>
      </c>
      <c r="I296" s="88"/>
      <c r="J296" s="87"/>
      <c r="K296" s="55"/>
      <c r="L296" s="55"/>
      <c r="M296" s="55">
        <f t="shared" si="13"/>
        <v>0</v>
      </c>
      <c r="N296" s="66"/>
      <c r="O296" s="66"/>
      <c r="P296" s="56"/>
      <c r="Q296" s="57"/>
      <c r="R296" s="57"/>
      <c r="S296" s="57">
        <f t="shared" si="14"/>
        <v>0</v>
      </c>
      <c r="T296" s="57">
        <f t="shared" si="15"/>
        <v>0</v>
      </c>
      <c r="U296" s="57">
        <f t="shared" si="16"/>
        <v>0</v>
      </c>
      <c r="V296" s="60"/>
      <c r="W296" s="145" t="str">
        <f>IF(AND(B296='DC - CN'!$C$16,OR(U296&lt;&gt;0,V296&lt;&gt;0)),"x","")</f>
        <v/>
      </c>
    </row>
    <row r="297" spans="1:23" ht="18" customHeight="1">
      <c r="A297" s="2" t="str">
        <f t="shared" si="11"/>
        <v/>
      </c>
      <c r="B297" s="3"/>
      <c r="C297" s="3"/>
      <c r="D297" s="4"/>
      <c r="E297" s="140"/>
      <c r="F297" s="140"/>
      <c r="G297" s="140"/>
      <c r="H297" s="54">
        <f t="shared" si="12"/>
        <v>0</v>
      </c>
      <c r="I297" s="88"/>
      <c r="J297" s="87"/>
      <c r="K297" s="55"/>
      <c r="L297" s="55"/>
      <c r="M297" s="55">
        <f t="shared" si="13"/>
        <v>0</v>
      </c>
      <c r="N297" s="66"/>
      <c r="O297" s="66"/>
      <c r="P297" s="56"/>
      <c r="Q297" s="57"/>
      <c r="R297" s="57"/>
      <c r="S297" s="57">
        <f t="shared" si="14"/>
        <v>0</v>
      </c>
      <c r="T297" s="57">
        <f t="shared" si="15"/>
        <v>0</v>
      </c>
      <c r="U297" s="57">
        <f t="shared" si="16"/>
        <v>0</v>
      </c>
      <c r="V297" s="60"/>
      <c r="W297" s="145" t="str">
        <f>IF(AND(B297='DC - CN'!$C$16,OR(U297&lt;&gt;0,V297&lt;&gt;0)),"x","")</f>
        <v/>
      </c>
    </row>
    <row r="298" spans="1:23" ht="18" customHeight="1">
      <c r="A298" s="2" t="str">
        <f t="shared" si="11"/>
        <v/>
      </c>
      <c r="B298" s="3"/>
      <c r="C298" s="3"/>
      <c r="D298" s="4"/>
      <c r="E298" s="140"/>
      <c r="F298" s="140"/>
      <c r="G298" s="140"/>
      <c r="H298" s="54">
        <f t="shared" si="12"/>
        <v>0</v>
      </c>
      <c r="I298" s="88"/>
      <c r="J298" s="87"/>
      <c r="K298" s="55"/>
      <c r="L298" s="55"/>
      <c r="M298" s="55">
        <f t="shared" si="13"/>
        <v>0</v>
      </c>
      <c r="N298" s="66"/>
      <c r="O298" s="66"/>
      <c r="P298" s="56"/>
      <c r="Q298" s="57"/>
      <c r="R298" s="57"/>
      <c r="S298" s="57">
        <f t="shared" si="14"/>
        <v>0</v>
      </c>
      <c r="T298" s="57">
        <f t="shared" si="15"/>
        <v>0</v>
      </c>
      <c r="U298" s="57">
        <f t="shared" si="16"/>
        <v>0</v>
      </c>
      <c r="V298" s="60"/>
      <c r="W298" s="145" t="str">
        <f>IF(AND(B298='DC - CN'!$C$16,OR(U298&lt;&gt;0,V298&lt;&gt;0)),"x","")</f>
        <v/>
      </c>
    </row>
    <row r="299" spans="1:23" ht="18" customHeight="1">
      <c r="A299" s="2" t="str">
        <f t="shared" si="11"/>
        <v/>
      </c>
      <c r="B299" s="3"/>
      <c r="C299" s="3"/>
      <c r="D299" s="4"/>
      <c r="E299" s="140"/>
      <c r="F299" s="140"/>
      <c r="G299" s="140"/>
      <c r="H299" s="54">
        <f t="shared" si="12"/>
        <v>0</v>
      </c>
      <c r="I299" s="88"/>
      <c r="J299" s="87"/>
      <c r="K299" s="55"/>
      <c r="L299" s="55"/>
      <c r="M299" s="55">
        <f t="shared" si="13"/>
        <v>0</v>
      </c>
      <c r="N299" s="66"/>
      <c r="O299" s="66"/>
      <c r="P299" s="56"/>
      <c r="Q299" s="57"/>
      <c r="R299" s="57"/>
      <c r="S299" s="57">
        <f t="shared" si="14"/>
        <v>0</v>
      </c>
      <c r="T299" s="57">
        <f t="shared" si="15"/>
        <v>0</v>
      </c>
      <c r="U299" s="57">
        <f t="shared" si="16"/>
        <v>0</v>
      </c>
      <c r="V299" s="60"/>
      <c r="W299" s="145" t="str">
        <f>IF(AND(B299='DC - CN'!$C$16,OR(U299&lt;&gt;0,V299&lt;&gt;0)),"x","")</f>
        <v/>
      </c>
    </row>
    <row r="300" spans="1:23" ht="18" customHeight="1">
      <c r="A300" s="2" t="str">
        <f t="shared" si="11"/>
        <v/>
      </c>
      <c r="B300" s="3"/>
      <c r="C300" s="3"/>
      <c r="D300" s="4"/>
      <c r="E300" s="140"/>
      <c r="F300" s="140"/>
      <c r="G300" s="140"/>
      <c r="H300" s="54">
        <f t="shared" si="12"/>
        <v>0</v>
      </c>
      <c r="I300" s="88"/>
      <c r="J300" s="87"/>
      <c r="K300" s="55"/>
      <c r="L300" s="55"/>
      <c r="M300" s="55">
        <f t="shared" si="13"/>
        <v>0</v>
      </c>
      <c r="N300" s="66"/>
      <c r="O300" s="66"/>
      <c r="P300" s="56"/>
      <c r="Q300" s="57"/>
      <c r="R300" s="57"/>
      <c r="S300" s="57">
        <f t="shared" si="14"/>
        <v>0</v>
      </c>
      <c r="T300" s="57">
        <f t="shared" si="15"/>
        <v>0</v>
      </c>
      <c r="U300" s="57">
        <f t="shared" si="16"/>
        <v>0</v>
      </c>
      <c r="V300" s="60"/>
      <c r="W300" s="145" t="str">
        <f>IF(AND(B300='DC - CN'!$C$16,OR(U300&lt;&gt;0,V300&lt;&gt;0)),"x","")</f>
        <v/>
      </c>
    </row>
    <row r="301" spans="1:23" ht="18" customHeight="1">
      <c r="A301" s="2" t="str">
        <f t="shared" ref="A301:A364" si="17">IF(B301&lt;&gt;"",ROW()-2,"")</f>
        <v/>
      </c>
      <c r="B301" s="3"/>
      <c r="C301" s="3"/>
      <c r="D301" s="4"/>
      <c r="E301" s="140"/>
      <c r="F301" s="140"/>
      <c r="G301" s="140"/>
      <c r="H301" s="54">
        <f t="shared" ref="H301:H364" si="18">(IF(G301&gt;0,(((E301+F301)*2+4)*(F301+G301+2)/10000),(E301*F301/10000)))*Q301</f>
        <v>0</v>
      </c>
      <c r="I301" s="88"/>
      <c r="J301" s="87"/>
      <c r="K301" s="55"/>
      <c r="L301" s="55"/>
      <c r="M301" s="55">
        <f t="shared" ref="M301:M364" si="19">K301*L301</f>
        <v>0</v>
      </c>
      <c r="N301" s="66"/>
      <c r="O301" s="66"/>
      <c r="P301" s="56"/>
      <c r="Q301" s="57"/>
      <c r="R301" s="57"/>
      <c r="S301" s="57">
        <f t="shared" ref="S301:S364" si="20">R301*10%</f>
        <v>0</v>
      </c>
      <c r="T301" s="57">
        <f t="shared" ref="T301:T364" si="21">Q301*R301</f>
        <v>0</v>
      </c>
      <c r="U301" s="57">
        <f t="shared" ref="U301:U364" si="22">Q301*(R301+S301)</f>
        <v>0</v>
      </c>
      <c r="V301" s="60"/>
      <c r="W301" s="145" t="str">
        <f>IF(AND(B301='DC - CN'!$C$16,OR(U301&lt;&gt;0,V301&lt;&gt;0)),"x","")</f>
        <v/>
      </c>
    </row>
    <row r="302" spans="1:23" ht="18" customHeight="1">
      <c r="A302" s="2" t="str">
        <f t="shared" si="17"/>
        <v/>
      </c>
      <c r="B302" s="3"/>
      <c r="C302" s="3"/>
      <c r="D302" s="4"/>
      <c r="E302" s="140"/>
      <c r="F302" s="140"/>
      <c r="G302" s="140"/>
      <c r="H302" s="54">
        <f t="shared" si="18"/>
        <v>0</v>
      </c>
      <c r="I302" s="88"/>
      <c r="J302" s="87"/>
      <c r="K302" s="55"/>
      <c r="L302" s="55"/>
      <c r="M302" s="55">
        <f t="shared" si="19"/>
        <v>0</v>
      </c>
      <c r="N302" s="66"/>
      <c r="O302" s="66"/>
      <c r="P302" s="56"/>
      <c r="Q302" s="57"/>
      <c r="R302" s="57"/>
      <c r="S302" s="57">
        <f t="shared" si="20"/>
        <v>0</v>
      </c>
      <c r="T302" s="57">
        <f t="shared" si="21"/>
        <v>0</v>
      </c>
      <c r="U302" s="57">
        <f t="shared" si="22"/>
        <v>0</v>
      </c>
      <c r="V302" s="60"/>
      <c r="W302" s="145" t="str">
        <f>IF(AND(B302='DC - CN'!$C$16,OR(U302&lt;&gt;0,V302&lt;&gt;0)),"x","")</f>
        <v/>
      </c>
    </row>
    <row r="303" spans="1:23" ht="18" customHeight="1">
      <c r="A303" s="2" t="str">
        <f t="shared" si="17"/>
        <v/>
      </c>
      <c r="B303" s="3"/>
      <c r="C303" s="3"/>
      <c r="D303" s="4"/>
      <c r="E303" s="140"/>
      <c r="F303" s="140"/>
      <c r="G303" s="140"/>
      <c r="H303" s="54">
        <f t="shared" si="18"/>
        <v>0</v>
      </c>
      <c r="I303" s="88"/>
      <c r="J303" s="87"/>
      <c r="K303" s="55"/>
      <c r="L303" s="55"/>
      <c r="M303" s="55">
        <f t="shared" si="19"/>
        <v>0</v>
      </c>
      <c r="N303" s="66"/>
      <c r="O303" s="66"/>
      <c r="P303" s="56"/>
      <c r="Q303" s="57"/>
      <c r="R303" s="57"/>
      <c r="S303" s="57">
        <f t="shared" si="20"/>
        <v>0</v>
      </c>
      <c r="T303" s="57">
        <f t="shared" si="21"/>
        <v>0</v>
      </c>
      <c r="U303" s="57">
        <f t="shared" si="22"/>
        <v>0</v>
      </c>
      <c r="V303" s="60"/>
      <c r="W303" s="145" t="str">
        <f>IF(AND(B303='DC - CN'!$C$16,OR(U303&lt;&gt;0,V303&lt;&gt;0)),"x","")</f>
        <v/>
      </c>
    </row>
    <row r="304" spans="1:23" ht="18" customHeight="1">
      <c r="A304" s="2" t="str">
        <f t="shared" si="17"/>
        <v/>
      </c>
      <c r="B304" s="3"/>
      <c r="C304" s="3"/>
      <c r="D304" s="4"/>
      <c r="E304" s="140"/>
      <c r="F304" s="140"/>
      <c r="G304" s="140"/>
      <c r="H304" s="54">
        <f t="shared" si="18"/>
        <v>0</v>
      </c>
      <c r="I304" s="88"/>
      <c r="J304" s="87"/>
      <c r="K304" s="55"/>
      <c r="L304" s="55"/>
      <c r="M304" s="55">
        <f t="shared" si="19"/>
        <v>0</v>
      </c>
      <c r="N304" s="66"/>
      <c r="O304" s="66"/>
      <c r="P304" s="56"/>
      <c r="Q304" s="57"/>
      <c r="R304" s="57"/>
      <c r="S304" s="57">
        <f t="shared" si="20"/>
        <v>0</v>
      </c>
      <c r="T304" s="57">
        <f t="shared" si="21"/>
        <v>0</v>
      </c>
      <c r="U304" s="57">
        <f t="shared" si="22"/>
        <v>0</v>
      </c>
      <c r="V304" s="60"/>
      <c r="W304" s="145" t="str">
        <f>IF(AND(B304='DC - CN'!$C$16,OR(U304&lt;&gt;0,V304&lt;&gt;0)),"x","")</f>
        <v/>
      </c>
    </row>
    <row r="305" spans="1:23" ht="18" customHeight="1">
      <c r="A305" s="2" t="str">
        <f t="shared" si="17"/>
        <v/>
      </c>
      <c r="B305" s="3"/>
      <c r="C305" s="3"/>
      <c r="D305" s="4"/>
      <c r="E305" s="140"/>
      <c r="F305" s="140"/>
      <c r="G305" s="140"/>
      <c r="H305" s="54">
        <f t="shared" si="18"/>
        <v>0</v>
      </c>
      <c r="I305" s="88"/>
      <c r="J305" s="87"/>
      <c r="K305" s="55"/>
      <c r="L305" s="55"/>
      <c r="M305" s="55">
        <f t="shared" si="19"/>
        <v>0</v>
      </c>
      <c r="N305" s="66"/>
      <c r="O305" s="66"/>
      <c r="P305" s="56"/>
      <c r="Q305" s="57"/>
      <c r="R305" s="57"/>
      <c r="S305" s="57">
        <f t="shared" si="20"/>
        <v>0</v>
      </c>
      <c r="T305" s="57">
        <f t="shared" si="21"/>
        <v>0</v>
      </c>
      <c r="U305" s="57">
        <f t="shared" si="22"/>
        <v>0</v>
      </c>
      <c r="V305" s="60"/>
      <c r="W305" s="145" t="str">
        <f>IF(AND(B305='DC - CN'!$C$16,OR(U305&lt;&gt;0,V305&lt;&gt;0)),"x","")</f>
        <v/>
      </c>
    </row>
    <row r="306" spans="1:23" ht="18" customHeight="1">
      <c r="A306" s="2" t="str">
        <f t="shared" si="17"/>
        <v/>
      </c>
      <c r="B306" s="3"/>
      <c r="C306" s="3"/>
      <c r="D306" s="4"/>
      <c r="E306" s="140"/>
      <c r="F306" s="140"/>
      <c r="G306" s="140"/>
      <c r="H306" s="54">
        <f t="shared" si="18"/>
        <v>0</v>
      </c>
      <c r="I306" s="88"/>
      <c r="J306" s="87"/>
      <c r="K306" s="55"/>
      <c r="L306" s="55"/>
      <c r="M306" s="55">
        <f t="shared" si="19"/>
        <v>0</v>
      </c>
      <c r="N306" s="66"/>
      <c r="O306" s="66"/>
      <c r="P306" s="56"/>
      <c r="Q306" s="57"/>
      <c r="R306" s="57"/>
      <c r="S306" s="57">
        <f t="shared" si="20"/>
        <v>0</v>
      </c>
      <c r="T306" s="57">
        <f t="shared" si="21"/>
        <v>0</v>
      </c>
      <c r="U306" s="57">
        <f t="shared" si="22"/>
        <v>0</v>
      </c>
      <c r="V306" s="60"/>
      <c r="W306" s="145" t="str">
        <f>IF(AND(B306='DC - CN'!$C$16,OR(U306&lt;&gt;0,V306&lt;&gt;0)),"x","")</f>
        <v/>
      </c>
    </row>
    <row r="307" spans="1:23" ht="18" customHeight="1">
      <c r="A307" s="2" t="str">
        <f t="shared" si="17"/>
        <v/>
      </c>
      <c r="B307" s="3"/>
      <c r="C307" s="3"/>
      <c r="D307" s="4"/>
      <c r="E307" s="140"/>
      <c r="F307" s="140"/>
      <c r="G307" s="140"/>
      <c r="H307" s="54">
        <f t="shared" si="18"/>
        <v>0</v>
      </c>
      <c r="I307" s="88"/>
      <c r="J307" s="87"/>
      <c r="K307" s="55"/>
      <c r="L307" s="55"/>
      <c r="M307" s="55">
        <f t="shared" si="19"/>
        <v>0</v>
      </c>
      <c r="N307" s="66"/>
      <c r="O307" s="66"/>
      <c r="P307" s="56"/>
      <c r="Q307" s="57"/>
      <c r="R307" s="57"/>
      <c r="S307" s="57">
        <f t="shared" si="20"/>
        <v>0</v>
      </c>
      <c r="T307" s="57">
        <f t="shared" si="21"/>
        <v>0</v>
      </c>
      <c r="U307" s="57">
        <f t="shared" si="22"/>
        <v>0</v>
      </c>
      <c r="V307" s="60"/>
      <c r="W307" s="145" t="str">
        <f>IF(AND(B307='DC - CN'!$C$16,OR(U307&lt;&gt;0,V307&lt;&gt;0)),"x","")</f>
        <v/>
      </c>
    </row>
    <row r="308" spans="1:23" ht="18" customHeight="1">
      <c r="A308" s="2" t="str">
        <f t="shared" si="17"/>
        <v/>
      </c>
      <c r="B308" s="3"/>
      <c r="C308" s="3"/>
      <c r="D308" s="4"/>
      <c r="E308" s="140"/>
      <c r="F308" s="140"/>
      <c r="G308" s="140"/>
      <c r="H308" s="54">
        <f t="shared" si="18"/>
        <v>0</v>
      </c>
      <c r="I308" s="88"/>
      <c r="J308" s="87"/>
      <c r="K308" s="55"/>
      <c r="L308" s="55"/>
      <c r="M308" s="55">
        <f t="shared" si="19"/>
        <v>0</v>
      </c>
      <c r="N308" s="66"/>
      <c r="O308" s="66"/>
      <c r="P308" s="56"/>
      <c r="Q308" s="57"/>
      <c r="R308" s="57"/>
      <c r="S308" s="57">
        <f t="shared" si="20"/>
        <v>0</v>
      </c>
      <c r="T308" s="57">
        <f t="shared" si="21"/>
        <v>0</v>
      </c>
      <c r="U308" s="57">
        <f t="shared" si="22"/>
        <v>0</v>
      </c>
      <c r="V308" s="60"/>
      <c r="W308" s="145" t="str">
        <f>IF(AND(B308='DC - CN'!$C$16,OR(U308&lt;&gt;0,V308&lt;&gt;0)),"x","")</f>
        <v/>
      </c>
    </row>
    <row r="309" spans="1:23" ht="18" customHeight="1">
      <c r="A309" s="2" t="str">
        <f t="shared" si="17"/>
        <v/>
      </c>
      <c r="B309" s="3"/>
      <c r="C309" s="3"/>
      <c r="D309" s="4"/>
      <c r="E309" s="140"/>
      <c r="F309" s="140"/>
      <c r="G309" s="140"/>
      <c r="H309" s="54">
        <f t="shared" si="18"/>
        <v>0</v>
      </c>
      <c r="I309" s="88"/>
      <c r="J309" s="87"/>
      <c r="K309" s="55"/>
      <c r="L309" s="55"/>
      <c r="M309" s="55">
        <f t="shared" si="19"/>
        <v>0</v>
      </c>
      <c r="N309" s="66"/>
      <c r="O309" s="66"/>
      <c r="P309" s="56"/>
      <c r="Q309" s="57"/>
      <c r="R309" s="57"/>
      <c r="S309" s="57">
        <f t="shared" si="20"/>
        <v>0</v>
      </c>
      <c r="T309" s="57">
        <f t="shared" si="21"/>
        <v>0</v>
      </c>
      <c r="U309" s="57">
        <f t="shared" si="22"/>
        <v>0</v>
      </c>
      <c r="V309" s="60"/>
      <c r="W309" s="145" t="str">
        <f>IF(AND(B309='DC - CN'!$C$16,OR(U309&lt;&gt;0,V309&lt;&gt;0)),"x","")</f>
        <v/>
      </c>
    </row>
    <row r="310" spans="1:23" ht="18" customHeight="1">
      <c r="A310" s="2" t="str">
        <f t="shared" si="17"/>
        <v/>
      </c>
      <c r="B310" s="3"/>
      <c r="C310" s="3"/>
      <c r="D310" s="4"/>
      <c r="E310" s="140"/>
      <c r="F310" s="140"/>
      <c r="G310" s="140"/>
      <c r="H310" s="54">
        <f t="shared" si="18"/>
        <v>0</v>
      </c>
      <c r="I310" s="88"/>
      <c r="J310" s="87"/>
      <c r="K310" s="55"/>
      <c r="L310" s="55"/>
      <c r="M310" s="55">
        <f t="shared" si="19"/>
        <v>0</v>
      </c>
      <c r="N310" s="66"/>
      <c r="O310" s="66"/>
      <c r="P310" s="56"/>
      <c r="Q310" s="57"/>
      <c r="R310" s="57"/>
      <c r="S310" s="57">
        <f t="shared" si="20"/>
        <v>0</v>
      </c>
      <c r="T310" s="57">
        <f t="shared" si="21"/>
        <v>0</v>
      </c>
      <c r="U310" s="57">
        <f t="shared" si="22"/>
        <v>0</v>
      </c>
      <c r="V310" s="60"/>
      <c r="W310" s="145" t="str">
        <f>IF(AND(B310='DC - CN'!$C$16,OR(U310&lt;&gt;0,V310&lt;&gt;0)),"x","")</f>
        <v/>
      </c>
    </row>
    <row r="311" spans="1:23" ht="18" customHeight="1">
      <c r="A311" s="2" t="str">
        <f t="shared" si="17"/>
        <v/>
      </c>
      <c r="B311" s="3"/>
      <c r="C311" s="3"/>
      <c r="D311" s="4"/>
      <c r="E311" s="140"/>
      <c r="F311" s="140"/>
      <c r="G311" s="140"/>
      <c r="H311" s="54">
        <f t="shared" si="18"/>
        <v>0</v>
      </c>
      <c r="I311" s="88"/>
      <c r="J311" s="87"/>
      <c r="K311" s="55"/>
      <c r="L311" s="55"/>
      <c r="M311" s="55">
        <f t="shared" si="19"/>
        <v>0</v>
      </c>
      <c r="N311" s="66"/>
      <c r="O311" s="66"/>
      <c r="P311" s="56"/>
      <c r="Q311" s="57"/>
      <c r="R311" s="57"/>
      <c r="S311" s="57">
        <f t="shared" si="20"/>
        <v>0</v>
      </c>
      <c r="T311" s="57">
        <f t="shared" si="21"/>
        <v>0</v>
      </c>
      <c r="U311" s="57">
        <f t="shared" si="22"/>
        <v>0</v>
      </c>
      <c r="V311" s="60"/>
      <c r="W311" s="145" t="str">
        <f>IF(AND(B311='DC - CN'!$C$16,OR(U311&lt;&gt;0,V311&lt;&gt;0)),"x","")</f>
        <v/>
      </c>
    </row>
    <row r="312" spans="1:23" ht="18" customHeight="1">
      <c r="A312" s="2" t="str">
        <f t="shared" si="17"/>
        <v/>
      </c>
      <c r="B312" s="3"/>
      <c r="C312" s="3"/>
      <c r="D312" s="4"/>
      <c r="E312" s="140"/>
      <c r="F312" s="140"/>
      <c r="G312" s="140"/>
      <c r="H312" s="54">
        <f t="shared" si="18"/>
        <v>0</v>
      </c>
      <c r="I312" s="88"/>
      <c r="J312" s="87"/>
      <c r="K312" s="55"/>
      <c r="L312" s="55"/>
      <c r="M312" s="55">
        <f t="shared" si="19"/>
        <v>0</v>
      </c>
      <c r="N312" s="66"/>
      <c r="O312" s="66"/>
      <c r="P312" s="56"/>
      <c r="Q312" s="57"/>
      <c r="R312" s="57"/>
      <c r="S312" s="57">
        <f t="shared" si="20"/>
        <v>0</v>
      </c>
      <c r="T312" s="57">
        <f t="shared" si="21"/>
        <v>0</v>
      </c>
      <c r="U312" s="57">
        <f t="shared" si="22"/>
        <v>0</v>
      </c>
      <c r="V312" s="60"/>
      <c r="W312" s="145" t="str">
        <f>IF(AND(B312='DC - CN'!$C$16,OR(U312&lt;&gt;0,V312&lt;&gt;0)),"x","")</f>
        <v/>
      </c>
    </row>
    <row r="313" spans="1:23" ht="18" customHeight="1">
      <c r="A313" s="2" t="str">
        <f t="shared" si="17"/>
        <v/>
      </c>
      <c r="B313" s="3"/>
      <c r="C313" s="3"/>
      <c r="D313" s="4"/>
      <c r="E313" s="140"/>
      <c r="F313" s="140"/>
      <c r="G313" s="140"/>
      <c r="H313" s="54">
        <f t="shared" si="18"/>
        <v>0</v>
      </c>
      <c r="I313" s="88"/>
      <c r="J313" s="87"/>
      <c r="K313" s="55"/>
      <c r="L313" s="55"/>
      <c r="M313" s="55">
        <f t="shared" si="19"/>
        <v>0</v>
      </c>
      <c r="N313" s="66"/>
      <c r="O313" s="66"/>
      <c r="P313" s="56"/>
      <c r="Q313" s="57"/>
      <c r="R313" s="57"/>
      <c r="S313" s="57">
        <f t="shared" si="20"/>
        <v>0</v>
      </c>
      <c r="T313" s="57">
        <f t="shared" si="21"/>
        <v>0</v>
      </c>
      <c r="U313" s="57">
        <f t="shared" si="22"/>
        <v>0</v>
      </c>
      <c r="V313" s="60"/>
      <c r="W313" s="145" t="str">
        <f>IF(AND(B313='DC - CN'!$C$16,OR(U313&lt;&gt;0,V313&lt;&gt;0)),"x","")</f>
        <v/>
      </c>
    </row>
    <row r="314" spans="1:23" ht="18" customHeight="1">
      <c r="A314" s="2" t="str">
        <f t="shared" si="17"/>
        <v/>
      </c>
      <c r="B314" s="3"/>
      <c r="C314" s="3"/>
      <c r="D314" s="4"/>
      <c r="E314" s="140"/>
      <c r="F314" s="140"/>
      <c r="G314" s="140"/>
      <c r="H314" s="54">
        <f t="shared" si="18"/>
        <v>0</v>
      </c>
      <c r="I314" s="88"/>
      <c r="J314" s="87"/>
      <c r="K314" s="55"/>
      <c r="L314" s="55"/>
      <c r="M314" s="55">
        <f t="shared" si="19"/>
        <v>0</v>
      </c>
      <c r="N314" s="66"/>
      <c r="O314" s="66"/>
      <c r="P314" s="56"/>
      <c r="Q314" s="57"/>
      <c r="R314" s="57"/>
      <c r="S314" s="57">
        <f t="shared" si="20"/>
        <v>0</v>
      </c>
      <c r="T314" s="57">
        <f t="shared" si="21"/>
        <v>0</v>
      </c>
      <c r="U314" s="57">
        <f t="shared" si="22"/>
        <v>0</v>
      </c>
      <c r="V314" s="60"/>
      <c r="W314" s="145" t="str">
        <f>IF(AND(B314='DC - CN'!$C$16,OR(U314&lt;&gt;0,V314&lt;&gt;0)),"x","")</f>
        <v/>
      </c>
    </row>
    <row r="315" spans="1:23" ht="18" customHeight="1">
      <c r="A315" s="2" t="str">
        <f t="shared" si="17"/>
        <v/>
      </c>
      <c r="B315" s="3"/>
      <c r="C315" s="3"/>
      <c r="D315" s="4"/>
      <c r="E315" s="140"/>
      <c r="F315" s="140"/>
      <c r="G315" s="140"/>
      <c r="H315" s="54">
        <f t="shared" si="18"/>
        <v>0</v>
      </c>
      <c r="I315" s="88"/>
      <c r="J315" s="87"/>
      <c r="K315" s="55"/>
      <c r="L315" s="55"/>
      <c r="M315" s="55">
        <f t="shared" si="19"/>
        <v>0</v>
      </c>
      <c r="N315" s="66"/>
      <c r="O315" s="66"/>
      <c r="P315" s="56"/>
      <c r="Q315" s="57"/>
      <c r="R315" s="57"/>
      <c r="S315" s="57">
        <f t="shared" si="20"/>
        <v>0</v>
      </c>
      <c r="T315" s="57">
        <f t="shared" si="21"/>
        <v>0</v>
      </c>
      <c r="U315" s="57">
        <f t="shared" si="22"/>
        <v>0</v>
      </c>
      <c r="V315" s="60"/>
      <c r="W315" s="145" t="str">
        <f>IF(AND(B315='DC - CN'!$C$16,OR(U315&lt;&gt;0,V315&lt;&gt;0)),"x","")</f>
        <v/>
      </c>
    </row>
    <row r="316" spans="1:23" ht="18" customHeight="1">
      <c r="A316" s="2" t="str">
        <f t="shared" si="17"/>
        <v/>
      </c>
      <c r="B316" s="3"/>
      <c r="C316" s="3"/>
      <c r="D316" s="4"/>
      <c r="E316" s="140"/>
      <c r="F316" s="140"/>
      <c r="G316" s="140"/>
      <c r="H316" s="54">
        <f t="shared" si="18"/>
        <v>0</v>
      </c>
      <c r="I316" s="88"/>
      <c r="J316" s="87"/>
      <c r="K316" s="55"/>
      <c r="L316" s="55"/>
      <c r="M316" s="55">
        <f t="shared" si="19"/>
        <v>0</v>
      </c>
      <c r="N316" s="66"/>
      <c r="O316" s="66"/>
      <c r="P316" s="56"/>
      <c r="Q316" s="57"/>
      <c r="R316" s="57"/>
      <c r="S316" s="57">
        <f t="shared" si="20"/>
        <v>0</v>
      </c>
      <c r="T316" s="57">
        <f t="shared" si="21"/>
        <v>0</v>
      </c>
      <c r="U316" s="57">
        <f t="shared" si="22"/>
        <v>0</v>
      </c>
      <c r="V316" s="60"/>
      <c r="W316" s="145" t="str">
        <f>IF(AND(B316='DC - CN'!$C$16,OR(U316&lt;&gt;0,V316&lt;&gt;0)),"x","")</f>
        <v/>
      </c>
    </row>
    <row r="317" spans="1:23" ht="18" customHeight="1">
      <c r="A317" s="2" t="str">
        <f t="shared" si="17"/>
        <v/>
      </c>
      <c r="B317" s="3"/>
      <c r="C317" s="3"/>
      <c r="D317" s="4"/>
      <c r="E317" s="140"/>
      <c r="F317" s="140"/>
      <c r="G317" s="140"/>
      <c r="H317" s="54">
        <f t="shared" si="18"/>
        <v>0</v>
      </c>
      <c r="I317" s="88"/>
      <c r="J317" s="87"/>
      <c r="K317" s="55"/>
      <c r="L317" s="55"/>
      <c r="M317" s="55">
        <f t="shared" si="19"/>
        <v>0</v>
      </c>
      <c r="N317" s="66"/>
      <c r="O317" s="66"/>
      <c r="P317" s="56"/>
      <c r="Q317" s="57"/>
      <c r="R317" s="57"/>
      <c r="S317" s="57">
        <f t="shared" si="20"/>
        <v>0</v>
      </c>
      <c r="T317" s="57">
        <f t="shared" si="21"/>
        <v>0</v>
      </c>
      <c r="U317" s="57">
        <f t="shared" si="22"/>
        <v>0</v>
      </c>
      <c r="V317" s="60"/>
      <c r="W317" s="145" t="str">
        <f>IF(AND(B317='DC - CN'!$C$16,OR(U317&lt;&gt;0,V317&lt;&gt;0)),"x","")</f>
        <v/>
      </c>
    </row>
    <row r="318" spans="1:23" ht="18" customHeight="1">
      <c r="A318" s="2" t="str">
        <f t="shared" si="17"/>
        <v/>
      </c>
      <c r="B318" s="3"/>
      <c r="C318" s="3"/>
      <c r="D318" s="4"/>
      <c r="E318" s="140"/>
      <c r="F318" s="140"/>
      <c r="G318" s="140"/>
      <c r="H318" s="54">
        <f t="shared" si="18"/>
        <v>0</v>
      </c>
      <c r="I318" s="88"/>
      <c r="J318" s="87"/>
      <c r="K318" s="55"/>
      <c r="L318" s="55"/>
      <c r="M318" s="55">
        <f t="shared" si="19"/>
        <v>0</v>
      </c>
      <c r="N318" s="66"/>
      <c r="O318" s="66"/>
      <c r="P318" s="56"/>
      <c r="Q318" s="57"/>
      <c r="R318" s="57"/>
      <c r="S318" s="57">
        <f t="shared" si="20"/>
        <v>0</v>
      </c>
      <c r="T318" s="57">
        <f t="shared" si="21"/>
        <v>0</v>
      </c>
      <c r="U318" s="57">
        <f t="shared" si="22"/>
        <v>0</v>
      </c>
      <c r="V318" s="60"/>
      <c r="W318" s="145" t="str">
        <f>IF(AND(B318='DC - CN'!$C$16,OR(U318&lt;&gt;0,V318&lt;&gt;0)),"x","")</f>
        <v/>
      </c>
    </row>
    <row r="319" spans="1:23" ht="18" customHeight="1">
      <c r="A319" s="2" t="str">
        <f t="shared" si="17"/>
        <v/>
      </c>
      <c r="B319" s="3"/>
      <c r="C319" s="3"/>
      <c r="D319" s="4"/>
      <c r="E319" s="140"/>
      <c r="F319" s="140"/>
      <c r="G319" s="140"/>
      <c r="H319" s="54">
        <f t="shared" si="18"/>
        <v>0</v>
      </c>
      <c r="I319" s="88"/>
      <c r="J319" s="87"/>
      <c r="K319" s="55"/>
      <c r="L319" s="55"/>
      <c r="M319" s="55">
        <f t="shared" si="19"/>
        <v>0</v>
      </c>
      <c r="N319" s="66"/>
      <c r="O319" s="66"/>
      <c r="P319" s="56"/>
      <c r="Q319" s="57"/>
      <c r="R319" s="57"/>
      <c r="S319" s="57">
        <f t="shared" si="20"/>
        <v>0</v>
      </c>
      <c r="T319" s="57">
        <f t="shared" si="21"/>
        <v>0</v>
      </c>
      <c r="U319" s="57">
        <f t="shared" si="22"/>
        <v>0</v>
      </c>
      <c r="V319" s="60"/>
      <c r="W319" s="145" t="str">
        <f>IF(AND(B319='DC - CN'!$C$16,OR(U319&lt;&gt;0,V319&lt;&gt;0)),"x","")</f>
        <v/>
      </c>
    </row>
    <row r="320" spans="1:23" ht="18" customHeight="1">
      <c r="A320" s="2" t="str">
        <f t="shared" si="17"/>
        <v/>
      </c>
      <c r="B320" s="3"/>
      <c r="C320" s="3"/>
      <c r="D320" s="4"/>
      <c r="E320" s="140"/>
      <c r="F320" s="140"/>
      <c r="G320" s="140"/>
      <c r="H320" s="54">
        <f t="shared" si="18"/>
        <v>0</v>
      </c>
      <c r="I320" s="88"/>
      <c r="J320" s="87"/>
      <c r="K320" s="55"/>
      <c r="L320" s="55"/>
      <c r="M320" s="55">
        <f t="shared" si="19"/>
        <v>0</v>
      </c>
      <c r="N320" s="66"/>
      <c r="O320" s="66"/>
      <c r="P320" s="56"/>
      <c r="Q320" s="57"/>
      <c r="R320" s="57"/>
      <c r="S320" s="57">
        <f t="shared" si="20"/>
        <v>0</v>
      </c>
      <c r="T320" s="57">
        <f t="shared" si="21"/>
        <v>0</v>
      </c>
      <c r="U320" s="57">
        <f t="shared" si="22"/>
        <v>0</v>
      </c>
      <c r="V320" s="60"/>
      <c r="W320" s="145" t="str">
        <f>IF(AND(B320='DC - CN'!$C$16,OR(U320&lt;&gt;0,V320&lt;&gt;0)),"x","")</f>
        <v/>
      </c>
    </row>
    <row r="321" spans="1:23" ht="18" customHeight="1">
      <c r="A321" s="2" t="str">
        <f t="shared" si="17"/>
        <v/>
      </c>
      <c r="B321" s="3"/>
      <c r="C321" s="3"/>
      <c r="D321" s="4"/>
      <c r="E321" s="140"/>
      <c r="F321" s="140"/>
      <c r="G321" s="140"/>
      <c r="H321" s="54">
        <f t="shared" si="18"/>
        <v>0</v>
      </c>
      <c r="I321" s="88"/>
      <c r="J321" s="87"/>
      <c r="K321" s="55"/>
      <c r="L321" s="55"/>
      <c r="M321" s="55">
        <f t="shared" si="19"/>
        <v>0</v>
      </c>
      <c r="N321" s="66"/>
      <c r="O321" s="66"/>
      <c r="P321" s="56"/>
      <c r="Q321" s="57"/>
      <c r="R321" s="57"/>
      <c r="S321" s="57">
        <f t="shared" si="20"/>
        <v>0</v>
      </c>
      <c r="T321" s="57">
        <f t="shared" si="21"/>
        <v>0</v>
      </c>
      <c r="U321" s="57">
        <f t="shared" si="22"/>
        <v>0</v>
      </c>
      <c r="V321" s="60"/>
      <c r="W321" s="145" t="str">
        <f>IF(AND(B321='DC - CN'!$C$16,OR(U321&lt;&gt;0,V321&lt;&gt;0)),"x","")</f>
        <v/>
      </c>
    </row>
    <row r="322" spans="1:23" ht="18" customHeight="1">
      <c r="A322" s="2" t="str">
        <f t="shared" si="17"/>
        <v/>
      </c>
      <c r="B322" s="3"/>
      <c r="C322" s="3"/>
      <c r="D322" s="4"/>
      <c r="E322" s="140"/>
      <c r="F322" s="140"/>
      <c r="G322" s="140"/>
      <c r="H322" s="54">
        <f t="shared" si="18"/>
        <v>0</v>
      </c>
      <c r="I322" s="88"/>
      <c r="J322" s="87"/>
      <c r="K322" s="55"/>
      <c r="L322" s="55"/>
      <c r="M322" s="55">
        <f t="shared" si="19"/>
        <v>0</v>
      </c>
      <c r="N322" s="66"/>
      <c r="O322" s="66"/>
      <c r="P322" s="56"/>
      <c r="Q322" s="57"/>
      <c r="R322" s="57"/>
      <c r="S322" s="57">
        <f t="shared" si="20"/>
        <v>0</v>
      </c>
      <c r="T322" s="57">
        <f t="shared" si="21"/>
        <v>0</v>
      </c>
      <c r="U322" s="57">
        <f t="shared" si="22"/>
        <v>0</v>
      </c>
      <c r="V322" s="60"/>
      <c r="W322" s="145" t="str">
        <f>IF(AND(B322='DC - CN'!$C$16,OR(U322&lt;&gt;0,V322&lt;&gt;0)),"x","")</f>
        <v/>
      </c>
    </row>
    <row r="323" spans="1:23" ht="18" customHeight="1">
      <c r="A323" s="2" t="str">
        <f t="shared" si="17"/>
        <v/>
      </c>
      <c r="B323" s="3"/>
      <c r="C323" s="3"/>
      <c r="D323" s="4"/>
      <c r="E323" s="140"/>
      <c r="F323" s="140"/>
      <c r="G323" s="140"/>
      <c r="H323" s="54">
        <f t="shared" si="18"/>
        <v>0</v>
      </c>
      <c r="I323" s="88"/>
      <c r="J323" s="87"/>
      <c r="K323" s="55"/>
      <c r="L323" s="55"/>
      <c r="M323" s="55">
        <f t="shared" si="19"/>
        <v>0</v>
      </c>
      <c r="N323" s="66"/>
      <c r="O323" s="66"/>
      <c r="P323" s="56"/>
      <c r="Q323" s="57"/>
      <c r="R323" s="57"/>
      <c r="S323" s="57">
        <f t="shared" si="20"/>
        <v>0</v>
      </c>
      <c r="T323" s="57">
        <f t="shared" si="21"/>
        <v>0</v>
      </c>
      <c r="U323" s="57">
        <f t="shared" si="22"/>
        <v>0</v>
      </c>
      <c r="V323" s="60"/>
      <c r="W323" s="145" t="str">
        <f>IF(AND(B323='DC - CN'!$C$16,OR(U323&lt;&gt;0,V323&lt;&gt;0)),"x","")</f>
        <v/>
      </c>
    </row>
    <row r="324" spans="1:23" ht="18" customHeight="1">
      <c r="A324" s="2" t="str">
        <f t="shared" si="17"/>
        <v/>
      </c>
      <c r="B324" s="3"/>
      <c r="C324" s="3"/>
      <c r="D324" s="4"/>
      <c r="E324" s="140"/>
      <c r="F324" s="140"/>
      <c r="G324" s="140"/>
      <c r="H324" s="54">
        <f t="shared" si="18"/>
        <v>0</v>
      </c>
      <c r="I324" s="88"/>
      <c r="J324" s="87"/>
      <c r="K324" s="55"/>
      <c r="L324" s="55"/>
      <c r="M324" s="55">
        <f t="shared" si="19"/>
        <v>0</v>
      </c>
      <c r="N324" s="66"/>
      <c r="O324" s="66"/>
      <c r="P324" s="56"/>
      <c r="Q324" s="57"/>
      <c r="R324" s="57"/>
      <c r="S324" s="57">
        <f t="shared" si="20"/>
        <v>0</v>
      </c>
      <c r="T324" s="57">
        <f t="shared" si="21"/>
        <v>0</v>
      </c>
      <c r="U324" s="57">
        <f t="shared" si="22"/>
        <v>0</v>
      </c>
      <c r="V324" s="60"/>
      <c r="W324" s="145" t="str">
        <f>IF(AND(B324='DC - CN'!$C$16,OR(U324&lt;&gt;0,V324&lt;&gt;0)),"x","")</f>
        <v/>
      </c>
    </row>
    <row r="325" spans="1:23" ht="18" customHeight="1">
      <c r="A325" s="2" t="str">
        <f t="shared" si="17"/>
        <v/>
      </c>
      <c r="B325" s="3"/>
      <c r="C325" s="3"/>
      <c r="D325" s="4"/>
      <c r="E325" s="140"/>
      <c r="F325" s="140"/>
      <c r="G325" s="140"/>
      <c r="H325" s="54">
        <f t="shared" si="18"/>
        <v>0</v>
      </c>
      <c r="I325" s="88"/>
      <c r="J325" s="87"/>
      <c r="K325" s="55"/>
      <c r="L325" s="55"/>
      <c r="M325" s="55">
        <f t="shared" si="19"/>
        <v>0</v>
      </c>
      <c r="N325" s="66"/>
      <c r="O325" s="66"/>
      <c r="P325" s="56"/>
      <c r="Q325" s="57"/>
      <c r="R325" s="57"/>
      <c r="S325" s="57">
        <f t="shared" si="20"/>
        <v>0</v>
      </c>
      <c r="T325" s="57">
        <f t="shared" si="21"/>
        <v>0</v>
      </c>
      <c r="U325" s="57">
        <f t="shared" si="22"/>
        <v>0</v>
      </c>
      <c r="V325" s="60"/>
      <c r="W325" s="145" t="str">
        <f>IF(AND(B325='DC - CN'!$C$16,OR(U325&lt;&gt;0,V325&lt;&gt;0)),"x","")</f>
        <v/>
      </c>
    </row>
    <row r="326" spans="1:23" ht="18" customHeight="1">
      <c r="A326" s="2" t="str">
        <f t="shared" si="17"/>
        <v/>
      </c>
      <c r="B326" s="3"/>
      <c r="C326" s="3"/>
      <c r="D326" s="4"/>
      <c r="E326" s="140"/>
      <c r="F326" s="140"/>
      <c r="G326" s="140"/>
      <c r="H326" s="54">
        <f t="shared" si="18"/>
        <v>0</v>
      </c>
      <c r="I326" s="88"/>
      <c r="J326" s="87"/>
      <c r="K326" s="55"/>
      <c r="L326" s="55"/>
      <c r="M326" s="55">
        <f t="shared" si="19"/>
        <v>0</v>
      </c>
      <c r="N326" s="66"/>
      <c r="O326" s="66"/>
      <c r="P326" s="56"/>
      <c r="Q326" s="57"/>
      <c r="R326" s="57"/>
      <c r="S326" s="57">
        <f t="shared" si="20"/>
        <v>0</v>
      </c>
      <c r="T326" s="57">
        <f t="shared" si="21"/>
        <v>0</v>
      </c>
      <c r="U326" s="57">
        <f t="shared" si="22"/>
        <v>0</v>
      </c>
      <c r="V326" s="60"/>
      <c r="W326" s="145" t="str">
        <f>IF(AND(B326='DC - CN'!$C$16,OR(U326&lt;&gt;0,V326&lt;&gt;0)),"x","")</f>
        <v/>
      </c>
    </row>
    <row r="327" spans="1:23" ht="18" customHeight="1">
      <c r="A327" s="2" t="str">
        <f t="shared" si="17"/>
        <v/>
      </c>
      <c r="B327" s="3"/>
      <c r="C327" s="3"/>
      <c r="D327" s="4"/>
      <c r="E327" s="140"/>
      <c r="F327" s="140"/>
      <c r="G327" s="140"/>
      <c r="H327" s="54">
        <f t="shared" si="18"/>
        <v>0</v>
      </c>
      <c r="I327" s="88"/>
      <c r="J327" s="87"/>
      <c r="K327" s="55"/>
      <c r="L327" s="55"/>
      <c r="M327" s="55">
        <f t="shared" si="19"/>
        <v>0</v>
      </c>
      <c r="N327" s="66"/>
      <c r="O327" s="66"/>
      <c r="P327" s="56"/>
      <c r="Q327" s="57"/>
      <c r="R327" s="57"/>
      <c r="S327" s="57">
        <f t="shared" si="20"/>
        <v>0</v>
      </c>
      <c r="T327" s="57">
        <f t="shared" si="21"/>
        <v>0</v>
      </c>
      <c r="U327" s="57">
        <f t="shared" si="22"/>
        <v>0</v>
      </c>
      <c r="V327" s="60"/>
      <c r="W327" s="145" t="str">
        <f>IF(AND(B327='DC - CN'!$C$16,OR(U327&lt;&gt;0,V327&lt;&gt;0)),"x","")</f>
        <v/>
      </c>
    </row>
    <row r="328" spans="1:23" ht="18" customHeight="1">
      <c r="A328" s="2" t="str">
        <f t="shared" si="17"/>
        <v/>
      </c>
      <c r="B328" s="3"/>
      <c r="C328" s="3"/>
      <c r="D328" s="4"/>
      <c r="E328" s="140"/>
      <c r="F328" s="140"/>
      <c r="G328" s="140"/>
      <c r="H328" s="54">
        <f t="shared" si="18"/>
        <v>0</v>
      </c>
      <c r="I328" s="88"/>
      <c r="J328" s="87"/>
      <c r="K328" s="55"/>
      <c r="L328" s="55"/>
      <c r="M328" s="55">
        <f t="shared" si="19"/>
        <v>0</v>
      </c>
      <c r="N328" s="66"/>
      <c r="O328" s="66"/>
      <c r="P328" s="56"/>
      <c r="Q328" s="57"/>
      <c r="R328" s="57"/>
      <c r="S328" s="57">
        <f t="shared" si="20"/>
        <v>0</v>
      </c>
      <c r="T328" s="57">
        <f t="shared" si="21"/>
        <v>0</v>
      </c>
      <c r="U328" s="57">
        <f t="shared" si="22"/>
        <v>0</v>
      </c>
      <c r="V328" s="60"/>
      <c r="W328" s="145" t="str">
        <f>IF(AND(B328='DC - CN'!$C$16,OR(U328&lt;&gt;0,V328&lt;&gt;0)),"x","")</f>
        <v/>
      </c>
    </row>
    <row r="329" spans="1:23" ht="18" customHeight="1">
      <c r="A329" s="2" t="str">
        <f t="shared" si="17"/>
        <v/>
      </c>
      <c r="B329" s="3"/>
      <c r="C329" s="3"/>
      <c r="D329" s="4"/>
      <c r="E329" s="140"/>
      <c r="F329" s="140"/>
      <c r="G329" s="140"/>
      <c r="H329" s="54">
        <f t="shared" si="18"/>
        <v>0</v>
      </c>
      <c r="I329" s="88"/>
      <c r="J329" s="87"/>
      <c r="K329" s="55"/>
      <c r="L329" s="55"/>
      <c r="M329" s="55">
        <f t="shared" si="19"/>
        <v>0</v>
      </c>
      <c r="N329" s="66"/>
      <c r="O329" s="66"/>
      <c r="P329" s="56"/>
      <c r="Q329" s="57"/>
      <c r="R329" s="57"/>
      <c r="S329" s="57">
        <f t="shared" si="20"/>
        <v>0</v>
      </c>
      <c r="T329" s="57">
        <f t="shared" si="21"/>
        <v>0</v>
      </c>
      <c r="U329" s="57">
        <f t="shared" si="22"/>
        <v>0</v>
      </c>
      <c r="V329" s="60"/>
      <c r="W329" s="145" t="str">
        <f>IF(AND(B329='DC - CN'!$C$16,OR(U329&lt;&gt;0,V329&lt;&gt;0)),"x","")</f>
        <v/>
      </c>
    </row>
    <row r="330" spans="1:23" ht="18" customHeight="1">
      <c r="A330" s="2" t="str">
        <f t="shared" si="17"/>
        <v/>
      </c>
      <c r="B330" s="3"/>
      <c r="C330" s="3"/>
      <c r="D330" s="4"/>
      <c r="E330" s="140"/>
      <c r="F330" s="140"/>
      <c r="G330" s="140"/>
      <c r="H330" s="54">
        <f t="shared" si="18"/>
        <v>0</v>
      </c>
      <c r="I330" s="88"/>
      <c r="J330" s="87"/>
      <c r="K330" s="55"/>
      <c r="L330" s="55"/>
      <c r="M330" s="55">
        <f t="shared" si="19"/>
        <v>0</v>
      </c>
      <c r="N330" s="66"/>
      <c r="O330" s="66"/>
      <c r="P330" s="56"/>
      <c r="Q330" s="57"/>
      <c r="R330" s="57"/>
      <c r="S330" s="57">
        <f t="shared" si="20"/>
        <v>0</v>
      </c>
      <c r="T330" s="57">
        <f t="shared" si="21"/>
        <v>0</v>
      </c>
      <c r="U330" s="57">
        <f t="shared" si="22"/>
        <v>0</v>
      </c>
      <c r="V330" s="60"/>
      <c r="W330" s="145" t="str">
        <f>IF(AND(B330='DC - CN'!$C$16,OR(U330&lt;&gt;0,V330&lt;&gt;0)),"x","")</f>
        <v/>
      </c>
    </row>
    <row r="331" spans="1:23" ht="18" customHeight="1">
      <c r="A331" s="2" t="str">
        <f t="shared" si="17"/>
        <v/>
      </c>
      <c r="B331" s="3"/>
      <c r="C331" s="3"/>
      <c r="D331" s="4"/>
      <c r="E331" s="140"/>
      <c r="F331" s="140"/>
      <c r="G331" s="140"/>
      <c r="H331" s="54">
        <f t="shared" si="18"/>
        <v>0</v>
      </c>
      <c r="I331" s="88"/>
      <c r="J331" s="87"/>
      <c r="K331" s="55"/>
      <c r="L331" s="55"/>
      <c r="M331" s="55">
        <f t="shared" si="19"/>
        <v>0</v>
      </c>
      <c r="N331" s="66"/>
      <c r="O331" s="66"/>
      <c r="P331" s="56"/>
      <c r="Q331" s="57"/>
      <c r="R331" s="57"/>
      <c r="S331" s="57">
        <f t="shared" si="20"/>
        <v>0</v>
      </c>
      <c r="T331" s="57">
        <f t="shared" si="21"/>
        <v>0</v>
      </c>
      <c r="U331" s="57">
        <f t="shared" si="22"/>
        <v>0</v>
      </c>
      <c r="V331" s="60"/>
      <c r="W331" s="145" t="str">
        <f>IF(AND(B331='DC - CN'!$C$16,OR(U331&lt;&gt;0,V331&lt;&gt;0)),"x","")</f>
        <v/>
      </c>
    </row>
    <row r="332" spans="1:23" ht="18" customHeight="1">
      <c r="A332" s="2" t="str">
        <f t="shared" si="17"/>
        <v/>
      </c>
      <c r="B332" s="3"/>
      <c r="C332" s="3"/>
      <c r="D332" s="4"/>
      <c r="E332" s="140"/>
      <c r="F332" s="140"/>
      <c r="G332" s="140"/>
      <c r="H332" s="54">
        <f t="shared" si="18"/>
        <v>0</v>
      </c>
      <c r="I332" s="88"/>
      <c r="J332" s="87"/>
      <c r="K332" s="55"/>
      <c r="L332" s="55"/>
      <c r="M332" s="55">
        <f t="shared" si="19"/>
        <v>0</v>
      </c>
      <c r="N332" s="66"/>
      <c r="O332" s="66"/>
      <c r="P332" s="56"/>
      <c r="Q332" s="57"/>
      <c r="R332" s="57"/>
      <c r="S332" s="57">
        <f t="shared" si="20"/>
        <v>0</v>
      </c>
      <c r="T332" s="57">
        <f t="shared" si="21"/>
        <v>0</v>
      </c>
      <c r="U332" s="57">
        <f t="shared" si="22"/>
        <v>0</v>
      </c>
      <c r="V332" s="60"/>
      <c r="W332" s="145" t="str">
        <f>IF(AND(B332='DC - CN'!$C$16,OR(U332&lt;&gt;0,V332&lt;&gt;0)),"x","")</f>
        <v/>
      </c>
    </row>
    <row r="333" spans="1:23" ht="18" customHeight="1">
      <c r="A333" s="2" t="str">
        <f t="shared" si="17"/>
        <v/>
      </c>
      <c r="B333" s="3"/>
      <c r="C333" s="3"/>
      <c r="D333" s="4"/>
      <c r="E333" s="140"/>
      <c r="F333" s="140"/>
      <c r="G333" s="140"/>
      <c r="H333" s="54">
        <f t="shared" si="18"/>
        <v>0</v>
      </c>
      <c r="I333" s="88"/>
      <c r="J333" s="87"/>
      <c r="K333" s="55"/>
      <c r="L333" s="55"/>
      <c r="M333" s="55">
        <f t="shared" si="19"/>
        <v>0</v>
      </c>
      <c r="N333" s="66"/>
      <c r="O333" s="66"/>
      <c r="P333" s="56"/>
      <c r="Q333" s="57"/>
      <c r="R333" s="57"/>
      <c r="S333" s="57">
        <f t="shared" si="20"/>
        <v>0</v>
      </c>
      <c r="T333" s="57">
        <f t="shared" si="21"/>
        <v>0</v>
      </c>
      <c r="U333" s="57">
        <f t="shared" si="22"/>
        <v>0</v>
      </c>
      <c r="V333" s="60"/>
      <c r="W333" s="145" t="str">
        <f>IF(AND(B333='DC - CN'!$C$16,OR(U333&lt;&gt;0,V333&lt;&gt;0)),"x","")</f>
        <v/>
      </c>
    </row>
    <row r="334" spans="1:23" ht="18" customHeight="1">
      <c r="A334" s="2" t="str">
        <f t="shared" si="17"/>
        <v/>
      </c>
      <c r="B334" s="3"/>
      <c r="C334" s="3"/>
      <c r="D334" s="4"/>
      <c r="E334" s="140"/>
      <c r="F334" s="140"/>
      <c r="G334" s="140"/>
      <c r="H334" s="54">
        <f t="shared" si="18"/>
        <v>0</v>
      </c>
      <c r="I334" s="88"/>
      <c r="J334" s="87"/>
      <c r="K334" s="55"/>
      <c r="L334" s="55"/>
      <c r="M334" s="55">
        <f t="shared" si="19"/>
        <v>0</v>
      </c>
      <c r="N334" s="66"/>
      <c r="O334" s="66"/>
      <c r="P334" s="56"/>
      <c r="Q334" s="57"/>
      <c r="R334" s="57"/>
      <c r="S334" s="57">
        <f t="shared" si="20"/>
        <v>0</v>
      </c>
      <c r="T334" s="57">
        <f t="shared" si="21"/>
        <v>0</v>
      </c>
      <c r="U334" s="57">
        <f t="shared" si="22"/>
        <v>0</v>
      </c>
      <c r="V334" s="60"/>
      <c r="W334" s="145" t="str">
        <f>IF(AND(B334='DC - CN'!$C$16,OR(U334&lt;&gt;0,V334&lt;&gt;0)),"x","")</f>
        <v/>
      </c>
    </row>
    <row r="335" spans="1:23" ht="18" customHeight="1">
      <c r="A335" s="2" t="str">
        <f t="shared" si="17"/>
        <v/>
      </c>
      <c r="B335" s="3"/>
      <c r="C335" s="3"/>
      <c r="D335" s="4"/>
      <c r="E335" s="140"/>
      <c r="F335" s="140"/>
      <c r="G335" s="140"/>
      <c r="H335" s="54">
        <f t="shared" si="18"/>
        <v>0</v>
      </c>
      <c r="I335" s="88"/>
      <c r="J335" s="87"/>
      <c r="K335" s="55"/>
      <c r="L335" s="55"/>
      <c r="M335" s="55">
        <f t="shared" si="19"/>
        <v>0</v>
      </c>
      <c r="N335" s="66"/>
      <c r="O335" s="66"/>
      <c r="P335" s="56"/>
      <c r="Q335" s="57"/>
      <c r="R335" s="57"/>
      <c r="S335" s="57">
        <f t="shared" si="20"/>
        <v>0</v>
      </c>
      <c r="T335" s="57">
        <f t="shared" si="21"/>
        <v>0</v>
      </c>
      <c r="U335" s="57">
        <f t="shared" si="22"/>
        <v>0</v>
      </c>
      <c r="V335" s="60"/>
      <c r="W335" s="145" t="str">
        <f>IF(AND(B335='DC - CN'!$C$16,OR(U335&lt;&gt;0,V335&lt;&gt;0)),"x","")</f>
        <v/>
      </c>
    </row>
    <row r="336" spans="1:23" ht="18" customHeight="1">
      <c r="A336" s="2" t="str">
        <f t="shared" si="17"/>
        <v/>
      </c>
      <c r="B336" s="3"/>
      <c r="C336" s="3"/>
      <c r="D336" s="4"/>
      <c r="E336" s="140"/>
      <c r="F336" s="140"/>
      <c r="G336" s="140"/>
      <c r="H336" s="54">
        <f t="shared" si="18"/>
        <v>0</v>
      </c>
      <c r="I336" s="88"/>
      <c r="J336" s="87"/>
      <c r="K336" s="55"/>
      <c r="L336" s="55"/>
      <c r="M336" s="55">
        <f t="shared" si="19"/>
        <v>0</v>
      </c>
      <c r="N336" s="66"/>
      <c r="O336" s="66"/>
      <c r="P336" s="56"/>
      <c r="Q336" s="57"/>
      <c r="R336" s="57"/>
      <c r="S336" s="57">
        <f t="shared" si="20"/>
        <v>0</v>
      </c>
      <c r="T336" s="57">
        <f t="shared" si="21"/>
        <v>0</v>
      </c>
      <c r="U336" s="57">
        <f t="shared" si="22"/>
        <v>0</v>
      </c>
      <c r="V336" s="60"/>
      <c r="W336" s="145" t="str">
        <f>IF(AND(B336='DC - CN'!$C$16,OR(U336&lt;&gt;0,V336&lt;&gt;0)),"x","")</f>
        <v/>
      </c>
    </row>
    <row r="337" spans="1:23" ht="18" customHeight="1">
      <c r="A337" s="2" t="str">
        <f t="shared" si="17"/>
        <v/>
      </c>
      <c r="B337" s="3"/>
      <c r="C337" s="3"/>
      <c r="D337" s="4"/>
      <c r="E337" s="140"/>
      <c r="F337" s="140"/>
      <c r="G337" s="140"/>
      <c r="H337" s="54">
        <f t="shared" si="18"/>
        <v>0</v>
      </c>
      <c r="I337" s="88"/>
      <c r="J337" s="87"/>
      <c r="K337" s="55"/>
      <c r="L337" s="55"/>
      <c r="M337" s="55">
        <f t="shared" si="19"/>
        <v>0</v>
      </c>
      <c r="N337" s="66"/>
      <c r="O337" s="66"/>
      <c r="P337" s="56"/>
      <c r="Q337" s="57"/>
      <c r="R337" s="57"/>
      <c r="S337" s="57">
        <f t="shared" si="20"/>
        <v>0</v>
      </c>
      <c r="T337" s="57">
        <f t="shared" si="21"/>
        <v>0</v>
      </c>
      <c r="U337" s="57">
        <f t="shared" si="22"/>
        <v>0</v>
      </c>
      <c r="V337" s="60"/>
      <c r="W337" s="145" t="str">
        <f>IF(AND(B337='DC - CN'!$C$16,OR(U337&lt;&gt;0,V337&lt;&gt;0)),"x","")</f>
        <v/>
      </c>
    </row>
    <row r="338" spans="1:23" ht="18" customHeight="1">
      <c r="A338" s="2" t="str">
        <f t="shared" si="17"/>
        <v/>
      </c>
      <c r="B338" s="3"/>
      <c r="C338" s="3"/>
      <c r="D338" s="4"/>
      <c r="E338" s="140"/>
      <c r="F338" s="140"/>
      <c r="G338" s="140"/>
      <c r="H338" s="54">
        <f t="shared" si="18"/>
        <v>0</v>
      </c>
      <c r="I338" s="88"/>
      <c r="J338" s="87"/>
      <c r="K338" s="55"/>
      <c r="L338" s="55"/>
      <c r="M338" s="55">
        <f t="shared" si="19"/>
        <v>0</v>
      </c>
      <c r="N338" s="66"/>
      <c r="O338" s="66"/>
      <c r="P338" s="56"/>
      <c r="Q338" s="57"/>
      <c r="R338" s="57"/>
      <c r="S338" s="57">
        <f t="shared" si="20"/>
        <v>0</v>
      </c>
      <c r="T338" s="57">
        <f t="shared" si="21"/>
        <v>0</v>
      </c>
      <c r="U338" s="57">
        <f t="shared" si="22"/>
        <v>0</v>
      </c>
      <c r="V338" s="60"/>
      <c r="W338" s="145" t="str">
        <f>IF(AND(B338='DC - CN'!$C$16,OR(U338&lt;&gt;0,V338&lt;&gt;0)),"x","")</f>
        <v/>
      </c>
    </row>
    <row r="339" spans="1:23" ht="18" customHeight="1">
      <c r="A339" s="2" t="str">
        <f t="shared" si="17"/>
        <v/>
      </c>
      <c r="B339" s="3"/>
      <c r="C339" s="3"/>
      <c r="D339" s="4"/>
      <c r="E339" s="140"/>
      <c r="F339" s="140"/>
      <c r="G339" s="140"/>
      <c r="H339" s="54">
        <f t="shared" si="18"/>
        <v>0</v>
      </c>
      <c r="I339" s="88"/>
      <c r="J339" s="87"/>
      <c r="K339" s="55"/>
      <c r="L339" s="55"/>
      <c r="M339" s="55">
        <f t="shared" si="19"/>
        <v>0</v>
      </c>
      <c r="N339" s="66"/>
      <c r="O339" s="66"/>
      <c r="P339" s="56"/>
      <c r="Q339" s="57"/>
      <c r="R339" s="57"/>
      <c r="S339" s="57">
        <f t="shared" si="20"/>
        <v>0</v>
      </c>
      <c r="T339" s="57">
        <f t="shared" si="21"/>
        <v>0</v>
      </c>
      <c r="U339" s="57">
        <f t="shared" si="22"/>
        <v>0</v>
      </c>
      <c r="V339" s="60"/>
      <c r="W339" s="145" t="str">
        <f>IF(AND(B339='DC - CN'!$C$16,OR(U339&lt;&gt;0,V339&lt;&gt;0)),"x","")</f>
        <v/>
      </c>
    </row>
    <row r="340" spans="1:23" ht="18" customHeight="1">
      <c r="A340" s="2" t="str">
        <f t="shared" si="17"/>
        <v/>
      </c>
      <c r="B340" s="3"/>
      <c r="C340" s="3"/>
      <c r="D340" s="4"/>
      <c r="E340" s="140"/>
      <c r="F340" s="140"/>
      <c r="G340" s="140"/>
      <c r="H340" s="54">
        <f t="shared" si="18"/>
        <v>0</v>
      </c>
      <c r="I340" s="88"/>
      <c r="J340" s="87"/>
      <c r="K340" s="55"/>
      <c r="L340" s="55"/>
      <c r="M340" s="55">
        <f t="shared" si="19"/>
        <v>0</v>
      </c>
      <c r="N340" s="66"/>
      <c r="O340" s="66"/>
      <c r="P340" s="56"/>
      <c r="Q340" s="57"/>
      <c r="R340" s="57"/>
      <c r="S340" s="57">
        <f t="shared" si="20"/>
        <v>0</v>
      </c>
      <c r="T340" s="57">
        <f t="shared" si="21"/>
        <v>0</v>
      </c>
      <c r="U340" s="57">
        <f t="shared" si="22"/>
        <v>0</v>
      </c>
      <c r="V340" s="60"/>
      <c r="W340" s="145" t="str">
        <f>IF(AND(B340='DC - CN'!$C$16,OR(U340&lt;&gt;0,V340&lt;&gt;0)),"x","")</f>
        <v/>
      </c>
    </row>
    <row r="341" spans="1:23" ht="18" customHeight="1">
      <c r="A341" s="2" t="str">
        <f t="shared" si="17"/>
        <v/>
      </c>
      <c r="B341" s="3"/>
      <c r="C341" s="3"/>
      <c r="D341" s="4"/>
      <c r="E341" s="140"/>
      <c r="F341" s="140"/>
      <c r="G341" s="140"/>
      <c r="H341" s="54">
        <f t="shared" si="18"/>
        <v>0</v>
      </c>
      <c r="I341" s="88"/>
      <c r="J341" s="87"/>
      <c r="K341" s="55"/>
      <c r="L341" s="55"/>
      <c r="M341" s="55">
        <f t="shared" si="19"/>
        <v>0</v>
      </c>
      <c r="N341" s="66"/>
      <c r="O341" s="66"/>
      <c r="P341" s="56"/>
      <c r="Q341" s="57"/>
      <c r="R341" s="57"/>
      <c r="S341" s="57">
        <f t="shared" si="20"/>
        <v>0</v>
      </c>
      <c r="T341" s="57">
        <f t="shared" si="21"/>
        <v>0</v>
      </c>
      <c r="U341" s="57">
        <f t="shared" si="22"/>
        <v>0</v>
      </c>
      <c r="V341" s="60"/>
      <c r="W341" s="145" t="str">
        <f>IF(AND(B341='DC - CN'!$C$16,OR(U341&lt;&gt;0,V341&lt;&gt;0)),"x","")</f>
        <v/>
      </c>
    </row>
    <row r="342" spans="1:23" ht="18" customHeight="1">
      <c r="A342" s="2" t="str">
        <f t="shared" si="17"/>
        <v/>
      </c>
      <c r="B342" s="3"/>
      <c r="C342" s="3"/>
      <c r="D342" s="4"/>
      <c r="E342" s="140"/>
      <c r="F342" s="140"/>
      <c r="G342" s="140"/>
      <c r="H342" s="54">
        <f t="shared" si="18"/>
        <v>0</v>
      </c>
      <c r="I342" s="88"/>
      <c r="J342" s="87"/>
      <c r="K342" s="55"/>
      <c r="L342" s="55"/>
      <c r="M342" s="55">
        <f t="shared" si="19"/>
        <v>0</v>
      </c>
      <c r="N342" s="66"/>
      <c r="O342" s="66"/>
      <c r="P342" s="56"/>
      <c r="Q342" s="57"/>
      <c r="R342" s="57"/>
      <c r="S342" s="57">
        <f t="shared" si="20"/>
        <v>0</v>
      </c>
      <c r="T342" s="57">
        <f t="shared" si="21"/>
        <v>0</v>
      </c>
      <c r="U342" s="57">
        <f t="shared" si="22"/>
        <v>0</v>
      </c>
      <c r="V342" s="60"/>
      <c r="W342" s="145" t="str">
        <f>IF(AND(B342='DC - CN'!$C$16,OR(U342&lt;&gt;0,V342&lt;&gt;0)),"x","")</f>
        <v/>
      </c>
    </row>
    <row r="343" spans="1:23" ht="18" customHeight="1">
      <c r="A343" s="2" t="str">
        <f t="shared" si="17"/>
        <v/>
      </c>
      <c r="B343" s="3"/>
      <c r="C343" s="3"/>
      <c r="D343" s="4"/>
      <c r="E343" s="140"/>
      <c r="F343" s="140"/>
      <c r="G343" s="140"/>
      <c r="H343" s="54">
        <f t="shared" si="18"/>
        <v>0</v>
      </c>
      <c r="I343" s="88"/>
      <c r="J343" s="87"/>
      <c r="K343" s="55"/>
      <c r="L343" s="55"/>
      <c r="M343" s="55">
        <f t="shared" si="19"/>
        <v>0</v>
      </c>
      <c r="N343" s="66"/>
      <c r="O343" s="66"/>
      <c r="P343" s="56"/>
      <c r="Q343" s="57"/>
      <c r="R343" s="57"/>
      <c r="S343" s="57">
        <f t="shared" si="20"/>
        <v>0</v>
      </c>
      <c r="T343" s="57">
        <f t="shared" si="21"/>
        <v>0</v>
      </c>
      <c r="U343" s="57">
        <f t="shared" si="22"/>
        <v>0</v>
      </c>
      <c r="V343" s="60"/>
      <c r="W343" s="145" t="str">
        <f>IF(AND(B343='DC - CN'!$C$16,OR(U343&lt;&gt;0,V343&lt;&gt;0)),"x","")</f>
        <v/>
      </c>
    </row>
    <row r="344" spans="1:23" ht="18" customHeight="1">
      <c r="A344" s="2" t="str">
        <f t="shared" si="17"/>
        <v/>
      </c>
      <c r="B344" s="3"/>
      <c r="C344" s="3"/>
      <c r="D344" s="4"/>
      <c r="E344" s="140"/>
      <c r="F344" s="140"/>
      <c r="G344" s="140"/>
      <c r="H344" s="54">
        <f t="shared" si="18"/>
        <v>0</v>
      </c>
      <c r="I344" s="88"/>
      <c r="J344" s="87"/>
      <c r="K344" s="55"/>
      <c r="L344" s="55"/>
      <c r="M344" s="55">
        <f t="shared" si="19"/>
        <v>0</v>
      </c>
      <c r="N344" s="66"/>
      <c r="O344" s="66"/>
      <c r="P344" s="56"/>
      <c r="Q344" s="57"/>
      <c r="R344" s="57"/>
      <c r="S344" s="57">
        <f t="shared" si="20"/>
        <v>0</v>
      </c>
      <c r="T344" s="57">
        <f t="shared" si="21"/>
        <v>0</v>
      </c>
      <c r="U344" s="57">
        <f t="shared" si="22"/>
        <v>0</v>
      </c>
      <c r="V344" s="60"/>
      <c r="W344" s="145" t="str">
        <f>IF(AND(B344='DC - CN'!$C$16,OR(U344&lt;&gt;0,V344&lt;&gt;0)),"x","")</f>
        <v/>
      </c>
    </row>
    <row r="345" spans="1:23" ht="18" customHeight="1">
      <c r="A345" s="2" t="str">
        <f t="shared" si="17"/>
        <v/>
      </c>
      <c r="B345" s="3"/>
      <c r="C345" s="3"/>
      <c r="D345" s="4"/>
      <c r="E345" s="140"/>
      <c r="F345" s="140"/>
      <c r="G345" s="140"/>
      <c r="H345" s="54">
        <f t="shared" si="18"/>
        <v>0</v>
      </c>
      <c r="I345" s="88"/>
      <c r="J345" s="87"/>
      <c r="K345" s="55"/>
      <c r="L345" s="55"/>
      <c r="M345" s="55">
        <f t="shared" si="19"/>
        <v>0</v>
      </c>
      <c r="N345" s="66"/>
      <c r="O345" s="66"/>
      <c r="P345" s="56"/>
      <c r="Q345" s="57"/>
      <c r="R345" s="57"/>
      <c r="S345" s="57">
        <f t="shared" si="20"/>
        <v>0</v>
      </c>
      <c r="T345" s="57">
        <f t="shared" si="21"/>
        <v>0</v>
      </c>
      <c r="U345" s="57">
        <f t="shared" si="22"/>
        <v>0</v>
      </c>
      <c r="V345" s="60"/>
      <c r="W345" s="145" t="str">
        <f>IF(AND(B345='DC - CN'!$C$16,OR(U345&lt;&gt;0,V345&lt;&gt;0)),"x","")</f>
        <v/>
      </c>
    </row>
    <row r="346" spans="1:23" ht="18" customHeight="1">
      <c r="A346" s="2" t="str">
        <f t="shared" si="17"/>
        <v/>
      </c>
      <c r="B346" s="3"/>
      <c r="C346" s="3"/>
      <c r="D346" s="4"/>
      <c r="E346" s="140"/>
      <c r="F346" s="140"/>
      <c r="G346" s="140"/>
      <c r="H346" s="54">
        <f t="shared" si="18"/>
        <v>0</v>
      </c>
      <c r="I346" s="88"/>
      <c r="J346" s="87"/>
      <c r="K346" s="55"/>
      <c r="L346" s="55"/>
      <c r="M346" s="55">
        <f t="shared" si="19"/>
        <v>0</v>
      </c>
      <c r="N346" s="66"/>
      <c r="O346" s="66"/>
      <c r="P346" s="56"/>
      <c r="Q346" s="57"/>
      <c r="R346" s="57"/>
      <c r="S346" s="57">
        <f t="shared" si="20"/>
        <v>0</v>
      </c>
      <c r="T346" s="57">
        <f t="shared" si="21"/>
        <v>0</v>
      </c>
      <c r="U346" s="57">
        <f t="shared" si="22"/>
        <v>0</v>
      </c>
      <c r="V346" s="60"/>
      <c r="W346" s="145" t="str">
        <f>IF(AND(B346='DC - CN'!$C$16,OR(U346&lt;&gt;0,V346&lt;&gt;0)),"x","")</f>
        <v/>
      </c>
    </row>
    <row r="347" spans="1:23" ht="18" customHeight="1">
      <c r="A347" s="2" t="str">
        <f t="shared" si="17"/>
        <v/>
      </c>
      <c r="B347" s="3"/>
      <c r="C347" s="3"/>
      <c r="D347" s="4"/>
      <c r="E347" s="140"/>
      <c r="F347" s="140"/>
      <c r="G347" s="140"/>
      <c r="H347" s="54">
        <f t="shared" si="18"/>
        <v>0</v>
      </c>
      <c r="I347" s="88"/>
      <c r="J347" s="87"/>
      <c r="K347" s="55"/>
      <c r="L347" s="55"/>
      <c r="M347" s="55">
        <f t="shared" si="19"/>
        <v>0</v>
      </c>
      <c r="N347" s="66"/>
      <c r="O347" s="66"/>
      <c r="P347" s="56"/>
      <c r="Q347" s="57"/>
      <c r="R347" s="57"/>
      <c r="S347" s="57">
        <f t="shared" si="20"/>
        <v>0</v>
      </c>
      <c r="T347" s="57">
        <f t="shared" si="21"/>
        <v>0</v>
      </c>
      <c r="U347" s="57">
        <f t="shared" si="22"/>
        <v>0</v>
      </c>
      <c r="V347" s="60"/>
      <c r="W347" s="145" t="str">
        <f>IF(AND(B347='DC - CN'!$C$16,OR(U347&lt;&gt;0,V347&lt;&gt;0)),"x","")</f>
        <v/>
      </c>
    </row>
    <row r="348" spans="1:23" ht="18" customHeight="1">
      <c r="A348" s="2" t="str">
        <f t="shared" si="17"/>
        <v/>
      </c>
      <c r="B348" s="3"/>
      <c r="C348" s="3"/>
      <c r="D348" s="4"/>
      <c r="E348" s="140"/>
      <c r="F348" s="140"/>
      <c r="G348" s="140"/>
      <c r="H348" s="54">
        <f t="shared" si="18"/>
        <v>0</v>
      </c>
      <c r="I348" s="88"/>
      <c r="J348" s="87"/>
      <c r="K348" s="55"/>
      <c r="L348" s="55"/>
      <c r="M348" s="55">
        <f t="shared" si="19"/>
        <v>0</v>
      </c>
      <c r="N348" s="66"/>
      <c r="O348" s="66"/>
      <c r="P348" s="56"/>
      <c r="Q348" s="57"/>
      <c r="R348" s="57"/>
      <c r="S348" s="57">
        <f t="shared" si="20"/>
        <v>0</v>
      </c>
      <c r="T348" s="57">
        <f t="shared" si="21"/>
        <v>0</v>
      </c>
      <c r="U348" s="57">
        <f t="shared" si="22"/>
        <v>0</v>
      </c>
      <c r="V348" s="60"/>
      <c r="W348" s="145" t="str">
        <f>IF(AND(B348='DC - CN'!$C$16,OR(U348&lt;&gt;0,V348&lt;&gt;0)),"x","")</f>
        <v/>
      </c>
    </row>
    <row r="349" spans="1:23" ht="18" customHeight="1">
      <c r="A349" s="2" t="str">
        <f t="shared" si="17"/>
        <v/>
      </c>
      <c r="B349" s="3"/>
      <c r="C349" s="3"/>
      <c r="D349" s="4"/>
      <c r="E349" s="140"/>
      <c r="F349" s="140"/>
      <c r="G349" s="140"/>
      <c r="H349" s="54">
        <f t="shared" si="18"/>
        <v>0</v>
      </c>
      <c r="I349" s="88"/>
      <c r="J349" s="87"/>
      <c r="K349" s="55"/>
      <c r="L349" s="55"/>
      <c r="M349" s="55">
        <f t="shared" si="19"/>
        <v>0</v>
      </c>
      <c r="N349" s="66"/>
      <c r="O349" s="66"/>
      <c r="P349" s="56"/>
      <c r="Q349" s="57"/>
      <c r="R349" s="57"/>
      <c r="S349" s="57">
        <f t="shared" si="20"/>
        <v>0</v>
      </c>
      <c r="T349" s="57">
        <f t="shared" si="21"/>
        <v>0</v>
      </c>
      <c r="U349" s="57">
        <f t="shared" si="22"/>
        <v>0</v>
      </c>
      <c r="V349" s="60"/>
      <c r="W349" s="145" t="str">
        <f>IF(AND(B349='DC - CN'!$C$16,OR(U349&lt;&gt;0,V349&lt;&gt;0)),"x","")</f>
        <v/>
      </c>
    </row>
    <row r="350" spans="1:23" ht="18" customHeight="1">
      <c r="A350" s="2" t="str">
        <f t="shared" si="17"/>
        <v/>
      </c>
      <c r="B350" s="3"/>
      <c r="C350" s="3"/>
      <c r="D350" s="4"/>
      <c r="E350" s="140"/>
      <c r="F350" s="140"/>
      <c r="G350" s="140"/>
      <c r="H350" s="54">
        <f t="shared" si="18"/>
        <v>0</v>
      </c>
      <c r="I350" s="88"/>
      <c r="J350" s="87"/>
      <c r="K350" s="55"/>
      <c r="L350" s="55"/>
      <c r="M350" s="55">
        <f t="shared" si="19"/>
        <v>0</v>
      </c>
      <c r="N350" s="66"/>
      <c r="O350" s="66"/>
      <c r="P350" s="56"/>
      <c r="Q350" s="57"/>
      <c r="R350" s="57"/>
      <c r="S350" s="57">
        <f t="shared" si="20"/>
        <v>0</v>
      </c>
      <c r="T350" s="57">
        <f t="shared" si="21"/>
        <v>0</v>
      </c>
      <c r="U350" s="57">
        <f t="shared" si="22"/>
        <v>0</v>
      </c>
      <c r="V350" s="60"/>
      <c r="W350" s="145" t="str">
        <f>IF(AND(B350='DC - CN'!$C$16,OR(U350&lt;&gt;0,V350&lt;&gt;0)),"x","")</f>
        <v/>
      </c>
    </row>
    <row r="351" spans="1:23" ht="18" customHeight="1">
      <c r="A351" s="2" t="str">
        <f t="shared" si="17"/>
        <v/>
      </c>
      <c r="B351" s="3"/>
      <c r="C351" s="3"/>
      <c r="D351" s="4"/>
      <c r="E351" s="140"/>
      <c r="F351" s="140"/>
      <c r="G351" s="140"/>
      <c r="H351" s="54">
        <f t="shared" si="18"/>
        <v>0</v>
      </c>
      <c r="I351" s="88"/>
      <c r="J351" s="87"/>
      <c r="K351" s="55"/>
      <c r="L351" s="55"/>
      <c r="M351" s="55">
        <f t="shared" si="19"/>
        <v>0</v>
      </c>
      <c r="N351" s="66"/>
      <c r="O351" s="66"/>
      <c r="P351" s="56"/>
      <c r="Q351" s="57"/>
      <c r="R351" s="57"/>
      <c r="S351" s="57">
        <f t="shared" si="20"/>
        <v>0</v>
      </c>
      <c r="T351" s="57">
        <f t="shared" si="21"/>
        <v>0</v>
      </c>
      <c r="U351" s="57">
        <f t="shared" si="22"/>
        <v>0</v>
      </c>
      <c r="V351" s="60"/>
      <c r="W351" s="145" t="str">
        <f>IF(AND(B351='DC - CN'!$C$16,OR(U351&lt;&gt;0,V351&lt;&gt;0)),"x","")</f>
        <v/>
      </c>
    </row>
    <row r="352" spans="1:23" ht="18" customHeight="1">
      <c r="A352" s="2" t="str">
        <f t="shared" si="17"/>
        <v/>
      </c>
      <c r="B352" s="3"/>
      <c r="C352" s="3"/>
      <c r="D352" s="4"/>
      <c r="E352" s="140"/>
      <c r="F352" s="140"/>
      <c r="G352" s="140"/>
      <c r="H352" s="54">
        <f t="shared" si="18"/>
        <v>0</v>
      </c>
      <c r="I352" s="88"/>
      <c r="J352" s="87"/>
      <c r="K352" s="55"/>
      <c r="L352" s="55"/>
      <c r="M352" s="55">
        <f t="shared" si="19"/>
        <v>0</v>
      </c>
      <c r="N352" s="66"/>
      <c r="O352" s="66"/>
      <c r="P352" s="56"/>
      <c r="Q352" s="57"/>
      <c r="R352" s="57"/>
      <c r="S352" s="57">
        <f t="shared" si="20"/>
        <v>0</v>
      </c>
      <c r="T352" s="57">
        <f t="shared" si="21"/>
        <v>0</v>
      </c>
      <c r="U352" s="57">
        <f t="shared" si="22"/>
        <v>0</v>
      </c>
      <c r="V352" s="60"/>
      <c r="W352" s="145" t="str">
        <f>IF(AND(B352='DC - CN'!$C$16,OR(U352&lt;&gt;0,V352&lt;&gt;0)),"x","")</f>
        <v/>
      </c>
    </row>
    <row r="353" spans="1:23" ht="18" customHeight="1">
      <c r="A353" s="2" t="str">
        <f t="shared" si="17"/>
        <v/>
      </c>
      <c r="B353" s="3"/>
      <c r="C353" s="3"/>
      <c r="D353" s="4"/>
      <c r="E353" s="140"/>
      <c r="F353" s="140"/>
      <c r="G353" s="140"/>
      <c r="H353" s="54">
        <f t="shared" si="18"/>
        <v>0</v>
      </c>
      <c r="I353" s="88"/>
      <c r="J353" s="87"/>
      <c r="K353" s="55"/>
      <c r="L353" s="55"/>
      <c r="M353" s="55">
        <f t="shared" si="19"/>
        <v>0</v>
      </c>
      <c r="N353" s="66"/>
      <c r="O353" s="66"/>
      <c r="P353" s="56"/>
      <c r="Q353" s="57"/>
      <c r="R353" s="57"/>
      <c r="S353" s="57">
        <f t="shared" si="20"/>
        <v>0</v>
      </c>
      <c r="T353" s="57">
        <f t="shared" si="21"/>
        <v>0</v>
      </c>
      <c r="U353" s="57">
        <f t="shared" si="22"/>
        <v>0</v>
      </c>
      <c r="V353" s="60"/>
      <c r="W353" s="145" t="str">
        <f>IF(AND(B353='DC - CN'!$C$16,OR(U353&lt;&gt;0,V353&lt;&gt;0)),"x","")</f>
        <v/>
      </c>
    </row>
    <row r="354" spans="1:23" ht="18" customHeight="1">
      <c r="A354" s="2" t="str">
        <f t="shared" si="17"/>
        <v/>
      </c>
      <c r="B354" s="3"/>
      <c r="C354" s="3"/>
      <c r="D354" s="4"/>
      <c r="E354" s="140"/>
      <c r="F354" s="140"/>
      <c r="G354" s="140"/>
      <c r="H354" s="54">
        <f t="shared" si="18"/>
        <v>0</v>
      </c>
      <c r="I354" s="88"/>
      <c r="J354" s="87"/>
      <c r="K354" s="55"/>
      <c r="L354" s="55"/>
      <c r="M354" s="55">
        <f t="shared" si="19"/>
        <v>0</v>
      </c>
      <c r="N354" s="66"/>
      <c r="O354" s="66"/>
      <c r="P354" s="56"/>
      <c r="Q354" s="57"/>
      <c r="R354" s="57"/>
      <c r="S354" s="57">
        <f t="shared" si="20"/>
        <v>0</v>
      </c>
      <c r="T354" s="57">
        <f t="shared" si="21"/>
        <v>0</v>
      </c>
      <c r="U354" s="57">
        <f t="shared" si="22"/>
        <v>0</v>
      </c>
      <c r="V354" s="60"/>
      <c r="W354" s="145" t="str">
        <f>IF(AND(B354='DC - CN'!$C$16,OR(U354&lt;&gt;0,V354&lt;&gt;0)),"x","")</f>
        <v/>
      </c>
    </row>
    <row r="355" spans="1:23" ht="18" customHeight="1">
      <c r="A355" s="2" t="str">
        <f t="shared" si="17"/>
        <v/>
      </c>
      <c r="B355" s="3"/>
      <c r="C355" s="3"/>
      <c r="D355" s="4"/>
      <c r="E355" s="140"/>
      <c r="F355" s="140"/>
      <c r="G355" s="140"/>
      <c r="H355" s="54">
        <f t="shared" si="18"/>
        <v>0</v>
      </c>
      <c r="I355" s="88"/>
      <c r="J355" s="87"/>
      <c r="K355" s="55"/>
      <c r="L355" s="55"/>
      <c r="M355" s="55">
        <f t="shared" si="19"/>
        <v>0</v>
      </c>
      <c r="N355" s="66"/>
      <c r="O355" s="66"/>
      <c r="P355" s="56"/>
      <c r="Q355" s="57"/>
      <c r="R355" s="57"/>
      <c r="S355" s="57">
        <f t="shared" si="20"/>
        <v>0</v>
      </c>
      <c r="T355" s="57">
        <f t="shared" si="21"/>
        <v>0</v>
      </c>
      <c r="U355" s="57">
        <f t="shared" si="22"/>
        <v>0</v>
      </c>
      <c r="V355" s="60"/>
      <c r="W355" s="145" t="str">
        <f>IF(AND(B355='DC - CN'!$C$16,OR(U355&lt;&gt;0,V355&lt;&gt;0)),"x","")</f>
        <v/>
      </c>
    </row>
    <row r="356" spans="1:23" ht="18" customHeight="1">
      <c r="A356" s="2" t="str">
        <f t="shared" si="17"/>
        <v/>
      </c>
      <c r="B356" s="3"/>
      <c r="C356" s="3"/>
      <c r="D356" s="4"/>
      <c r="E356" s="140"/>
      <c r="F356" s="140"/>
      <c r="G356" s="140"/>
      <c r="H356" s="54">
        <f t="shared" si="18"/>
        <v>0</v>
      </c>
      <c r="I356" s="88"/>
      <c r="J356" s="87"/>
      <c r="K356" s="55"/>
      <c r="L356" s="55"/>
      <c r="M356" s="55">
        <f t="shared" si="19"/>
        <v>0</v>
      </c>
      <c r="N356" s="66"/>
      <c r="O356" s="66"/>
      <c r="P356" s="56"/>
      <c r="Q356" s="57"/>
      <c r="R356" s="57"/>
      <c r="S356" s="57">
        <f t="shared" si="20"/>
        <v>0</v>
      </c>
      <c r="T356" s="57">
        <f t="shared" si="21"/>
        <v>0</v>
      </c>
      <c r="U356" s="57">
        <f t="shared" si="22"/>
        <v>0</v>
      </c>
      <c r="V356" s="60"/>
      <c r="W356" s="145" t="str">
        <f>IF(AND(B356='DC - CN'!$C$16,OR(U356&lt;&gt;0,V356&lt;&gt;0)),"x","")</f>
        <v/>
      </c>
    </row>
    <row r="357" spans="1:23" ht="18" customHeight="1">
      <c r="A357" s="2" t="str">
        <f t="shared" si="17"/>
        <v/>
      </c>
      <c r="B357" s="3"/>
      <c r="C357" s="3"/>
      <c r="D357" s="4"/>
      <c r="E357" s="140"/>
      <c r="F357" s="140"/>
      <c r="G357" s="140"/>
      <c r="H357" s="54">
        <f t="shared" si="18"/>
        <v>0</v>
      </c>
      <c r="I357" s="88"/>
      <c r="J357" s="87"/>
      <c r="K357" s="55"/>
      <c r="L357" s="55"/>
      <c r="M357" s="55">
        <f t="shared" si="19"/>
        <v>0</v>
      </c>
      <c r="N357" s="66"/>
      <c r="O357" s="66"/>
      <c r="P357" s="56"/>
      <c r="Q357" s="57"/>
      <c r="R357" s="57"/>
      <c r="S357" s="57">
        <f t="shared" si="20"/>
        <v>0</v>
      </c>
      <c r="T357" s="57">
        <f t="shared" si="21"/>
        <v>0</v>
      </c>
      <c r="U357" s="57">
        <f t="shared" si="22"/>
        <v>0</v>
      </c>
      <c r="V357" s="60"/>
      <c r="W357" s="145" t="str">
        <f>IF(AND(B357='DC - CN'!$C$16,OR(U357&lt;&gt;0,V357&lt;&gt;0)),"x","")</f>
        <v/>
      </c>
    </row>
    <row r="358" spans="1:23" ht="18" customHeight="1">
      <c r="A358" s="2" t="str">
        <f t="shared" si="17"/>
        <v/>
      </c>
      <c r="B358" s="3"/>
      <c r="C358" s="3"/>
      <c r="D358" s="4"/>
      <c r="E358" s="140"/>
      <c r="F358" s="140"/>
      <c r="G358" s="140"/>
      <c r="H358" s="54">
        <f t="shared" si="18"/>
        <v>0</v>
      </c>
      <c r="I358" s="88"/>
      <c r="J358" s="87"/>
      <c r="K358" s="55"/>
      <c r="L358" s="55"/>
      <c r="M358" s="55">
        <f t="shared" si="19"/>
        <v>0</v>
      </c>
      <c r="N358" s="66"/>
      <c r="O358" s="66"/>
      <c r="P358" s="56"/>
      <c r="Q358" s="57"/>
      <c r="R358" s="57"/>
      <c r="S358" s="57">
        <f t="shared" si="20"/>
        <v>0</v>
      </c>
      <c r="T358" s="57">
        <f t="shared" si="21"/>
        <v>0</v>
      </c>
      <c r="U358" s="57">
        <f t="shared" si="22"/>
        <v>0</v>
      </c>
      <c r="V358" s="60"/>
      <c r="W358" s="145" t="str">
        <f>IF(AND(B358='DC - CN'!$C$16,OR(U358&lt;&gt;0,V358&lt;&gt;0)),"x","")</f>
        <v/>
      </c>
    </row>
    <row r="359" spans="1:23" ht="18" customHeight="1">
      <c r="A359" s="2" t="str">
        <f t="shared" si="17"/>
        <v/>
      </c>
      <c r="B359" s="3"/>
      <c r="C359" s="3"/>
      <c r="D359" s="4"/>
      <c r="E359" s="140"/>
      <c r="F359" s="140"/>
      <c r="G359" s="140"/>
      <c r="H359" s="54">
        <f t="shared" si="18"/>
        <v>0</v>
      </c>
      <c r="I359" s="88"/>
      <c r="J359" s="87"/>
      <c r="K359" s="55"/>
      <c r="L359" s="55"/>
      <c r="M359" s="55">
        <f t="shared" si="19"/>
        <v>0</v>
      </c>
      <c r="N359" s="66"/>
      <c r="O359" s="66"/>
      <c r="P359" s="56"/>
      <c r="Q359" s="57"/>
      <c r="R359" s="57"/>
      <c r="S359" s="57">
        <f t="shared" si="20"/>
        <v>0</v>
      </c>
      <c r="T359" s="57">
        <f t="shared" si="21"/>
        <v>0</v>
      </c>
      <c r="U359" s="57">
        <f t="shared" si="22"/>
        <v>0</v>
      </c>
      <c r="V359" s="60"/>
      <c r="W359" s="145" t="str">
        <f>IF(AND(B359='DC - CN'!$C$16,OR(U359&lt;&gt;0,V359&lt;&gt;0)),"x","")</f>
        <v/>
      </c>
    </row>
    <row r="360" spans="1:23" ht="18" customHeight="1">
      <c r="A360" s="2" t="str">
        <f t="shared" si="17"/>
        <v/>
      </c>
      <c r="B360" s="3"/>
      <c r="C360" s="3"/>
      <c r="D360" s="4"/>
      <c r="E360" s="140"/>
      <c r="F360" s="140"/>
      <c r="G360" s="140"/>
      <c r="H360" s="54">
        <f t="shared" si="18"/>
        <v>0</v>
      </c>
      <c r="I360" s="88"/>
      <c r="J360" s="87"/>
      <c r="K360" s="55"/>
      <c r="L360" s="55"/>
      <c r="M360" s="55">
        <f t="shared" si="19"/>
        <v>0</v>
      </c>
      <c r="N360" s="66"/>
      <c r="O360" s="66"/>
      <c r="P360" s="56"/>
      <c r="Q360" s="57"/>
      <c r="R360" s="57"/>
      <c r="S360" s="57">
        <f t="shared" si="20"/>
        <v>0</v>
      </c>
      <c r="T360" s="57">
        <f t="shared" si="21"/>
        <v>0</v>
      </c>
      <c r="U360" s="57">
        <f t="shared" si="22"/>
        <v>0</v>
      </c>
      <c r="V360" s="60"/>
      <c r="W360" s="145" t="str">
        <f>IF(AND(B360='DC - CN'!$C$16,OR(U360&lt;&gt;0,V360&lt;&gt;0)),"x","")</f>
        <v/>
      </c>
    </row>
    <row r="361" spans="1:23" ht="18" customHeight="1">
      <c r="A361" s="2" t="str">
        <f t="shared" si="17"/>
        <v/>
      </c>
      <c r="B361" s="3"/>
      <c r="C361" s="3"/>
      <c r="D361" s="4"/>
      <c r="E361" s="140"/>
      <c r="F361" s="140"/>
      <c r="G361" s="140"/>
      <c r="H361" s="54">
        <f t="shared" si="18"/>
        <v>0</v>
      </c>
      <c r="I361" s="88"/>
      <c r="J361" s="87"/>
      <c r="K361" s="55"/>
      <c r="L361" s="55"/>
      <c r="M361" s="55">
        <f t="shared" si="19"/>
        <v>0</v>
      </c>
      <c r="N361" s="66"/>
      <c r="O361" s="66"/>
      <c r="P361" s="56"/>
      <c r="Q361" s="57"/>
      <c r="R361" s="57"/>
      <c r="S361" s="57">
        <f t="shared" si="20"/>
        <v>0</v>
      </c>
      <c r="T361" s="57">
        <f t="shared" si="21"/>
        <v>0</v>
      </c>
      <c r="U361" s="57">
        <f t="shared" si="22"/>
        <v>0</v>
      </c>
      <c r="V361" s="60"/>
      <c r="W361" s="145" t="str">
        <f>IF(AND(B361='DC - CN'!$C$16,OR(U361&lt;&gt;0,V361&lt;&gt;0)),"x","")</f>
        <v/>
      </c>
    </row>
    <row r="362" spans="1:23" ht="18" customHeight="1">
      <c r="A362" s="2" t="str">
        <f t="shared" si="17"/>
        <v/>
      </c>
      <c r="B362" s="3"/>
      <c r="C362" s="3"/>
      <c r="D362" s="4"/>
      <c r="E362" s="140"/>
      <c r="F362" s="140"/>
      <c r="G362" s="140"/>
      <c r="H362" s="54">
        <f t="shared" si="18"/>
        <v>0</v>
      </c>
      <c r="I362" s="88"/>
      <c r="J362" s="87"/>
      <c r="K362" s="55"/>
      <c r="L362" s="55"/>
      <c r="M362" s="55">
        <f t="shared" si="19"/>
        <v>0</v>
      </c>
      <c r="N362" s="66"/>
      <c r="O362" s="66"/>
      <c r="P362" s="56"/>
      <c r="Q362" s="57"/>
      <c r="R362" s="57"/>
      <c r="S362" s="57">
        <f t="shared" si="20"/>
        <v>0</v>
      </c>
      <c r="T362" s="57">
        <f t="shared" si="21"/>
        <v>0</v>
      </c>
      <c r="U362" s="57">
        <f t="shared" si="22"/>
        <v>0</v>
      </c>
      <c r="V362" s="60"/>
      <c r="W362" s="145" t="str">
        <f>IF(AND(B362='DC - CN'!$C$16,OR(U362&lt;&gt;0,V362&lt;&gt;0)),"x","")</f>
        <v/>
      </c>
    </row>
    <row r="363" spans="1:23" ht="18" customHeight="1">
      <c r="A363" s="2" t="str">
        <f t="shared" si="17"/>
        <v/>
      </c>
      <c r="B363" s="3"/>
      <c r="C363" s="3"/>
      <c r="D363" s="4"/>
      <c r="E363" s="140"/>
      <c r="F363" s="140"/>
      <c r="G363" s="140"/>
      <c r="H363" s="54">
        <f t="shared" si="18"/>
        <v>0</v>
      </c>
      <c r="I363" s="88"/>
      <c r="J363" s="87"/>
      <c r="K363" s="55"/>
      <c r="L363" s="55"/>
      <c r="M363" s="55">
        <f t="shared" si="19"/>
        <v>0</v>
      </c>
      <c r="N363" s="66"/>
      <c r="O363" s="66"/>
      <c r="P363" s="56"/>
      <c r="Q363" s="57"/>
      <c r="R363" s="57"/>
      <c r="S363" s="57">
        <f t="shared" si="20"/>
        <v>0</v>
      </c>
      <c r="T363" s="57">
        <f t="shared" si="21"/>
        <v>0</v>
      </c>
      <c r="U363" s="57">
        <f t="shared" si="22"/>
        <v>0</v>
      </c>
      <c r="V363" s="60"/>
      <c r="W363" s="145" t="str">
        <f>IF(AND(B363='DC - CN'!$C$16,OR(U363&lt;&gt;0,V363&lt;&gt;0)),"x","")</f>
        <v/>
      </c>
    </row>
    <row r="364" spans="1:23" ht="18" customHeight="1">
      <c r="A364" s="2" t="str">
        <f t="shared" si="17"/>
        <v/>
      </c>
      <c r="B364" s="3"/>
      <c r="C364" s="3"/>
      <c r="D364" s="4"/>
      <c r="E364" s="140"/>
      <c r="F364" s="140"/>
      <c r="G364" s="140"/>
      <c r="H364" s="54">
        <f t="shared" si="18"/>
        <v>0</v>
      </c>
      <c r="I364" s="88"/>
      <c r="J364" s="87"/>
      <c r="K364" s="55"/>
      <c r="L364" s="55"/>
      <c r="M364" s="55">
        <f t="shared" si="19"/>
        <v>0</v>
      </c>
      <c r="N364" s="66"/>
      <c r="O364" s="66"/>
      <c r="P364" s="56"/>
      <c r="Q364" s="57"/>
      <c r="R364" s="57"/>
      <c r="S364" s="57">
        <f t="shared" si="20"/>
        <v>0</v>
      </c>
      <c r="T364" s="57">
        <f t="shared" si="21"/>
        <v>0</v>
      </c>
      <c r="U364" s="57">
        <f t="shared" si="22"/>
        <v>0</v>
      </c>
      <c r="V364" s="60"/>
      <c r="W364" s="145" t="str">
        <f>IF(AND(B364='DC - CN'!$C$16,OR(U364&lt;&gt;0,V364&lt;&gt;0)),"x","")</f>
        <v/>
      </c>
    </row>
    <row r="365" spans="1:23" ht="18" customHeight="1">
      <c r="A365" s="2" t="str">
        <f t="shared" ref="A365:A400" si="23">IF(B365&lt;&gt;"",ROW()-2,"")</f>
        <v/>
      </c>
      <c r="B365" s="3"/>
      <c r="C365" s="3"/>
      <c r="D365" s="4"/>
      <c r="E365" s="140"/>
      <c r="F365" s="140"/>
      <c r="G365" s="140"/>
      <c r="H365" s="54">
        <f t="shared" ref="H365:H400" si="24">(IF(G365&gt;0,(((E365+F365)*2+4)*(F365+G365+2)/10000),(E365*F365/10000)))*Q365</f>
        <v>0</v>
      </c>
      <c r="I365" s="88"/>
      <c r="J365" s="87"/>
      <c r="K365" s="55"/>
      <c r="L365" s="55"/>
      <c r="M365" s="55">
        <f t="shared" ref="M365:M400" si="25">K365*L365</f>
        <v>0</v>
      </c>
      <c r="N365" s="66"/>
      <c r="O365" s="66"/>
      <c r="P365" s="56"/>
      <c r="Q365" s="57"/>
      <c r="R365" s="57"/>
      <c r="S365" s="57">
        <f t="shared" ref="S365:S400" si="26">R365*10%</f>
        <v>0</v>
      </c>
      <c r="T365" s="57">
        <f t="shared" ref="T365:T400" si="27">Q365*R365</f>
        <v>0</v>
      </c>
      <c r="U365" s="57">
        <f t="shared" ref="U365:U400" si="28">Q365*(R365+S365)</f>
        <v>0</v>
      </c>
      <c r="V365" s="60"/>
      <c r="W365" s="145" t="str">
        <f>IF(AND(B365='DC - CN'!$C$16,OR(U365&lt;&gt;0,V365&lt;&gt;0)),"x","")</f>
        <v/>
      </c>
    </row>
    <row r="366" spans="1:23" ht="18" customHeight="1">
      <c r="A366" s="2" t="str">
        <f t="shared" si="23"/>
        <v/>
      </c>
      <c r="B366" s="3"/>
      <c r="C366" s="3"/>
      <c r="D366" s="4"/>
      <c r="E366" s="140"/>
      <c r="F366" s="140"/>
      <c r="G366" s="140"/>
      <c r="H366" s="54">
        <f t="shared" si="24"/>
        <v>0</v>
      </c>
      <c r="I366" s="88"/>
      <c r="J366" s="87"/>
      <c r="K366" s="55"/>
      <c r="L366" s="55"/>
      <c r="M366" s="55">
        <f t="shared" si="25"/>
        <v>0</v>
      </c>
      <c r="N366" s="66"/>
      <c r="O366" s="66"/>
      <c r="P366" s="56"/>
      <c r="Q366" s="57"/>
      <c r="R366" s="57"/>
      <c r="S366" s="57">
        <f t="shared" si="26"/>
        <v>0</v>
      </c>
      <c r="T366" s="57">
        <f t="shared" si="27"/>
        <v>0</v>
      </c>
      <c r="U366" s="57">
        <f t="shared" si="28"/>
        <v>0</v>
      </c>
      <c r="V366" s="60"/>
      <c r="W366" s="145" t="str">
        <f>IF(AND(B366='DC - CN'!$C$16,OR(U366&lt;&gt;0,V366&lt;&gt;0)),"x","")</f>
        <v/>
      </c>
    </row>
    <row r="367" spans="1:23" ht="18" customHeight="1">
      <c r="A367" s="2" t="str">
        <f t="shared" si="23"/>
        <v/>
      </c>
      <c r="B367" s="3"/>
      <c r="C367" s="3"/>
      <c r="D367" s="4"/>
      <c r="E367" s="140"/>
      <c r="F367" s="140"/>
      <c r="G367" s="140"/>
      <c r="H367" s="54">
        <f t="shared" si="24"/>
        <v>0</v>
      </c>
      <c r="I367" s="88"/>
      <c r="J367" s="87"/>
      <c r="K367" s="55"/>
      <c r="L367" s="55"/>
      <c r="M367" s="55">
        <f t="shared" si="25"/>
        <v>0</v>
      </c>
      <c r="N367" s="66"/>
      <c r="O367" s="66"/>
      <c r="P367" s="56"/>
      <c r="Q367" s="57"/>
      <c r="R367" s="57"/>
      <c r="S367" s="57">
        <f t="shared" si="26"/>
        <v>0</v>
      </c>
      <c r="T367" s="57">
        <f t="shared" si="27"/>
        <v>0</v>
      </c>
      <c r="U367" s="57">
        <f t="shared" si="28"/>
        <v>0</v>
      </c>
      <c r="V367" s="60"/>
      <c r="W367" s="145" t="str">
        <f>IF(AND(B367='DC - CN'!$C$16,OR(U367&lt;&gt;0,V367&lt;&gt;0)),"x","")</f>
        <v/>
      </c>
    </row>
    <row r="368" spans="1:23" ht="18" customHeight="1">
      <c r="A368" s="2" t="str">
        <f t="shared" si="23"/>
        <v/>
      </c>
      <c r="B368" s="3"/>
      <c r="C368" s="3"/>
      <c r="D368" s="4"/>
      <c r="E368" s="140"/>
      <c r="F368" s="140"/>
      <c r="G368" s="140"/>
      <c r="H368" s="54">
        <f t="shared" si="24"/>
        <v>0</v>
      </c>
      <c r="I368" s="88"/>
      <c r="J368" s="87"/>
      <c r="K368" s="55"/>
      <c r="L368" s="55"/>
      <c r="M368" s="55">
        <f t="shared" si="25"/>
        <v>0</v>
      </c>
      <c r="N368" s="66"/>
      <c r="O368" s="66"/>
      <c r="P368" s="56"/>
      <c r="Q368" s="57"/>
      <c r="R368" s="57"/>
      <c r="S368" s="57">
        <f t="shared" si="26"/>
        <v>0</v>
      </c>
      <c r="T368" s="57">
        <f t="shared" si="27"/>
        <v>0</v>
      </c>
      <c r="U368" s="57">
        <f t="shared" si="28"/>
        <v>0</v>
      </c>
      <c r="V368" s="60"/>
      <c r="W368" s="145" t="str">
        <f>IF(AND(B368='DC - CN'!$C$16,OR(U368&lt;&gt;0,V368&lt;&gt;0)),"x","")</f>
        <v/>
      </c>
    </row>
    <row r="369" spans="1:23" ht="18" customHeight="1">
      <c r="A369" s="2" t="str">
        <f t="shared" si="23"/>
        <v/>
      </c>
      <c r="B369" s="3"/>
      <c r="C369" s="3"/>
      <c r="D369" s="4"/>
      <c r="E369" s="140"/>
      <c r="F369" s="140"/>
      <c r="G369" s="140"/>
      <c r="H369" s="54">
        <f t="shared" si="24"/>
        <v>0</v>
      </c>
      <c r="I369" s="88"/>
      <c r="J369" s="87"/>
      <c r="K369" s="55"/>
      <c r="L369" s="55"/>
      <c r="M369" s="55">
        <f t="shared" si="25"/>
        <v>0</v>
      </c>
      <c r="N369" s="66"/>
      <c r="O369" s="66"/>
      <c r="P369" s="56"/>
      <c r="Q369" s="57"/>
      <c r="R369" s="57"/>
      <c r="S369" s="57">
        <f t="shared" si="26"/>
        <v>0</v>
      </c>
      <c r="T369" s="57">
        <f t="shared" si="27"/>
        <v>0</v>
      </c>
      <c r="U369" s="57">
        <f t="shared" si="28"/>
        <v>0</v>
      </c>
      <c r="V369" s="60"/>
      <c r="W369" s="145" t="str">
        <f>IF(AND(B369='DC - CN'!$C$16,OR(U369&lt;&gt;0,V369&lt;&gt;0)),"x","")</f>
        <v/>
      </c>
    </row>
    <row r="370" spans="1:23" ht="18" customHeight="1">
      <c r="A370" s="2" t="str">
        <f t="shared" si="23"/>
        <v/>
      </c>
      <c r="B370" s="3"/>
      <c r="C370" s="3"/>
      <c r="D370" s="4"/>
      <c r="E370" s="140"/>
      <c r="F370" s="140"/>
      <c r="G370" s="140"/>
      <c r="H370" s="54">
        <f t="shared" si="24"/>
        <v>0</v>
      </c>
      <c r="I370" s="88"/>
      <c r="J370" s="87"/>
      <c r="K370" s="55"/>
      <c r="L370" s="55"/>
      <c r="M370" s="55">
        <f t="shared" si="25"/>
        <v>0</v>
      </c>
      <c r="N370" s="66"/>
      <c r="O370" s="66"/>
      <c r="P370" s="56"/>
      <c r="Q370" s="57"/>
      <c r="R370" s="57"/>
      <c r="S370" s="57">
        <f t="shared" si="26"/>
        <v>0</v>
      </c>
      <c r="T370" s="57">
        <f t="shared" si="27"/>
        <v>0</v>
      </c>
      <c r="U370" s="57">
        <f t="shared" si="28"/>
        <v>0</v>
      </c>
      <c r="V370" s="60"/>
      <c r="W370" s="145" t="str">
        <f>IF(AND(B370='DC - CN'!$C$16,OR(U370&lt;&gt;0,V370&lt;&gt;0)),"x","")</f>
        <v/>
      </c>
    </row>
    <row r="371" spans="1:23" ht="18" customHeight="1">
      <c r="A371" s="2" t="str">
        <f t="shared" si="23"/>
        <v/>
      </c>
      <c r="B371" s="3"/>
      <c r="C371" s="3"/>
      <c r="D371" s="4"/>
      <c r="E371" s="140"/>
      <c r="F371" s="140"/>
      <c r="G371" s="140"/>
      <c r="H371" s="54">
        <f t="shared" si="24"/>
        <v>0</v>
      </c>
      <c r="I371" s="88"/>
      <c r="J371" s="87"/>
      <c r="K371" s="55"/>
      <c r="L371" s="55"/>
      <c r="M371" s="55">
        <f t="shared" si="25"/>
        <v>0</v>
      </c>
      <c r="N371" s="66"/>
      <c r="O371" s="66"/>
      <c r="P371" s="56"/>
      <c r="Q371" s="57"/>
      <c r="R371" s="57"/>
      <c r="S371" s="57">
        <f t="shared" si="26"/>
        <v>0</v>
      </c>
      <c r="T371" s="57">
        <f t="shared" si="27"/>
        <v>0</v>
      </c>
      <c r="U371" s="57">
        <f t="shared" si="28"/>
        <v>0</v>
      </c>
      <c r="V371" s="60"/>
      <c r="W371" s="145" t="str">
        <f>IF(AND(B371='DC - CN'!$C$16,OR(U371&lt;&gt;0,V371&lt;&gt;0)),"x","")</f>
        <v/>
      </c>
    </row>
    <row r="372" spans="1:23" ht="18" customHeight="1">
      <c r="A372" s="2" t="str">
        <f t="shared" si="23"/>
        <v/>
      </c>
      <c r="B372" s="3"/>
      <c r="C372" s="3"/>
      <c r="D372" s="4"/>
      <c r="E372" s="140"/>
      <c r="F372" s="140"/>
      <c r="G372" s="140"/>
      <c r="H372" s="54">
        <f t="shared" si="24"/>
        <v>0</v>
      </c>
      <c r="I372" s="88"/>
      <c r="J372" s="87"/>
      <c r="K372" s="55"/>
      <c r="L372" s="55"/>
      <c r="M372" s="55">
        <f t="shared" si="25"/>
        <v>0</v>
      </c>
      <c r="N372" s="66"/>
      <c r="O372" s="66"/>
      <c r="P372" s="56"/>
      <c r="Q372" s="57"/>
      <c r="R372" s="57"/>
      <c r="S372" s="57">
        <f t="shared" si="26"/>
        <v>0</v>
      </c>
      <c r="T372" s="57">
        <f t="shared" si="27"/>
        <v>0</v>
      </c>
      <c r="U372" s="57">
        <f t="shared" si="28"/>
        <v>0</v>
      </c>
      <c r="V372" s="60"/>
      <c r="W372" s="145" t="str">
        <f>IF(AND(B372='DC - CN'!$C$16,OR(U372&lt;&gt;0,V372&lt;&gt;0)),"x","")</f>
        <v/>
      </c>
    </row>
    <row r="373" spans="1:23" ht="18" customHeight="1">
      <c r="A373" s="2" t="str">
        <f t="shared" si="23"/>
        <v/>
      </c>
      <c r="B373" s="3"/>
      <c r="C373" s="3"/>
      <c r="D373" s="4"/>
      <c r="E373" s="140"/>
      <c r="F373" s="140"/>
      <c r="G373" s="140"/>
      <c r="H373" s="54">
        <f t="shared" si="24"/>
        <v>0</v>
      </c>
      <c r="I373" s="88"/>
      <c r="J373" s="87"/>
      <c r="K373" s="55"/>
      <c r="L373" s="55"/>
      <c r="M373" s="55">
        <f t="shared" si="25"/>
        <v>0</v>
      </c>
      <c r="N373" s="66"/>
      <c r="O373" s="66"/>
      <c r="P373" s="56"/>
      <c r="Q373" s="57"/>
      <c r="R373" s="57"/>
      <c r="S373" s="57">
        <f t="shared" si="26"/>
        <v>0</v>
      </c>
      <c r="T373" s="57">
        <f t="shared" si="27"/>
        <v>0</v>
      </c>
      <c r="U373" s="57">
        <f t="shared" si="28"/>
        <v>0</v>
      </c>
      <c r="V373" s="60"/>
      <c r="W373" s="145" t="str">
        <f>IF(AND(B373='DC - CN'!$C$16,OR(U373&lt;&gt;0,V373&lt;&gt;0)),"x","")</f>
        <v/>
      </c>
    </row>
    <row r="374" spans="1:23" ht="18" customHeight="1">
      <c r="A374" s="2" t="str">
        <f t="shared" si="23"/>
        <v/>
      </c>
      <c r="B374" s="3"/>
      <c r="C374" s="3"/>
      <c r="D374" s="4"/>
      <c r="E374" s="140"/>
      <c r="F374" s="140"/>
      <c r="G374" s="140"/>
      <c r="H374" s="54">
        <f t="shared" si="24"/>
        <v>0</v>
      </c>
      <c r="I374" s="88"/>
      <c r="J374" s="87"/>
      <c r="K374" s="55"/>
      <c r="L374" s="55"/>
      <c r="M374" s="55">
        <f t="shared" si="25"/>
        <v>0</v>
      </c>
      <c r="N374" s="66"/>
      <c r="O374" s="66"/>
      <c r="P374" s="56"/>
      <c r="Q374" s="57"/>
      <c r="R374" s="57"/>
      <c r="S374" s="57">
        <f t="shared" si="26"/>
        <v>0</v>
      </c>
      <c r="T374" s="57">
        <f t="shared" si="27"/>
        <v>0</v>
      </c>
      <c r="U374" s="57">
        <f t="shared" si="28"/>
        <v>0</v>
      </c>
      <c r="V374" s="60"/>
      <c r="W374" s="145" t="str">
        <f>IF(AND(B374='DC - CN'!$C$16,OR(U374&lt;&gt;0,V374&lt;&gt;0)),"x","")</f>
        <v/>
      </c>
    </row>
    <row r="375" spans="1:23" ht="18" customHeight="1">
      <c r="A375" s="2" t="str">
        <f t="shared" si="23"/>
        <v/>
      </c>
      <c r="B375" s="3"/>
      <c r="C375" s="3"/>
      <c r="D375" s="4"/>
      <c r="E375" s="140"/>
      <c r="F375" s="140"/>
      <c r="G375" s="140"/>
      <c r="H375" s="54">
        <f t="shared" si="24"/>
        <v>0</v>
      </c>
      <c r="I375" s="88"/>
      <c r="J375" s="87"/>
      <c r="K375" s="55"/>
      <c r="L375" s="55"/>
      <c r="M375" s="55">
        <f t="shared" si="25"/>
        <v>0</v>
      </c>
      <c r="N375" s="66"/>
      <c r="O375" s="66"/>
      <c r="P375" s="56"/>
      <c r="Q375" s="57"/>
      <c r="R375" s="57"/>
      <c r="S375" s="57">
        <f t="shared" si="26"/>
        <v>0</v>
      </c>
      <c r="T375" s="57">
        <f t="shared" si="27"/>
        <v>0</v>
      </c>
      <c r="U375" s="57">
        <f t="shared" si="28"/>
        <v>0</v>
      </c>
      <c r="V375" s="60"/>
      <c r="W375" s="145" t="str">
        <f>IF(AND(B375='DC - CN'!$C$16,OR(U375&lt;&gt;0,V375&lt;&gt;0)),"x","")</f>
        <v/>
      </c>
    </row>
    <row r="376" spans="1:23" ht="18" customHeight="1">
      <c r="A376" s="2" t="str">
        <f t="shared" si="23"/>
        <v/>
      </c>
      <c r="B376" s="3"/>
      <c r="C376" s="3"/>
      <c r="D376" s="4"/>
      <c r="E376" s="140"/>
      <c r="F376" s="140"/>
      <c r="G376" s="140"/>
      <c r="H376" s="54">
        <f t="shared" si="24"/>
        <v>0</v>
      </c>
      <c r="I376" s="88"/>
      <c r="J376" s="87"/>
      <c r="K376" s="55"/>
      <c r="L376" s="55"/>
      <c r="M376" s="55">
        <f t="shared" si="25"/>
        <v>0</v>
      </c>
      <c r="N376" s="66"/>
      <c r="O376" s="66"/>
      <c r="P376" s="56"/>
      <c r="Q376" s="57"/>
      <c r="R376" s="57"/>
      <c r="S376" s="57">
        <f t="shared" si="26"/>
        <v>0</v>
      </c>
      <c r="T376" s="57">
        <f t="shared" si="27"/>
        <v>0</v>
      </c>
      <c r="U376" s="57">
        <f t="shared" si="28"/>
        <v>0</v>
      </c>
      <c r="V376" s="60"/>
      <c r="W376" s="145" t="str">
        <f>IF(AND(B376='DC - CN'!$C$16,OR(U376&lt;&gt;0,V376&lt;&gt;0)),"x","")</f>
        <v/>
      </c>
    </row>
    <row r="377" spans="1:23" ht="18" customHeight="1">
      <c r="A377" s="2" t="str">
        <f t="shared" si="23"/>
        <v/>
      </c>
      <c r="B377" s="3"/>
      <c r="C377" s="3"/>
      <c r="D377" s="4"/>
      <c r="E377" s="140"/>
      <c r="F377" s="140"/>
      <c r="G377" s="140"/>
      <c r="H377" s="54">
        <f t="shared" si="24"/>
        <v>0</v>
      </c>
      <c r="I377" s="88"/>
      <c r="J377" s="87"/>
      <c r="K377" s="55"/>
      <c r="L377" s="55"/>
      <c r="M377" s="55">
        <f t="shared" si="25"/>
        <v>0</v>
      </c>
      <c r="N377" s="66"/>
      <c r="O377" s="66"/>
      <c r="P377" s="56"/>
      <c r="Q377" s="57"/>
      <c r="R377" s="57"/>
      <c r="S377" s="57">
        <f t="shared" si="26"/>
        <v>0</v>
      </c>
      <c r="T377" s="57">
        <f t="shared" si="27"/>
        <v>0</v>
      </c>
      <c r="U377" s="57">
        <f t="shared" si="28"/>
        <v>0</v>
      </c>
      <c r="V377" s="60"/>
      <c r="W377" s="145" t="str">
        <f>IF(AND(B377='DC - CN'!$C$16,OR(U377&lt;&gt;0,V377&lt;&gt;0)),"x","")</f>
        <v/>
      </c>
    </row>
    <row r="378" spans="1:23" ht="18" customHeight="1">
      <c r="A378" s="2" t="str">
        <f t="shared" si="23"/>
        <v/>
      </c>
      <c r="B378" s="3"/>
      <c r="C378" s="3"/>
      <c r="D378" s="4"/>
      <c r="E378" s="140"/>
      <c r="F378" s="140"/>
      <c r="G378" s="140"/>
      <c r="H378" s="54">
        <f t="shared" si="24"/>
        <v>0</v>
      </c>
      <c r="I378" s="88"/>
      <c r="J378" s="87"/>
      <c r="K378" s="55"/>
      <c r="L378" s="55"/>
      <c r="M378" s="55">
        <f t="shared" si="25"/>
        <v>0</v>
      </c>
      <c r="N378" s="66"/>
      <c r="O378" s="66"/>
      <c r="P378" s="56"/>
      <c r="Q378" s="57"/>
      <c r="R378" s="57"/>
      <c r="S378" s="57">
        <f t="shared" si="26"/>
        <v>0</v>
      </c>
      <c r="T378" s="57">
        <f t="shared" si="27"/>
        <v>0</v>
      </c>
      <c r="U378" s="57">
        <f t="shared" si="28"/>
        <v>0</v>
      </c>
      <c r="V378" s="60"/>
      <c r="W378" s="145" t="str">
        <f>IF(AND(B378='DC - CN'!$C$16,OR(U378&lt;&gt;0,V378&lt;&gt;0)),"x","")</f>
        <v/>
      </c>
    </row>
    <row r="379" spans="1:23" ht="18" customHeight="1">
      <c r="A379" s="2" t="str">
        <f t="shared" si="23"/>
        <v/>
      </c>
      <c r="B379" s="3"/>
      <c r="C379" s="3"/>
      <c r="D379" s="4"/>
      <c r="E379" s="140"/>
      <c r="F379" s="140"/>
      <c r="G379" s="140"/>
      <c r="H379" s="54">
        <f t="shared" si="24"/>
        <v>0</v>
      </c>
      <c r="I379" s="88"/>
      <c r="J379" s="87"/>
      <c r="K379" s="55"/>
      <c r="L379" s="55"/>
      <c r="M379" s="55">
        <f t="shared" si="25"/>
        <v>0</v>
      </c>
      <c r="N379" s="66"/>
      <c r="O379" s="66"/>
      <c r="P379" s="56"/>
      <c r="Q379" s="57"/>
      <c r="R379" s="57"/>
      <c r="S379" s="57">
        <f t="shared" si="26"/>
        <v>0</v>
      </c>
      <c r="T379" s="57">
        <f t="shared" si="27"/>
        <v>0</v>
      </c>
      <c r="U379" s="57">
        <f t="shared" si="28"/>
        <v>0</v>
      </c>
      <c r="V379" s="60"/>
      <c r="W379" s="145" t="str">
        <f>IF(AND(B379='DC - CN'!$C$16,OR(U379&lt;&gt;0,V379&lt;&gt;0)),"x","")</f>
        <v/>
      </c>
    </row>
    <row r="380" spans="1:23" ht="18" customHeight="1">
      <c r="A380" s="2" t="str">
        <f t="shared" si="23"/>
        <v/>
      </c>
      <c r="B380" s="3"/>
      <c r="C380" s="3"/>
      <c r="D380" s="4"/>
      <c r="E380" s="140"/>
      <c r="F380" s="140"/>
      <c r="G380" s="140"/>
      <c r="H380" s="54">
        <f t="shared" si="24"/>
        <v>0</v>
      </c>
      <c r="I380" s="88"/>
      <c r="J380" s="87"/>
      <c r="K380" s="55"/>
      <c r="L380" s="55"/>
      <c r="M380" s="55">
        <f t="shared" si="25"/>
        <v>0</v>
      </c>
      <c r="N380" s="66"/>
      <c r="O380" s="66"/>
      <c r="P380" s="56"/>
      <c r="Q380" s="57"/>
      <c r="R380" s="57"/>
      <c r="S380" s="57">
        <f t="shared" si="26"/>
        <v>0</v>
      </c>
      <c r="T380" s="57">
        <f t="shared" si="27"/>
        <v>0</v>
      </c>
      <c r="U380" s="57">
        <f t="shared" si="28"/>
        <v>0</v>
      </c>
      <c r="V380" s="60"/>
      <c r="W380" s="145" t="str">
        <f>IF(AND(B380='DC - CN'!$C$16,OR(U380&lt;&gt;0,V380&lt;&gt;0)),"x","")</f>
        <v/>
      </c>
    </row>
    <row r="381" spans="1:23" ht="18" customHeight="1">
      <c r="A381" s="2" t="str">
        <f t="shared" si="23"/>
        <v/>
      </c>
      <c r="B381" s="3"/>
      <c r="C381" s="3"/>
      <c r="D381" s="4"/>
      <c r="E381" s="140"/>
      <c r="F381" s="140"/>
      <c r="G381" s="140"/>
      <c r="H381" s="54">
        <f t="shared" si="24"/>
        <v>0</v>
      </c>
      <c r="I381" s="88"/>
      <c r="J381" s="87"/>
      <c r="K381" s="55"/>
      <c r="L381" s="55"/>
      <c r="M381" s="55">
        <f t="shared" si="25"/>
        <v>0</v>
      </c>
      <c r="N381" s="66"/>
      <c r="O381" s="66"/>
      <c r="P381" s="56"/>
      <c r="Q381" s="57"/>
      <c r="R381" s="57"/>
      <c r="S381" s="57">
        <f t="shared" si="26"/>
        <v>0</v>
      </c>
      <c r="T381" s="57">
        <f t="shared" si="27"/>
        <v>0</v>
      </c>
      <c r="U381" s="57">
        <f t="shared" si="28"/>
        <v>0</v>
      </c>
      <c r="V381" s="60"/>
      <c r="W381" s="145" t="str">
        <f>IF(AND(B381='DC - CN'!$C$16,OR(U381&lt;&gt;0,V381&lt;&gt;0)),"x","")</f>
        <v/>
      </c>
    </row>
    <row r="382" spans="1:23" ht="18" customHeight="1">
      <c r="A382" s="2" t="str">
        <f t="shared" si="23"/>
        <v/>
      </c>
      <c r="B382" s="3"/>
      <c r="C382" s="3"/>
      <c r="D382" s="4"/>
      <c r="E382" s="140"/>
      <c r="F382" s="140"/>
      <c r="G382" s="140"/>
      <c r="H382" s="54">
        <f t="shared" si="24"/>
        <v>0</v>
      </c>
      <c r="I382" s="88"/>
      <c r="J382" s="87"/>
      <c r="K382" s="55"/>
      <c r="L382" s="55"/>
      <c r="M382" s="55">
        <f t="shared" si="25"/>
        <v>0</v>
      </c>
      <c r="N382" s="66"/>
      <c r="O382" s="66"/>
      <c r="P382" s="56"/>
      <c r="Q382" s="57"/>
      <c r="R382" s="57"/>
      <c r="S382" s="57">
        <f t="shared" si="26"/>
        <v>0</v>
      </c>
      <c r="T382" s="57">
        <f t="shared" si="27"/>
        <v>0</v>
      </c>
      <c r="U382" s="57">
        <f t="shared" si="28"/>
        <v>0</v>
      </c>
      <c r="V382" s="60"/>
      <c r="W382" s="145" t="str">
        <f>IF(AND(B382='DC - CN'!$C$16,OR(U382&lt;&gt;0,V382&lt;&gt;0)),"x","")</f>
        <v/>
      </c>
    </row>
    <row r="383" spans="1:23" ht="18" customHeight="1">
      <c r="A383" s="2" t="str">
        <f t="shared" si="23"/>
        <v/>
      </c>
      <c r="B383" s="3"/>
      <c r="C383" s="3"/>
      <c r="D383" s="4"/>
      <c r="E383" s="140"/>
      <c r="F383" s="140"/>
      <c r="G383" s="140"/>
      <c r="H383" s="54">
        <f t="shared" si="24"/>
        <v>0</v>
      </c>
      <c r="I383" s="88"/>
      <c r="J383" s="87"/>
      <c r="K383" s="55"/>
      <c r="L383" s="55"/>
      <c r="M383" s="55">
        <f t="shared" si="25"/>
        <v>0</v>
      </c>
      <c r="N383" s="66"/>
      <c r="O383" s="66"/>
      <c r="P383" s="56"/>
      <c r="Q383" s="57"/>
      <c r="R383" s="57"/>
      <c r="S383" s="57">
        <f t="shared" si="26"/>
        <v>0</v>
      </c>
      <c r="T383" s="57">
        <f t="shared" si="27"/>
        <v>0</v>
      </c>
      <c r="U383" s="57">
        <f t="shared" si="28"/>
        <v>0</v>
      </c>
      <c r="V383" s="60"/>
      <c r="W383" s="145" t="str">
        <f>IF(AND(B383='DC - CN'!$C$16,OR(U383&lt;&gt;0,V383&lt;&gt;0)),"x","")</f>
        <v/>
      </c>
    </row>
    <row r="384" spans="1:23" ht="18" customHeight="1">
      <c r="A384" s="2" t="str">
        <f t="shared" si="23"/>
        <v/>
      </c>
      <c r="B384" s="3"/>
      <c r="C384" s="3"/>
      <c r="D384" s="4"/>
      <c r="E384" s="140"/>
      <c r="F384" s="140"/>
      <c r="G384" s="140"/>
      <c r="H384" s="54">
        <f t="shared" si="24"/>
        <v>0</v>
      </c>
      <c r="I384" s="88"/>
      <c r="J384" s="87"/>
      <c r="K384" s="55"/>
      <c r="L384" s="55"/>
      <c r="M384" s="55">
        <f t="shared" si="25"/>
        <v>0</v>
      </c>
      <c r="N384" s="66"/>
      <c r="O384" s="66"/>
      <c r="P384" s="56"/>
      <c r="Q384" s="57"/>
      <c r="R384" s="57"/>
      <c r="S384" s="57">
        <f t="shared" si="26"/>
        <v>0</v>
      </c>
      <c r="T384" s="57">
        <f t="shared" si="27"/>
        <v>0</v>
      </c>
      <c r="U384" s="57">
        <f t="shared" si="28"/>
        <v>0</v>
      </c>
      <c r="V384" s="60"/>
      <c r="W384" s="145" t="str">
        <f>IF(AND(B384='DC - CN'!$C$16,OR(U384&lt;&gt;0,V384&lt;&gt;0)),"x","")</f>
        <v/>
      </c>
    </row>
    <row r="385" spans="1:23" ht="18" customHeight="1">
      <c r="A385" s="2" t="str">
        <f t="shared" si="23"/>
        <v/>
      </c>
      <c r="B385" s="3"/>
      <c r="C385" s="3"/>
      <c r="D385" s="4"/>
      <c r="E385" s="140"/>
      <c r="F385" s="140"/>
      <c r="G385" s="140"/>
      <c r="H385" s="54">
        <f t="shared" si="24"/>
        <v>0</v>
      </c>
      <c r="I385" s="88"/>
      <c r="J385" s="87"/>
      <c r="K385" s="55"/>
      <c r="L385" s="55"/>
      <c r="M385" s="55">
        <f t="shared" si="25"/>
        <v>0</v>
      </c>
      <c r="N385" s="66"/>
      <c r="O385" s="66"/>
      <c r="P385" s="56"/>
      <c r="Q385" s="57"/>
      <c r="R385" s="57"/>
      <c r="S385" s="57">
        <f t="shared" si="26"/>
        <v>0</v>
      </c>
      <c r="T385" s="57">
        <f t="shared" si="27"/>
        <v>0</v>
      </c>
      <c r="U385" s="57">
        <f t="shared" si="28"/>
        <v>0</v>
      </c>
      <c r="V385" s="60"/>
      <c r="W385" s="145" t="str">
        <f>IF(AND(B385='DC - CN'!$C$16,OR(U385&lt;&gt;0,V385&lt;&gt;0)),"x","")</f>
        <v/>
      </c>
    </row>
    <row r="386" spans="1:23" ht="18" customHeight="1">
      <c r="A386" s="2" t="str">
        <f t="shared" si="23"/>
        <v/>
      </c>
      <c r="B386" s="3"/>
      <c r="C386" s="3"/>
      <c r="D386" s="4"/>
      <c r="E386" s="140"/>
      <c r="F386" s="140"/>
      <c r="G386" s="140"/>
      <c r="H386" s="54">
        <f t="shared" si="24"/>
        <v>0</v>
      </c>
      <c r="I386" s="88"/>
      <c r="J386" s="87"/>
      <c r="K386" s="55"/>
      <c r="L386" s="55"/>
      <c r="M386" s="55">
        <f t="shared" si="25"/>
        <v>0</v>
      </c>
      <c r="N386" s="66"/>
      <c r="O386" s="66"/>
      <c r="P386" s="56"/>
      <c r="Q386" s="57"/>
      <c r="R386" s="57"/>
      <c r="S386" s="57">
        <f t="shared" si="26"/>
        <v>0</v>
      </c>
      <c r="T386" s="57">
        <f t="shared" si="27"/>
        <v>0</v>
      </c>
      <c r="U386" s="57">
        <f t="shared" si="28"/>
        <v>0</v>
      </c>
      <c r="V386" s="60"/>
      <c r="W386" s="145" t="str">
        <f>IF(AND(B386='DC - CN'!$C$16,OR(U386&lt;&gt;0,V386&lt;&gt;0)),"x","")</f>
        <v/>
      </c>
    </row>
    <row r="387" spans="1:23" ht="18" customHeight="1">
      <c r="A387" s="2" t="str">
        <f t="shared" si="23"/>
        <v/>
      </c>
      <c r="B387" s="3"/>
      <c r="C387" s="3"/>
      <c r="D387" s="4"/>
      <c r="E387" s="140"/>
      <c r="F387" s="140"/>
      <c r="G387" s="140"/>
      <c r="H387" s="54">
        <f t="shared" si="24"/>
        <v>0</v>
      </c>
      <c r="I387" s="88"/>
      <c r="J387" s="87"/>
      <c r="K387" s="55"/>
      <c r="L387" s="55"/>
      <c r="M387" s="55">
        <f t="shared" si="25"/>
        <v>0</v>
      </c>
      <c r="N387" s="66"/>
      <c r="O387" s="66"/>
      <c r="P387" s="56"/>
      <c r="Q387" s="57"/>
      <c r="R387" s="57"/>
      <c r="S387" s="57">
        <f t="shared" si="26"/>
        <v>0</v>
      </c>
      <c r="T387" s="57">
        <f t="shared" si="27"/>
        <v>0</v>
      </c>
      <c r="U387" s="57">
        <f t="shared" si="28"/>
        <v>0</v>
      </c>
      <c r="V387" s="60"/>
      <c r="W387" s="145" t="str">
        <f>IF(AND(B387='DC - CN'!$C$16,OR(U387&lt;&gt;0,V387&lt;&gt;0)),"x","")</f>
        <v/>
      </c>
    </row>
    <row r="388" spans="1:23" ht="18" customHeight="1">
      <c r="A388" s="2" t="str">
        <f t="shared" si="23"/>
        <v/>
      </c>
      <c r="B388" s="3"/>
      <c r="C388" s="3"/>
      <c r="D388" s="4"/>
      <c r="E388" s="140"/>
      <c r="F388" s="140"/>
      <c r="G388" s="140"/>
      <c r="H388" s="54">
        <f t="shared" si="24"/>
        <v>0</v>
      </c>
      <c r="I388" s="88"/>
      <c r="J388" s="87"/>
      <c r="K388" s="55"/>
      <c r="L388" s="55"/>
      <c r="M388" s="55">
        <f t="shared" si="25"/>
        <v>0</v>
      </c>
      <c r="N388" s="66"/>
      <c r="O388" s="66"/>
      <c r="P388" s="56"/>
      <c r="Q388" s="57"/>
      <c r="R388" s="57"/>
      <c r="S388" s="57">
        <f t="shared" si="26"/>
        <v>0</v>
      </c>
      <c r="T388" s="57">
        <f t="shared" si="27"/>
        <v>0</v>
      </c>
      <c r="U388" s="57">
        <f t="shared" si="28"/>
        <v>0</v>
      </c>
      <c r="V388" s="60"/>
      <c r="W388" s="145" t="str">
        <f>IF(AND(B388='DC - CN'!$C$16,OR(U388&lt;&gt;0,V388&lt;&gt;0)),"x","")</f>
        <v/>
      </c>
    </row>
    <row r="389" spans="1:23" ht="18" customHeight="1">
      <c r="A389" s="2" t="str">
        <f t="shared" si="23"/>
        <v/>
      </c>
      <c r="B389" s="3"/>
      <c r="C389" s="3"/>
      <c r="D389" s="4"/>
      <c r="E389" s="140"/>
      <c r="F389" s="140"/>
      <c r="G389" s="140"/>
      <c r="H389" s="54">
        <f t="shared" si="24"/>
        <v>0</v>
      </c>
      <c r="I389" s="88"/>
      <c r="J389" s="87"/>
      <c r="K389" s="55"/>
      <c r="L389" s="55"/>
      <c r="M389" s="55">
        <f t="shared" si="25"/>
        <v>0</v>
      </c>
      <c r="N389" s="66"/>
      <c r="O389" s="66"/>
      <c r="P389" s="56"/>
      <c r="Q389" s="57"/>
      <c r="R389" s="57"/>
      <c r="S389" s="57">
        <f t="shared" si="26"/>
        <v>0</v>
      </c>
      <c r="T389" s="57">
        <f t="shared" si="27"/>
        <v>0</v>
      </c>
      <c r="U389" s="57">
        <f t="shared" si="28"/>
        <v>0</v>
      </c>
      <c r="V389" s="60"/>
      <c r="W389" s="145" t="str">
        <f>IF(AND(B389='DC - CN'!$C$16,OR(U389&lt;&gt;0,V389&lt;&gt;0)),"x","")</f>
        <v/>
      </c>
    </row>
    <row r="390" spans="1:23" ht="18" customHeight="1">
      <c r="A390" s="2" t="str">
        <f t="shared" si="23"/>
        <v/>
      </c>
      <c r="B390" s="3"/>
      <c r="C390" s="3"/>
      <c r="D390" s="4"/>
      <c r="E390" s="140"/>
      <c r="F390" s="140"/>
      <c r="G390" s="140"/>
      <c r="H390" s="54">
        <f t="shared" si="24"/>
        <v>0</v>
      </c>
      <c r="I390" s="88"/>
      <c r="J390" s="87"/>
      <c r="K390" s="55"/>
      <c r="L390" s="55"/>
      <c r="M390" s="55">
        <f t="shared" si="25"/>
        <v>0</v>
      </c>
      <c r="N390" s="66"/>
      <c r="O390" s="66"/>
      <c r="P390" s="56"/>
      <c r="Q390" s="57"/>
      <c r="R390" s="57"/>
      <c r="S390" s="57">
        <f t="shared" si="26"/>
        <v>0</v>
      </c>
      <c r="T390" s="57">
        <f t="shared" si="27"/>
        <v>0</v>
      </c>
      <c r="U390" s="57">
        <f t="shared" si="28"/>
        <v>0</v>
      </c>
      <c r="V390" s="60"/>
      <c r="W390" s="145" t="str">
        <f>IF(AND(B390='DC - CN'!$C$16,OR(U390&lt;&gt;0,V390&lt;&gt;0)),"x","")</f>
        <v/>
      </c>
    </row>
    <row r="391" spans="1:23" ht="18" customHeight="1">
      <c r="A391" s="2" t="str">
        <f t="shared" si="23"/>
        <v/>
      </c>
      <c r="B391" s="3"/>
      <c r="C391" s="3"/>
      <c r="D391" s="4"/>
      <c r="E391" s="140"/>
      <c r="F391" s="140"/>
      <c r="G391" s="140"/>
      <c r="H391" s="54">
        <f t="shared" si="24"/>
        <v>0</v>
      </c>
      <c r="I391" s="88"/>
      <c r="J391" s="87"/>
      <c r="K391" s="55"/>
      <c r="L391" s="55"/>
      <c r="M391" s="55">
        <f t="shared" si="25"/>
        <v>0</v>
      </c>
      <c r="N391" s="66"/>
      <c r="O391" s="66"/>
      <c r="P391" s="56"/>
      <c r="Q391" s="57"/>
      <c r="R391" s="57"/>
      <c r="S391" s="57">
        <f t="shared" si="26"/>
        <v>0</v>
      </c>
      <c r="T391" s="57">
        <f t="shared" si="27"/>
        <v>0</v>
      </c>
      <c r="U391" s="57">
        <f t="shared" si="28"/>
        <v>0</v>
      </c>
      <c r="V391" s="60"/>
      <c r="W391" s="145" t="str">
        <f>IF(AND(B391='DC - CN'!$C$16,OR(U391&lt;&gt;0,V391&lt;&gt;0)),"x","")</f>
        <v/>
      </c>
    </row>
    <row r="392" spans="1:23" ht="18" customHeight="1">
      <c r="A392" s="2" t="str">
        <f t="shared" si="23"/>
        <v/>
      </c>
      <c r="B392" s="3"/>
      <c r="C392" s="3"/>
      <c r="D392" s="4"/>
      <c r="E392" s="140"/>
      <c r="F392" s="140"/>
      <c r="G392" s="140"/>
      <c r="H392" s="54">
        <f t="shared" si="24"/>
        <v>0</v>
      </c>
      <c r="I392" s="88"/>
      <c r="J392" s="87"/>
      <c r="K392" s="55"/>
      <c r="L392" s="55"/>
      <c r="M392" s="55">
        <f t="shared" si="25"/>
        <v>0</v>
      </c>
      <c r="N392" s="66"/>
      <c r="O392" s="66"/>
      <c r="P392" s="56"/>
      <c r="Q392" s="57"/>
      <c r="R392" s="57"/>
      <c r="S392" s="57">
        <f t="shared" si="26"/>
        <v>0</v>
      </c>
      <c r="T392" s="57">
        <f t="shared" si="27"/>
        <v>0</v>
      </c>
      <c r="U392" s="57">
        <f t="shared" si="28"/>
        <v>0</v>
      </c>
      <c r="V392" s="60"/>
      <c r="W392" s="145" t="str">
        <f>IF(AND(B392='DC - CN'!$C$16,OR(U392&lt;&gt;0,V392&lt;&gt;0)),"x","")</f>
        <v/>
      </c>
    </row>
    <row r="393" spans="1:23" ht="18" customHeight="1">
      <c r="A393" s="2" t="str">
        <f t="shared" si="23"/>
        <v/>
      </c>
      <c r="B393" s="3"/>
      <c r="C393" s="3"/>
      <c r="D393" s="4"/>
      <c r="E393" s="140"/>
      <c r="F393" s="140"/>
      <c r="G393" s="140"/>
      <c r="H393" s="54">
        <f t="shared" si="24"/>
        <v>0</v>
      </c>
      <c r="I393" s="88"/>
      <c r="J393" s="87"/>
      <c r="K393" s="55"/>
      <c r="L393" s="55"/>
      <c r="M393" s="55">
        <f t="shared" si="25"/>
        <v>0</v>
      </c>
      <c r="N393" s="66"/>
      <c r="O393" s="66"/>
      <c r="P393" s="56"/>
      <c r="Q393" s="57"/>
      <c r="R393" s="57"/>
      <c r="S393" s="57">
        <f t="shared" si="26"/>
        <v>0</v>
      </c>
      <c r="T393" s="57">
        <f t="shared" si="27"/>
        <v>0</v>
      </c>
      <c r="U393" s="57">
        <f t="shared" si="28"/>
        <v>0</v>
      </c>
      <c r="V393" s="60"/>
      <c r="W393" s="145" t="str">
        <f>IF(AND(B393='DC - CN'!$C$16,OR(U393&lt;&gt;0,V393&lt;&gt;0)),"x","")</f>
        <v/>
      </c>
    </row>
    <row r="394" spans="1:23" ht="18" customHeight="1">
      <c r="A394" s="2" t="str">
        <f t="shared" si="23"/>
        <v/>
      </c>
      <c r="B394" s="3"/>
      <c r="C394" s="3"/>
      <c r="D394" s="4"/>
      <c r="E394" s="140"/>
      <c r="F394" s="140"/>
      <c r="G394" s="140"/>
      <c r="H394" s="54">
        <f t="shared" si="24"/>
        <v>0</v>
      </c>
      <c r="I394" s="88"/>
      <c r="J394" s="87"/>
      <c r="K394" s="55"/>
      <c r="L394" s="55"/>
      <c r="M394" s="55">
        <f t="shared" si="25"/>
        <v>0</v>
      </c>
      <c r="N394" s="66"/>
      <c r="O394" s="66"/>
      <c r="P394" s="56"/>
      <c r="Q394" s="57"/>
      <c r="R394" s="57"/>
      <c r="S394" s="57">
        <f t="shared" si="26"/>
        <v>0</v>
      </c>
      <c r="T394" s="57">
        <f t="shared" si="27"/>
        <v>0</v>
      </c>
      <c r="U394" s="57">
        <f t="shared" si="28"/>
        <v>0</v>
      </c>
      <c r="V394" s="60"/>
      <c r="W394" s="145" t="str">
        <f>IF(AND(B394='DC - CN'!$C$16,OR(U394&lt;&gt;0,V394&lt;&gt;0)),"x","")</f>
        <v/>
      </c>
    </row>
    <row r="395" spans="1:23" ht="18" customHeight="1">
      <c r="A395" s="2" t="str">
        <f t="shared" si="23"/>
        <v/>
      </c>
      <c r="B395" s="3"/>
      <c r="C395" s="3"/>
      <c r="D395" s="4"/>
      <c r="E395" s="140"/>
      <c r="F395" s="140"/>
      <c r="G395" s="140"/>
      <c r="H395" s="54">
        <f t="shared" si="24"/>
        <v>0</v>
      </c>
      <c r="I395" s="88"/>
      <c r="J395" s="87"/>
      <c r="K395" s="55"/>
      <c r="L395" s="55"/>
      <c r="M395" s="55">
        <f t="shared" si="25"/>
        <v>0</v>
      </c>
      <c r="N395" s="66"/>
      <c r="O395" s="66"/>
      <c r="P395" s="56"/>
      <c r="Q395" s="57"/>
      <c r="R395" s="57"/>
      <c r="S395" s="57">
        <f t="shared" si="26"/>
        <v>0</v>
      </c>
      <c r="T395" s="57">
        <f t="shared" si="27"/>
        <v>0</v>
      </c>
      <c r="U395" s="57">
        <f t="shared" si="28"/>
        <v>0</v>
      </c>
      <c r="V395" s="60"/>
      <c r="W395" s="145" t="str">
        <f>IF(AND(B395='DC - CN'!$C$16,OR(U395&lt;&gt;0,V395&lt;&gt;0)),"x","")</f>
        <v/>
      </c>
    </row>
    <row r="396" spans="1:23" ht="18" customHeight="1">
      <c r="A396" s="2" t="str">
        <f t="shared" si="23"/>
        <v/>
      </c>
      <c r="B396" s="3"/>
      <c r="C396" s="3"/>
      <c r="D396" s="4"/>
      <c r="E396" s="140"/>
      <c r="F396" s="140"/>
      <c r="G396" s="140"/>
      <c r="H396" s="54">
        <f t="shared" si="24"/>
        <v>0</v>
      </c>
      <c r="I396" s="88"/>
      <c r="J396" s="87"/>
      <c r="K396" s="55"/>
      <c r="L396" s="55"/>
      <c r="M396" s="55">
        <f t="shared" si="25"/>
        <v>0</v>
      </c>
      <c r="N396" s="66"/>
      <c r="O396" s="66"/>
      <c r="P396" s="56"/>
      <c r="Q396" s="57"/>
      <c r="R396" s="57"/>
      <c r="S396" s="57">
        <f t="shared" si="26"/>
        <v>0</v>
      </c>
      <c r="T396" s="57">
        <f t="shared" si="27"/>
        <v>0</v>
      </c>
      <c r="U396" s="57">
        <f t="shared" si="28"/>
        <v>0</v>
      </c>
      <c r="V396" s="60"/>
      <c r="W396" s="145" t="str">
        <f>IF(AND(B396='DC - CN'!$C$16,OR(U396&lt;&gt;0,V396&lt;&gt;0)),"x","")</f>
        <v/>
      </c>
    </row>
    <row r="397" spans="1:23" ht="18" customHeight="1">
      <c r="A397" s="2" t="str">
        <f t="shared" si="23"/>
        <v/>
      </c>
      <c r="B397" s="3"/>
      <c r="C397" s="3"/>
      <c r="D397" s="4"/>
      <c r="E397" s="140"/>
      <c r="F397" s="140"/>
      <c r="G397" s="140"/>
      <c r="H397" s="54">
        <f t="shared" si="24"/>
        <v>0</v>
      </c>
      <c r="I397" s="88"/>
      <c r="J397" s="87"/>
      <c r="K397" s="55"/>
      <c r="L397" s="55"/>
      <c r="M397" s="55">
        <f t="shared" si="25"/>
        <v>0</v>
      </c>
      <c r="N397" s="66"/>
      <c r="O397" s="66"/>
      <c r="P397" s="56"/>
      <c r="Q397" s="57"/>
      <c r="R397" s="57"/>
      <c r="S397" s="57">
        <f t="shared" si="26"/>
        <v>0</v>
      </c>
      <c r="T397" s="57">
        <f t="shared" si="27"/>
        <v>0</v>
      </c>
      <c r="U397" s="57">
        <f t="shared" si="28"/>
        <v>0</v>
      </c>
      <c r="V397" s="60"/>
      <c r="W397" s="145" t="str">
        <f>IF(AND(B397='DC - CN'!$C$16,OR(U397&lt;&gt;0,V397&lt;&gt;0)),"x","")</f>
        <v/>
      </c>
    </row>
    <row r="398" spans="1:23" ht="18" customHeight="1">
      <c r="A398" s="2" t="str">
        <f t="shared" si="23"/>
        <v/>
      </c>
      <c r="B398" s="3"/>
      <c r="C398" s="3"/>
      <c r="D398" s="4"/>
      <c r="E398" s="140"/>
      <c r="F398" s="140"/>
      <c r="G398" s="140"/>
      <c r="H398" s="54">
        <f t="shared" si="24"/>
        <v>0</v>
      </c>
      <c r="I398" s="88"/>
      <c r="J398" s="87"/>
      <c r="K398" s="55"/>
      <c r="L398" s="55"/>
      <c r="M398" s="55">
        <f t="shared" si="25"/>
        <v>0</v>
      </c>
      <c r="N398" s="66"/>
      <c r="O398" s="66"/>
      <c r="P398" s="56"/>
      <c r="Q398" s="57"/>
      <c r="R398" s="57"/>
      <c r="S398" s="57">
        <f t="shared" si="26"/>
        <v>0</v>
      </c>
      <c r="T398" s="57">
        <f t="shared" si="27"/>
        <v>0</v>
      </c>
      <c r="U398" s="57">
        <f t="shared" si="28"/>
        <v>0</v>
      </c>
      <c r="V398" s="60"/>
      <c r="W398" s="145" t="str">
        <f>IF(AND(B398='DC - CN'!$C$16,OR(U398&lt;&gt;0,V398&lt;&gt;0)),"x","")</f>
        <v/>
      </c>
    </row>
    <row r="399" spans="1:23" ht="18" customHeight="1">
      <c r="A399" s="2" t="str">
        <f t="shared" si="23"/>
        <v/>
      </c>
      <c r="B399" s="3"/>
      <c r="C399" s="3"/>
      <c r="D399" s="4"/>
      <c r="E399" s="140"/>
      <c r="F399" s="140"/>
      <c r="G399" s="140"/>
      <c r="H399" s="54">
        <f t="shared" si="24"/>
        <v>0</v>
      </c>
      <c r="I399" s="88"/>
      <c r="J399" s="87"/>
      <c r="K399" s="55"/>
      <c r="L399" s="55"/>
      <c r="M399" s="55">
        <f t="shared" si="25"/>
        <v>0</v>
      </c>
      <c r="N399" s="66"/>
      <c r="O399" s="66"/>
      <c r="P399" s="56"/>
      <c r="Q399" s="57"/>
      <c r="R399" s="57"/>
      <c r="S399" s="57">
        <f t="shared" si="26"/>
        <v>0</v>
      </c>
      <c r="T399" s="57">
        <f t="shared" si="27"/>
        <v>0</v>
      </c>
      <c r="U399" s="57">
        <f t="shared" si="28"/>
        <v>0</v>
      </c>
      <c r="V399" s="60"/>
      <c r="W399" s="145" t="str">
        <f>IF(AND(B399='DC - CN'!$C$16,OR(U399&lt;&gt;0,V399&lt;&gt;0)),"x","")</f>
        <v/>
      </c>
    </row>
    <row r="400" spans="1:23" ht="18" customHeight="1">
      <c r="A400" s="2" t="str">
        <f t="shared" si="23"/>
        <v/>
      </c>
      <c r="B400" s="3"/>
      <c r="C400" s="3"/>
      <c r="D400" s="4"/>
      <c r="E400" s="140"/>
      <c r="F400" s="140"/>
      <c r="G400" s="140"/>
      <c r="H400" s="54">
        <f t="shared" si="24"/>
        <v>0</v>
      </c>
      <c r="I400" s="88"/>
      <c r="J400" s="87"/>
      <c r="K400" s="55"/>
      <c r="L400" s="55"/>
      <c r="M400" s="55">
        <f t="shared" si="25"/>
        <v>0</v>
      </c>
      <c r="N400" s="66"/>
      <c r="O400" s="66"/>
      <c r="P400" s="56"/>
      <c r="Q400" s="57"/>
      <c r="R400" s="57"/>
      <c r="S400" s="57">
        <f t="shared" si="26"/>
        <v>0</v>
      </c>
      <c r="T400" s="57">
        <f t="shared" si="27"/>
        <v>0</v>
      </c>
      <c r="U400" s="57">
        <f t="shared" si="28"/>
        <v>0</v>
      </c>
      <c r="V400" s="60"/>
      <c r="W400" s="145" t="str">
        <f>IF(AND(B400='DC - CN'!$C$16,OR(U400&lt;&gt;0,V400&lt;&gt;0)),"x","")</f>
        <v/>
      </c>
    </row>
    <row r="404" spans="17:22">
      <c r="Q404" s="89">
        <f>SUBTOTAL(9,Q3:Q400)</f>
        <v>48377</v>
      </c>
      <c r="R404" s="89"/>
      <c r="S404" s="89">
        <f>SUBTOTAL(9,S3:S400)</f>
        <v>151191.69999999998</v>
      </c>
      <c r="T404" s="89">
        <f>SUBTOTAL(9,T3:T400)</f>
        <v>332798726</v>
      </c>
      <c r="U404" s="89">
        <f>SUBTOTAL(9,U3:U400)</f>
        <v>346165393.60000002</v>
      </c>
      <c r="V404" s="89">
        <f>SUBTOTAL(9,V3:V400)</f>
        <v>282042344</v>
      </c>
    </row>
  </sheetData>
  <autoFilter ref="A2:W400"/>
  <sortState ref="A3:W164">
    <sortCondition ref="N3:N164"/>
  </sortState>
  <mergeCells count="8">
    <mergeCell ref="N1:V1"/>
    <mergeCell ref="A1:A2"/>
    <mergeCell ref="B1:B2"/>
    <mergeCell ref="C1:C2"/>
    <mergeCell ref="E1:H1"/>
    <mergeCell ref="I1:I2"/>
    <mergeCell ref="J1:M1"/>
    <mergeCell ref="D1:D2"/>
  </mergeCells>
  <dataValidations count="2">
    <dataValidation type="list" allowBlank="1" showInputMessage="1" showErrorMessage="1" sqref="B3:B400">
      <formula1>DSKH</formula1>
    </dataValidation>
    <dataValidation type="list" allowBlank="1" showInputMessage="1" showErrorMessage="1" sqref="D3:D400">
      <formula1>"cái, tấm, bộ, kg"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78"/>
  <sheetViews>
    <sheetView topLeftCell="A7" workbookViewId="0">
      <selection activeCell="C16" sqref="C16:G16"/>
    </sheetView>
  </sheetViews>
  <sheetFormatPr defaultRowHeight="12.75"/>
  <cols>
    <col min="1" max="1" width="3.85546875" customWidth="1"/>
    <col min="2" max="2" width="12.42578125" customWidth="1"/>
    <col min="3" max="3" width="12.42578125" bestFit="1" customWidth="1"/>
    <col min="4" max="4" width="11.5703125" style="149" customWidth="1"/>
    <col min="11" max="11" width="14.42578125" customWidth="1"/>
    <col min="12" max="12" width="14" customWidth="1"/>
  </cols>
  <sheetData>
    <row r="1" spans="2:12" ht="22.5">
      <c r="B1" s="126" t="s">
        <v>54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2:12" ht="16.5" thickBot="1">
      <c r="B2" s="8"/>
      <c r="C2" s="9"/>
      <c r="D2" s="10"/>
      <c r="E2" s="10"/>
      <c r="F2" s="10"/>
      <c r="G2" s="11"/>
      <c r="H2" s="12"/>
      <c r="I2" s="13"/>
      <c r="J2" s="13"/>
      <c r="K2" s="14"/>
      <c r="L2" s="14"/>
    </row>
    <row r="3" spans="2:12">
      <c r="B3" s="127" t="s">
        <v>55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</row>
    <row r="4" spans="2:12" ht="15">
      <c r="B4" s="128" t="s">
        <v>56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</row>
    <row r="5" spans="2:12" ht="22.5">
      <c r="B5" s="129" t="s">
        <v>57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</row>
    <row r="6" spans="2:12" ht="22.5"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</row>
    <row r="7" spans="2:12" ht="15">
      <c r="B7" s="17" t="s">
        <v>58</v>
      </c>
      <c r="C7" s="18"/>
      <c r="D7" s="21"/>
      <c r="E7" s="18"/>
      <c r="F7" s="18"/>
      <c r="G7" s="18"/>
      <c r="H7" s="19"/>
      <c r="I7" s="19"/>
      <c r="J7" s="19"/>
      <c r="K7" s="19"/>
      <c r="L7" s="19"/>
    </row>
    <row r="8" spans="2:12" ht="15">
      <c r="B8" s="40" t="s">
        <v>59</v>
      </c>
      <c r="C8" s="20" t="s">
        <v>60</v>
      </c>
      <c r="D8" s="21"/>
      <c r="E8" s="18"/>
      <c r="F8" s="18"/>
      <c r="G8" s="18"/>
      <c r="H8" s="19"/>
      <c r="I8" s="19"/>
      <c r="J8" s="19"/>
      <c r="K8" s="19"/>
      <c r="L8" s="19"/>
    </row>
    <row r="9" spans="2:12" ht="15">
      <c r="B9" s="17" t="s">
        <v>61</v>
      </c>
      <c r="C9" s="18" t="s">
        <v>62</v>
      </c>
      <c r="D9" s="21"/>
      <c r="E9" s="18"/>
      <c r="F9" s="18"/>
      <c r="G9" s="18"/>
      <c r="H9" s="19"/>
      <c r="I9" s="19"/>
      <c r="J9" s="19"/>
      <c r="K9" s="19"/>
      <c r="L9" s="19"/>
    </row>
    <row r="10" spans="2:12" ht="15">
      <c r="B10" s="17" t="s">
        <v>63</v>
      </c>
      <c r="C10" s="18" t="s">
        <v>64</v>
      </c>
      <c r="D10" s="21"/>
      <c r="E10" s="18"/>
      <c r="F10" s="18"/>
      <c r="G10" s="18" t="s">
        <v>65</v>
      </c>
      <c r="H10" s="19"/>
      <c r="I10" s="19" t="s">
        <v>66</v>
      </c>
      <c r="J10" s="19"/>
      <c r="K10" s="19"/>
      <c r="L10" s="19"/>
    </row>
    <row r="11" spans="2:12" ht="15">
      <c r="B11" s="17" t="s">
        <v>67</v>
      </c>
      <c r="C11" s="130" t="s">
        <v>68</v>
      </c>
      <c r="D11" s="130"/>
      <c r="E11" s="18"/>
      <c r="F11" s="18"/>
      <c r="G11" s="18"/>
      <c r="H11" s="19"/>
      <c r="I11" s="19"/>
      <c r="J11" s="19"/>
      <c r="K11" s="19"/>
      <c r="L11" s="19"/>
    </row>
    <row r="12" spans="2:12" ht="15">
      <c r="B12" s="131" t="s">
        <v>69</v>
      </c>
      <c r="C12" s="22" t="s">
        <v>70</v>
      </c>
      <c r="D12" s="146"/>
      <c r="E12" s="18"/>
      <c r="F12" s="18"/>
      <c r="G12" s="18" t="s">
        <v>71</v>
      </c>
      <c r="H12" s="23" t="s">
        <v>72</v>
      </c>
      <c r="I12" s="19"/>
      <c r="J12" s="19"/>
      <c r="K12" s="19"/>
      <c r="L12" s="19"/>
    </row>
    <row r="13" spans="2:12" ht="15">
      <c r="B13" s="131"/>
      <c r="C13" s="24" t="s">
        <v>73</v>
      </c>
      <c r="D13" s="146"/>
      <c r="E13" s="18"/>
      <c r="F13" s="18"/>
      <c r="G13" s="18"/>
      <c r="H13" s="23" t="s">
        <v>74</v>
      </c>
      <c r="I13" s="23"/>
      <c r="J13" s="23"/>
      <c r="K13" s="23"/>
      <c r="L13" s="19"/>
    </row>
    <row r="14" spans="2:12" ht="15">
      <c r="B14" s="17" t="s">
        <v>75</v>
      </c>
      <c r="C14" s="20" t="s">
        <v>76</v>
      </c>
      <c r="D14" s="21"/>
      <c r="E14" s="20"/>
      <c r="F14" s="20"/>
      <c r="G14" s="18" t="s">
        <v>77</v>
      </c>
      <c r="H14" s="19"/>
      <c r="I14" s="25" t="s">
        <v>78</v>
      </c>
      <c r="J14" s="25"/>
      <c r="K14" s="19"/>
      <c r="L14" s="19"/>
    </row>
    <row r="15" spans="2:12" ht="15">
      <c r="B15" s="17"/>
      <c r="C15" s="18"/>
      <c r="D15" s="21"/>
      <c r="E15" s="18"/>
      <c r="F15" s="18"/>
      <c r="G15" s="18"/>
      <c r="H15" s="19"/>
      <c r="I15" s="19"/>
      <c r="J15" s="19"/>
      <c r="K15" s="19"/>
      <c r="L15" s="19"/>
    </row>
    <row r="16" spans="2:12" ht="15">
      <c r="B16" s="41" t="s">
        <v>79</v>
      </c>
      <c r="C16" s="103" t="s">
        <v>175</v>
      </c>
      <c r="D16" s="103"/>
      <c r="E16" s="103"/>
      <c r="F16" s="103"/>
      <c r="G16" s="103"/>
      <c r="H16" s="26"/>
      <c r="I16" s="27"/>
      <c r="J16" s="27"/>
      <c r="K16" s="26"/>
      <c r="L16" s="27"/>
    </row>
    <row r="17" spans="2:12" ht="15">
      <c r="B17" s="42" t="s">
        <v>61</v>
      </c>
      <c r="C17" s="26" t="str">
        <f>IF(ISNA(VLOOKUP($C$16,DSKH1,11,0)),"",VLOOKUP($C$16,DSKH1,11,0))</f>
        <v>số 24, lô 2 , ấp 7B, xã Mỹ Yên, huyện Bến lức, tỉnh Long An</v>
      </c>
      <c r="D17" s="147"/>
      <c r="E17" s="26"/>
      <c r="F17" s="26"/>
      <c r="G17" s="27"/>
      <c r="H17" s="26"/>
      <c r="I17" s="27"/>
      <c r="J17" s="27"/>
      <c r="K17" s="26"/>
      <c r="L17" s="27"/>
    </row>
    <row r="18" spans="2:12" ht="15">
      <c r="B18" s="42" t="s">
        <v>63</v>
      </c>
      <c r="C18" s="26" t="str">
        <f>IF(OR(ISNA(VLOOKUP($C$16,DSKH1,12,0)),VLOOKUP($C$16,DSKH1,12,0)=""),"",VLOOKUP($C$16,DSKH1,12,0))</f>
        <v/>
      </c>
      <c r="D18" s="147"/>
      <c r="E18" s="26"/>
      <c r="F18" s="26"/>
      <c r="G18" s="27" t="s">
        <v>65</v>
      </c>
      <c r="H18" s="26"/>
      <c r="I18" s="27"/>
      <c r="J18" s="27"/>
      <c r="K18" s="26"/>
      <c r="L18" s="27"/>
    </row>
    <row r="19" spans="2:12" ht="15">
      <c r="B19" s="42" t="s">
        <v>67</v>
      </c>
      <c r="C19" s="150">
        <f>IF(OR(ISNA(VLOOKUP($C$16,DSKH1,10,0)),VLOOKUP($C$16,DSKH1,10,0)=""),"",VLOOKUP($C$16,DSKH1,10,0))</f>
        <v>1101700031</v>
      </c>
      <c r="D19" s="148"/>
      <c r="E19" s="26"/>
      <c r="F19" s="26"/>
      <c r="G19" s="27"/>
      <c r="H19" s="26"/>
      <c r="I19" s="27"/>
      <c r="J19" s="27"/>
      <c r="K19" s="26"/>
      <c r="L19" s="27"/>
    </row>
    <row r="20" spans="2:12" ht="15">
      <c r="B20" s="17" t="s">
        <v>69</v>
      </c>
      <c r="C20" s="22"/>
      <c r="D20" s="146"/>
      <c r="E20" s="18"/>
      <c r="F20" s="18"/>
      <c r="G20" s="18" t="s">
        <v>71</v>
      </c>
      <c r="H20" s="19"/>
      <c r="I20" s="19"/>
      <c r="J20" s="19"/>
      <c r="K20" s="19"/>
      <c r="L20" s="19"/>
    </row>
    <row r="21" spans="2:12" ht="15">
      <c r="B21" s="42" t="s">
        <v>75</v>
      </c>
      <c r="C21" s="28"/>
      <c r="D21" s="147"/>
      <c r="E21" s="26"/>
      <c r="F21" s="26"/>
      <c r="G21" s="27" t="s">
        <v>80</v>
      </c>
      <c r="H21" s="26"/>
      <c r="I21" s="29"/>
      <c r="J21" s="29"/>
      <c r="K21" s="26"/>
      <c r="L21" s="27"/>
    </row>
    <row r="22" spans="2:12" ht="15">
      <c r="B22" s="21"/>
      <c r="C22" s="18"/>
      <c r="D22" s="21"/>
      <c r="E22" s="18"/>
      <c r="F22" s="18"/>
      <c r="G22" s="18"/>
      <c r="H22" s="19"/>
      <c r="I22" s="19"/>
      <c r="J22" s="19"/>
      <c r="K22" s="19"/>
      <c r="L22" s="19"/>
    </row>
    <row r="23" spans="2:12" ht="15">
      <c r="B23" s="17" t="s">
        <v>81</v>
      </c>
      <c r="C23" s="18"/>
      <c r="D23" s="21"/>
      <c r="E23" s="18"/>
      <c r="F23" s="18"/>
      <c r="G23" s="18"/>
      <c r="H23" s="19"/>
      <c r="I23" s="19"/>
      <c r="J23" s="19"/>
      <c r="K23" s="19"/>
      <c r="L23" s="19"/>
    </row>
    <row r="24" spans="2:12" ht="15">
      <c r="B24" s="21"/>
      <c r="C24" s="18"/>
      <c r="D24" s="21"/>
      <c r="E24" s="18"/>
      <c r="F24" s="18"/>
      <c r="G24" s="18"/>
      <c r="H24" s="19"/>
      <c r="I24" s="19"/>
      <c r="J24" s="19"/>
      <c r="K24" s="19"/>
      <c r="L24" s="19"/>
    </row>
    <row r="25" spans="2:12" ht="14.25" customHeight="1">
      <c r="B25" s="112" t="s">
        <v>82</v>
      </c>
      <c r="C25" s="112"/>
      <c r="D25" s="112" t="s">
        <v>83</v>
      </c>
      <c r="E25" s="112"/>
      <c r="F25" s="112"/>
      <c r="G25" s="112"/>
      <c r="H25" s="107" t="s">
        <v>114</v>
      </c>
      <c r="I25" s="107"/>
      <c r="J25" s="107"/>
      <c r="K25" s="107"/>
      <c r="L25" s="108" t="s">
        <v>116</v>
      </c>
    </row>
    <row r="26" spans="2:12" ht="14.25" customHeight="1">
      <c r="B26" s="112" t="s">
        <v>86</v>
      </c>
      <c r="C26" s="112" t="s">
        <v>87</v>
      </c>
      <c r="D26" s="125" t="s">
        <v>88</v>
      </c>
      <c r="E26" s="112" t="s">
        <v>89</v>
      </c>
      <c r="F26" s="112"/>
      <c r="G26" s="112"/>
      <c r="H26" s="107" t="s">
        <v>84</v>
      </c>
      <c r="I26" s="107" t="s">
        <v>85</v>
      </c>
      <c r="J26" s="108" t="s">
        <v>106</v>
      </c>
      <c r="K26" s="107" t="s">
        <v>115</v>
      </c>
      <c r="L26" s="109"/>
    </row>
    <row r="27" spans="2:12" ht="14.25">
      <c r="B27" s="112"/>
      <c r="C27" s="112"/>
      <c r="D27" s="125"/>
      <c r="E27" s="30" t="s">
        <v>90</v>
      </c>
      <c r="F27" s="30" t="s">
        <v>91</v>
      </c>
      <c r="G27" s="31" t="s">
        <v>92</v>
      </c>
      <c r="H27" s="107"/>
      <c r="I27" s="107"/>
      <c r="J27" s="110"/>
      <c r="K27" s="107"/>
      <c r="L27" s="110"/>
    </row>
    <row r="28" spans="2:12" ht="18.75" customHeight="1">
      <c r="B28" s="132" t="s">
        <v>93</v>
      </c>
      <c r="C28" s="32"/>
      <c r="D28" s="122"/>
      <c r="E28" s="122"/>
      <c r="F28" s="122"/>
      <c r="G28" s="122"/>
      <c r="H28" s="33"/>
      <c r="I28" s="33"/>
      <c r="J28" s="33"/>
      <c r="K28" s="34">
        <f>IF(ISNA(VLOOKUP($C$16,DSKH1,5,0)),0,VLOOKUP($C$16,DSKH1,5,0))</f>
        <v>18506556</v>
      </c>
      <c r="L28" s="35"/>
    </row>
    <row r="29" spans="2:12" ht="18.75" customHeight="1">
      <c r="B29" s="36" t="str">
        <f ca="1">IF(ROWS($1:1)&gt;COUNT(Dong),"",OFFSET('TH - BH'!O$1,SMALL(Dong,ROWS($1:1)),))</f>
        <v>04</v>
      </c>
      <c r="C29" s="133">
        <f ca="1">IF(ROWS($1:1)&gt;COUNT(Dong),"",OFFSET('TH - BH'!N$1,SMALL(Dong,ROWS($1:1)),))</f>
        <v>42493</v>
      </c>
      <c r="D29" s="137" t="str">
        <f ca="1">IF(ROWS($1:1)&gt;COUNT(Dong),"",OFFSET('TH - BH'!I$1,SMALL(Dong,ROWS($1:1)),))</f>
        <v>1N+2X</v>
      </c>
      <c r="E29" s="138">
        <f ca="1">IF(ROWS($1:1)&gt;COUNT(Dong),"",OFFSET('TH - BH'!E$1,SMALL(Dong,ROWS($1:1)),))</f>
        <v>95</v>
      </c>
      <c r="F29" s="138">
        <f ca="1">IF(ROWS($1:1)&gt;COUNT(Dong),"",OFFSET('TH - BH'!F$1,SMALL(Dong,ROWS($1:1)),))</f>
        <v>66</v>
      </c>
      <c r="G29" s="138">
        <f ca="1">IF(ROWS($1:1)&gt;COUNT(Dong),"",OFFSET('TH - BH'!G$1,SMALL(Dong,ROWS($1:1)),))</f>
        <v>0</v>
      </c>
      <c r="H29" s="139">
        <f ca="1">IF(ROWS($1:1)&gt;COUNT(Dong),"",OFFSET('TH - BH'!Q$1,SMALL(Dong,ROWS($1:1)),))</f>
        <v>250</v>
      </c>
      <c r="I29" s="139">
        <f ca="1">IF(ROWS($1:1)&gt;COUNT(Dong),"",OFFSET('TH - BH'!R$1,SMALL(Dong,ROWS($1:1)),))</f>
        <v>3511</v>
      </c>
      <c r="J29" s="139">
        <f ca="1">IF(ROWS($1:1)&gt;COUNT(Dong),"",OFFSET('TH - BH'!S$1,SMALL(Dong,ROWS($1:1)),))</f>
        <v>0</v>
      </c>
      <c r="K29" s="139">
        <f ca="1">IF(ROWS($1:1)&gt;COUNT(Dong),"",OFFSET('TH - BH'!U$1,SMALL(Dong,ROWS($1:1)),))</f>
        <v>877750</v>
      </c>
      <c r="L29" s="139">
        <f ca="1">IF(ROWS($1:1)&gt;COUNT(Dong),"",OFFSET('TH - BH'!V$1,SMALL(Dong,ROWS($1:1)),))</f>
        <v>0</v>
      </c>
    </row>
    <row r="30" spans="2:12" ht="18.75" customHeight="1">
      <c r="B30" s="36" t="str">
        <f ca="1">IF(ROWS($1:2)&gt;COUNT(Dong),"",OFFSET('TH - BH'!O$1,SMALL(Dong,ROWS($1:2)),))</f>
        <v>04</v>
      </c>
      <c r="C30" s="133">
        <f ca="1">IF(ROWS($1:2)&gt;COUNT(Dong),"",OFFSET('TH - BH'!N$1,SMALL(Dong,ROWS($1:2)),))</f>
        <v>42493</v>
      </c>
      <c r="D30" s="137" t="str">
        <f ca="1">IF(ROWS($1:2)&gt;COUNT(Dong),"",OFFSET('TH - BH'!I$1,SMALL(Dong,ROWS($1:2)),))</f>
        <v>1N+2X</v>
      </c>
      <c r="E30" s="138">
        <f ca="1">IF(ROWS($1:2)&gt;COUNT(Dong),"",OFFSET('TH - BH'!E$1,SMALL(Dong,ROWS($1:2)),))</f>
        <v>85</v>
      </c>
      <c r="F30" s="138">
        <f ca="1">IF(ROWS($1:2)&gt;COUNT(Dong),"",OFFSET('TH - BH'!F$1,SMALL(Dong,ROWS($1:2)),))</f>
        <v>57</v>
      </c>
      <c r="G30" s="138">
        <f ca="1">IF(ROWS($1:2)&gt;COUNT(Dong),"",OFFSET('TH - BH'!G$1,SMALL(Dong,ROWS($1:2)),))</f>
        <v>0</v>
      </c>
      <c r="H30" s="139">
        <f ca="1">IF(ROWS($1:2)&gt;COUNT(Dong),"",OFFSET('TH - BH'!Q$1,SMALL(Dong,ROWS($1:2)),))</f>
        <v>500</v>
      </c>
      <c r="I30" s="139">
        <f ca="1">IF(ROWS($1:2)&gt;COUNT(Dong),"",OFFSET('TH - BH'!R$1,SMALL(Dong,ROWS($1:2)),))</f>
        <v>2713</v>
      </c>
      <c r="J30" s="139">
        <f ca="1">IF(ROWS($1:2)&gt;COUNT(Dong),"",OFFSET('TH - BH'!S$1,SMALL(Dong,ROWS($1:2)),))</f>
        <v>0</v>
      </c>
      <c r="K30" s="139">
        <f ca="1">IF(ROWS($1:2)&gt;COUNT(Dong),"",OFFSET('TH - BH'!U$1,SMALL(Dong,ROWS($1:2)),))</f>
        <v>1356500</v>
      </c>
      <c r="L30" s="139">
        <f ca="1">IF(ROWS($1:2)&gt;COUNT(Dong),"",OFFSET('TH - BH'!V$1,SMALL(Dong,ROWS($1:2)),))</f>
        <v>0</v>
      </c>
    </row>
    <row r="31" spans="2:12" ht="18.75" customHeight="1">
      <c r="B31" s="36" t="str">
        <f ca="1">IF(ROWS($1:3)&gt;COUNT(Dong),"",OFFSET('TH - BH'!O$1,SMALL(Dong,ROWS($1:3)),))</f>
        <v>TM</v>
      </c>
      <c r="C31" s="133">
        <f ca="1">IF(ROWS($1:3)&gt;COUNT(Dong),"",OFFSET('TH - BH'!N$1,SMALL(Dong,ROWS($1:3)),))</f>
        <v>42495</v>
      </c>
      <c r="D31" s="137" t="str">
        <f ca="1">IF(ROWS($1:3)&gt;COUNT(Dong),"",OFFSET('TH - BH'!I$1,SMALL(Dong,ROWS($1:3)),))</f>
        <v>Thu tiền</v>
      </c>
      <c r="E31" s="138">
        <f ca="1">IF(ROWS($1:3)&gt;COUNT(Dong),"",OFFSET('TH - BH'!E$1,SMALL(Dong,ROWS($1:3)),))</f>
        <v>0</v>
      </c>
      <c r="F31" s="138">
        <f ca="1">IF(ROWS($1:3)&gt;COUNT(Dong),"",OFFSET('TH - BH'!F$1,SMALL(Dong,ROWS($1:3)),))</f>
        <v>0</v>
      </c>
      <c r="G31" s="138">
        <f ca="1">IF(ROWS($1:3)&gt;COUNT(Dong),"",OFFSET('TH - BH'!G$1,SMALL(Dong,ROWS($1:3)),))</f>
        <v>0</v>
      </c>
      <c r="H31" s="139">
        <f ca="1">IF(ROWS($1:3)&gt;COUNT(Dong),"",OFFSET('TH - BH'!Q$1,SMALL(Dong,ROWS($1:3)),))</f>
        <v>0</v>
      </c>
      <c r="I31" s="139">
        <f ca="1">IF(ROWS($1:3)&gt;COUNT(Dong),"",OFFSET('TH - BH'!R$1,SMALL(Dong,ROWS($1:3)),))</f>
        <v>0</v>
      </c>
      <c r="J31" s="139">
        <f ca="1">IF(ROWS($1:3)&gt;COUNT(Dong),"",OFFSET('TH - BH'!S$1,SMALL(Dong,ROWS($1:3)),))</f>
        <v>0</v>
      </c>
      <c r="K31" s="139">
        <f ca="1">IF(ROWS($1:3)&gt;COUNT(Dong),"",OFFSET('TH - BH'!U$1,SMALL(Dong,ROWS($1:3)),))</f>
        <v>0</v>
      </c>
      <c r="L31" s="139">
        <f ca="1">IF(ROWS($1:3)&gt;COUNT(Dong),"",OFFSET('TH - BH'!V$1,SMALL(Dong,ROWS($1:3)),))</f>
        <v>10000000</v>
      </c>
    </row>
    <row r="32" spans="2:12" ht="18.75" customHeight="1">
      <c r="B32" s="36" t="str">
        <f ca="1">IF(ROWS($1:4)&gt;COUNT(Dong),"",OFFSET('TH - BH'!O$1,SMALL(Dong,ROWS($1:4)),))</f>
        <v>41</v>
      </c>
      <c r="C32" s="133">
        <f ca="1">IF(ROWS($1:4)&gt;COUNT(Dong),"",OFFSET('TH - BH'!N$1,SMALL(Dong,ROWS($1:4)),))</f>
        <v>42503</v>
      </c>
      <c r="D32" s="137" t="str">
        <f ca="1">IF(ROWS($1:4)&gt;COUNT(Dong),"",OFFSET('TH - BH'!I$1,SMALL(Dong,ROWS($1:4)),))</f>
        <v>1N+2X</v>
      </c>
      <c r="E32" s="138">
        <f ca="1">IF(ROWS($1:4)&gt;COUNT(Dong),"",OFFSET('TH - BH'!E$1,SMALL(Dong,ROWS($1:4)),))</f>
        <v>75</v>
      </c>
      <c r="F32" s="138">
        <f ca="1">IF(ROWS($1:4)&gt;COUNT(Dong),"",OFFSET('TH - BH'!F$1,SMALL(Dong,ROWS($1:4)),))</f>
        <v>135</v>
      </c>
      <c r="G32" s="138">
        <f ca="1">IF(ROWS($1:4)&gt;COUNT(Dong),"",OFFSET('TH - BH'!G$1,SMALL(Dong,ROWS($1:4)),))</f>
        <v>0</v>
      </c>
      <c r="H32" s="139">
        <f ca="1">IF(ROWS($1:4)&gt;COUNT(Dong),"",OFFSET('TH - BH'!Q$1,SMALL(Dong,ROWS($1:4)),))</f>
        <v>1000</v>
      </c>
      <c r="I32" s="139">
        <f ca="1">IF(ROWS($1:4)&gt;COUNT(Dong),"",OFFSET('TH - BH'!R$1,SMALL(Dong,ROWS($1:4)),))</f>
        <v>5670</v>
      </c>
      <c r="J32" s="139">
        <f ca="1">IF(ROWS($1:4)&gt;COUNT(Dong),"",OFFSET('TH - BH'!S$1,SMALL(Dong,ROWS($1:4)),))</f>
        <v>0</v>
      </c>
      <c r="K32" s="139">
        <f ca="1">IF(ROWS($1:4)&gt;COUNT(Dong),"",OFFSET('TH - BH'!U$1,SMALL(Dong,ROWS($1:4)),))</f>
        <v>5670000</v>
      </c>
      <c r="L32" s="139">
        <f ca="1">IF(ROWS($1:4)&gt;COUNT(Dong),"",OFFSET('TH - BH'!V$1,SMALL(Dong,ROWS($1:4)),))</f>
        <v>0</v>
      </c>
    </row>
    <row r="33" spans="2:12" ht="18.75" customHeight="1">
      <c r="B33" s="36" t="str">
        <f ca="1">IF(ROWS($1:5)&gt;COUNT(Dong),"",OFFSET('TH - BH'!O$1,SMALL(Dong,ROWS($1:5)),))</f>
        <v>41</v>
      </c>
      <c r="C33" s="133">
        <f ca="1">IF(ROWS($1:5)&gt;COUNT(Dong),"",OFFSET('TH - BH'!N$1,SMALL(Dong,ROWS($1:5)),))</f>
        <v>42503</v>
      </c>
      <c r="D33" s="137" t="str">
        <f ca="1">IF(ROWS($1:5)&gt;COUNT(Dong),"",OFFSET('TH - BH'!I$1,SMALL(Dong,ROWS($1:5)),))</f>
        <v>5L</v>
      </c>
      <c r="E33" s="138">
        <f ca="1">IF(ROWS($1:5)&gt;COUNT(Dong),"",OFFSET('TH - BH'!E$1,SMALL(Dong,ROWS($1:5)),))</f>
        <v>47</v>
      </c>
      <c r="F33" s="138">
        <f ca="1">IF(ROWS($1:5)&gt;COUNT(Dong),"",OFFSET('TH - BH'!F$1,SMALL(Dong,ROWS($1:5)),))</f>
        <v>23</v>
      </c>
      <c r="G33" s="138">
        <f ca="1">IF(ROWS($1:5)&gt;COUNT(Dong),"",OFFSET('TH - BH'!G$1,SMALL(Dong,ROWS($1:5)),))</f>
        <v>0</v>
      </c>
      <c r="H33" s="139">
        <f ca="1">IF(ROWS($1:5)&gt;COUNT(Dong),"",OFFSET('TH - BH'!Q$1,SMALL(Dong,ROWS($1:5)),))</f>
        <v>900</v>
      </c>
      <c r="I33" s="139">
        <f ca="1">IF(ROWS($1:5)&gt;COUNT(Dong),"",OFFSET('TH - BH'!R$1,SMALL(Dong,ROWS($1:5)),))</f>
        <v>757</v>
      </c>
      <c r="J33" s="139">
        <f ca="1">IF(ROWS($1:5)&gt;COUNT(Dong),"",OFFSET('TH - BH'!S$1,SMALL(Dong,ROWS($1:5)),))</f>
        <v>0</v>
      </c>
      <c r="K33" s="139">
        <f ca="1">IF(ROWS($1:5)&gt;COUNT(Dong),"",OFFSET('TH - BH'!U$1,SMALL(Dong,ROWS($1:5)),))</f>
        <v>681300</v>
      </c>
      <c r="L33" s="139">
        <f ca="1">IF(ROWS($1:5)&gt;COUNT(Dong),"",OFFSET('TH - BH'!V$1,SMALL(Dong,ROWS($1:5)),))</f>
        <v>0</v>
      </c>
    </row>
    <row r="34" spans="2:12" ht="18.75" customHeight="1">
      <c r="B34" s="36" t="str">
        <f ca="1">IF(ROWS($1:6)&gt;COUNT(Dong),"",OFFSET('TH - BH'!O$1,SMALL(Dong,ROWS($1:6)),))</f>
        <v>46</v>
      </c>
      <c r="C34" s="133">
        <f ca="1">IF(ROWS($1:6)&gt;COUNT(Dong),"",OFFSET('TH - BH'!N$1,SMALL(Dong,ROWS($1:6)),))</f>
        <v>42503</v>
      </c>
      <c r="D34" s="137" t="str">
        <f ca="1">IF(ROWS($1:6)&gt;COUNT(Dong),"",OFFSET('TH - BH'!I$1,SMALL(Dong,ROWS($1:6)),))</f>
        <v>5L</v>
      </c>
      <c r="E34" s="138">
        <f ca="1">IF(ROWS($1:6)&gt;COUNT(Dong),"",OFFSET('TH - BH'!E$1,SMALL(Dong,ROWS($1:6)),))</f>
        <v>41</v>
      </c>
      <c r="F34" s="138">
        <f ca="1">IF(ROWS($1:6)&gt;COUNT(Dong),"",OFFSET('TH - BH'!F$1,SMALL(Dong,ROWS($1:6)),))</f>
        <v>23</v>
      </c>
      <c r="G34" s="138">
        <f ca="1">IF(ROWS($1:6)&gt;COUNT(Dong),"",OFFSET('TH - BH'!G$1,SMALL(Dong,ROWS($1:6)),))</f>
        <v>0</v>
      </c>
      <c r="H34" s="139">
        <f ca="1">IF(ROWS($1:6)&gt;COUNT(Dong),"",OFFSET('TH - BH'!Q$1,SMALL(Dong,ROWS($1:6)),))</f>
        <v>630</v>
      </c>
      <c r="I34" s="139">
        <f ca="1">IF(ROWS($1:6)&gt;COUNT(Dong),"",OFFSET('TH - BH'!R$1,SMALL(Dong,ROWS($1:6)),))</f>
        <v>660</v>
      </c>
      <c r="J34" s="139">
        <f ca="1">IF(ROWS($1:6)&gt;COUNT(Dong),"",OFFSET('TH - BH'!S$1,SMALL(Dong,ROWS($1:6)),))</f>
        <v>0</v>
      </c>
      <c r="K34" s="139">
        <f ca="1">IF(ROWS($1:6)&gt;COUNT(Dong),"",OFFSET('TH - BH'!U$1,SMALL(Dong,ROWS($1:6)),))</f>
        <v>415800</v>
      </c>
      <c r="L34" s="139">
        <f ca="1">IF(ROWS($1:6)&gt;COUNT(Dong),"",OFFSET('TH - BH'!V$1,SMALL(Dong,ROWS($1:6)),))</f>
        <v>0</v>
      </c>
    </row>
    <row r="35" spans="2:12" ht="18.75" customHeight="1">
      <c r="B35" s="36" t="str">
        <f ca="1">IF(ROWS($1:7)&gt;COUNT(Dong),"",OFFSET('TH - BH'!O$1,SMALL(Dong,ROWS($1:7)),))</f>
        <v/>
      </c>
      <c r="C35" s="133" t="str">
        <f ca="1">IF(ROWS($1:7)&gt;COUNT(Dong),"",OFFSET('TH - BH'!N$1,SMALL(Dong,ROWS($1:7)),))</f>
        <v/>
      </c>
      <c r="D35" s="137" t="str">
        <f ca="1">IF(ROWS($1:7)&gt;COUNT(Dong),"",OFFSET('TH - BH'!I$1,SMALL(Dong,ROWS($1:7)),))</f>
        <v/>
      </c>
      <c r="E35" s="138" t="str">
        <f ca="1">IF(ROWS($1:7)&gt;COUNT(Dong),"",OFFSET('TH - BH'!E$1,SMALL(Dong,ROWS($1:7)),))</f>
        <v/>
      </c>
      <c r="F35" s="138" t="str">
        <f ca="1">IF(ROWS($1:7)&gt;COUNT(Dong),"",OFFSET('TH - BH'!F$1,SMALL(Dong,ROWS($1:7)),))</f>
        <v/>
      </c>
      <c r="G35" s="138" t="str">
        <f ca="1">IF(ROWS($1:7)&gt;COUNT(Dong),"",OFFSET('TH - BH'!G$1,SMALL(Dong,ROWS($1:7)),))</f>
        <v/>
      </c>
      <c r="H35" s="139" t="str">
        <f ca="1">IF(ROWS($1:7)&gt;COUNT(Dong),"",OFFSET('TH - BH'!Q$1,SMALL(Dong,ROWS($1:7)),))</f>
        <v/>
      </c>
      <c r="I35" s="139" t="str">
        <f ca="1">IF(ROWS($1:7)&gt;COUNT(Dong),"",OFFSET('TH - BH'!R$1,SMALL(Dong,ROWS($1:7)),))</f>
        <v/>
      </c>
      <c r="J35" s="139" t="str">
        <f ca="1">IF(ROWS($1:7)&gt;COUNT(Dong),"",OFFSET('TH - BH'!S$1,SMALL(Dong,ROWS($1:7)),))</f>
        <v/>
      </c>
      <c r="K35" s="139" t="str">
        <f ca="1">IF(ROWS($1:7)&gt;COUNT(Dong),"",OFFSET('TH - BH'!U$1,SMALL(Dong,ROWS($1:7)),))</f>
        <v/>
      </c>
      <c r="L35" s="139" t="str">
        <f ca="1">IF(ROWS($1:7)&gt;COUNT(Dong),"",OFFSET('TH - BH'!V$1,SMALL(Dong,ROWS($1:7)),))</f>
        <v/>
      </c>
    </row>
    <row r="36" spans="2:12" ht="18.75" customHeight="1">
      <c r="B36" s="36" t="str">
        <f ca="1">IF(ROWS($1:8)&gt;COUNT(Dong),"",OFFSET('TH - BH'!O$1,SMALL(Dong,ROWS($1:8)),))</f>
        <v/>
      </c>
      <c r="C36" s="133" t="str">
        <f ca="1">IF(ROWS($1:8)&gt;COUNT(Dong),"",OFFSET('TH - BH'!N$1,SMALL(Dong,ROWS($1:8)),))</f>
        <v/>
      </c>
      <c r="D36" s="137" t="str">
        <f ca="1">IF(ROWS($1:8)&gt;COUNT(Dong),"",OFFSET('TH - BH'!I$1,SMALL(Dong,ROWS($1:8)),))</f>
        <v/>
      </c>
      <c r="E36" s="138" t="str">
        <f ca="1">IF(ROWS($1:8)&gt;COUNT(Dong),"",OFFSET('TH - BH'!E$1,SMALL(Dong,ROWS($1:8)),))</f>
        <v/>
      </c>
      <c r="F36" s="138" t="str">
        <f ca="1">IF(ROWS($1:8)&gt;COUNT(Dong),"",OFFSET('TH - BH'!F$1,SMALL(Dong,ROWS($1:8)),))</f>
        <v/>
      </c>
      <c r="G36" s="138" t="str">
        <f ca="1">IF(ROWS($1:8)&gt;COUNT(Dong),"",OFFSET('TH - BH'!G$1,SMALL(Dong,ROWS($1:8)),))</f>
        <v/>
      </c>
      <c r="H36" s="139" t="str">
        <f ca="1">IF(ROWS($1:8)&gt;COUNT(Dong),"",OFFSET('TH - BH'!Q$1,SMALL(Dong,ROWS($1:8)),))</f>
        <v/>
      </c>
      <c r="I36" s="139" t="str">
        <f ca="1">IF(ROWS($1:8)&gt;COUNT(Dong),"",OFFSET('TH - BH'!R$1,SMALL(Dong,ROWS($1:8)),))</f>
        <v/>
      </c>
      <c r="J36" s="139" t="str">
        <f ca="1">IF(ROWS($1:8)&gt;COUNT(Dong),"",OFFSET('TH - BH'!S$1,SMALL(Dong,ROWS($1:8)),))</f>
        <v/>
      </c>
      <c r="K36" s="139" t="str">
        <f ca="1">IF(ROWS($1:8)&gt;COUNT(Dong),"",OFFSET('TH - BH'!U$1,SMALL(Dong,ROWS($1:8)),))</f>
        <v/>
      </c>
      <c r="L36" s="139" t="str">
        <f ca="1">IF(ROWS($1:8)&gt;COUNT(Dong),"",OFFSET('TH - BH'!V$1,SMALL(Dong,ROWS($1:8)),))</f>
        <v/>
      </c>
    </row>
    <row r="37" spans="2:12" ht="18.75" customHeight="1">
      <c r="B37" s="36" t="str">
        <f ca="1">IF(ROWS($1:9)&gt;COUNT(Dong),"",OFFSET('TH - BH'!O$1,SMALL(Dong,ROWS($1:9)),))</f>
        <v/>
      </c>
      <c r="C37" s="133" t="str">
        <f ca="1">IF(ROWS($1:9)&gt;COUNT(Dong),"",OFFSET('TH - BH'!N$1,SMALL(Dong,ROWS($1:9)),))</f>
        <v/>
      </c>
      <c r="D37" s="137" t="str">
        <f ca="1">IF(ROWS($1:9)&gt;COUNT(Dong),"",OFFSET('TH - BH'!I$1,SMALL(Dong,ROWS($1:9)),))</f>
        <v/>
      </c>
      <c r="E37" s="138" t="str">
        <f ca="1">IF(ROWS($1:9)&gt;COUNT(Dong),"",OFFSET('TH - BH'!E$1,SMALL(Dong,ROWS($1:9)),))</f>
        <v/>
      </c>
      <c r="F37" s="138" t="str">
        <f ca="1">IF(ROWS($1:9)&gt;COUNT(Dong),"",OFFSET('TH - BH'!F$1,SMALL(Dong,ROWS($1:9)),))</f>
        <v/>
      </c>
      <c r="G37" s="138" t="str">
        <f ca="1">IF(ROWS($1:9)&gt;COUNT(Dong),"",OFFSET('TH - BH'!G$1,SMALL(Dong,ROWS($1:9)),))</f>
        <v/>
      </c>
      <c r="H37" s="139" t="str">
        <f ca="1">IF(ROWS($1:9)&gt;COUNT(Dong),"",OFFSET('TH - BH'!Q$1,SMALL(Dong,ROWS($1:9)),))</f>
        <v/>
      </c>
      <c r="I37" s="139" t="str">
        <f ca="1">IF(ROWS($1:9)&gt;COUNT(Dong),"",OFFSET('TH - BH'!R$1,SMALL(Dong,ROWS($1:9)),))</f>
        <v/>
      </c>
      <c r="J37" s="139" t="str">
        <f ca="1">IF(ROWS($1:9)&gt;COUNT(Dong),"",OFFSET('TH - BH'!S$1,SMALL(Dong,ROWS($1:9)),))</f>
        <v/>
      </c>
      <c r="K37" s="139" t="str">
        <f ca="1">IF(ROWS($1:9)&gt;COUNT(Dong),"",OFFSET('TH - BH'!U$1,SMALL(Dong,ROWS($1:9)),))</f>
        <v/>
      </c>
      <c r="L37" s="139" t="str">
        <f ca="1">IF(ROWS($1:9)&gt;COUNT(Dong),"",OFFSET('TH - BH'!V$1,SMALL(Dong,ROWS($1:9)),))</f>
        <v/>
      </c>
    </row>
    <row r="38" spans="2:12" ht="18.75" customHeight="1">
      <c r="B38" s="36" t="str">
        <f ca="1">IF(ROWS($1:10)&gt;COUNT(Dong),"",OFFSET('TH - BH'!O$1,SMALL(Dong,ROWS($1:10)),))</f>
        <v/>
      </c>
      <c r="C38" s="133" t="str">
        <f ca="1">IF(ROWS($1:10)&gt;COUNT(Dong),"",OFFSET('TH - BH'!N$1,SMALL(Dong,ROWS($1:10)),))</f>
        <v/>
      </c>
      <c r="D38" s="137" t="str">
        <f ca="1">IF(ROWS($1:10)&gt;COUNT(Dong),"",OFFSET('TH - BH'!I$1,SMALL(Dong,ROWS($1:10)),))</f>
        <v/>
      </c>
      <c r="E38" s="138" t="str">
        <f ca="1">IF(ROWS($1:10)&gt;COUNT(Dong),"",OFFSET('TH - BH'!E$1,SMALL(Dong,ROWS($1:10)),))</f>
        <v/>
      </c>
      <c r="F38" s="138" t="str">
        <f ca="1">IF(ROWS($1:10)&gt;COUNT(Dong),"",OFFSET('TH - BH'!F$1,SMALL(Dong,ROWS($1:10)),))</f>
        <v/>
      </c>
      <c r="G38" s="138" t="str">
        <f ca="1">IF(ROWS($1:10)&gt;COUNT(Dong),"",OFFSET('TH - BH'!G$1,SMALL(Dong,ROWS($1:10)),))</f>
        <v/>
      </c>
      <c r="H38" s="139" t="str">
        <f ca="1">IF(ROWS($1:10)&gt;COUNT(Dong),"",OFFSET('TH - BH'!Q$1,SMALL(Dong,ROWS($1:10)),))</f>
        <v/>
      </c>
      <c r="I38" s="139" t="str">
        <f ca="1">IF(ROWS($1:10)&gt;COUNT(Dong),"",OFFSET('TH - BH'!R$1,SMALL(Dong,ROWS($1:10)),))</f>
        <v/>
      </c>
      <c r="J38" s="139" t="str">
        <f ca="1">IF(ROWS($1:10)&gt;COUNT(Dong),"",OFFSET('TH - BH'!S$1,SMALL(Dong,ROWS($1:10)),))</f>
        <v/>
      </c>
      <c r="K38" s="139" t="str">
        <f ca="1">IF(ROWS($1:10)&gt;COUNT(Dong),"",OFFSET('TH - BH'!U$1,SMALL(Dong,ROWS($1:10)),))</f>
        <v/>
      </c>
      <c r="L38" s="139" t="str">
        <f ca="1">IF(ROWS($1:10)&gt;COUNT(Dong),"",OFFSET('TH - BH'!V$1,SMALL(Dong,ROWS($1:10)),))</f>
        <v/>
      </c>
    </row>
    <row r="39" spans="2:12" ht="18.75" customHeight="1">
      <c r="B39" s="36" t="str">
        <f ca="1">IF(ROWS($1:11)&gt;COUNT(Dong),"",OFFSET('TH - BH'!O$1,SMALL(Dong,ROWS($1:11)),))</f>
        <v/>
      </c>
      <c r="C39" s="133" t="str">
        <f ca="1">IF(ROWS($1:11)&gt;COUNT(Dong),"",OFFSET('TH - BH'!N$1,SMALL(Dong,ROWS($1:11)),))</f>
        <v/>
      </c>
      <c r="D39" s="137" t="str">
        <f ca="1">IF(ROWS($1:11)&gt;COUNT(Dong),"",OFFSET('TH - BH'!I$1,SMALL(Dong,ROWS($1:11)),))</f>
        <v/>
      </c>
      <c r="E39" s="138" t="str">
        <f ca="1">IF(ROWS($1:11)&gt;COUNT(Dong),"",OFFSET('TH - BH'!E$1,SMALL(Dong,ROWS($1:11)),))</f>
        <v/>
      </c>
      <c r="F39" s="138" t="str">
        <f ca="1">IF(ROWS($1:11)&gt;COUNT(Dong),"",OFFSET('TH - BH'!F$1,SMALL(Dong,ROWS($1:11)),))</f>
        <v/>
      </c>
      <c r="G39" s="138" t="str">
        <f ca="1">IF(ROWS($1:11)&gt;COUNT(Dong),"",OFFSET('TH - BH'!G$1,SMALL(Dong,ROWS($1:11)),))</f>
        <v/>
      </c>
      <c r="H39" s="139" t="str">
        <f ca="1">IF(ROWS($1:11)&gt;COUNT(Dong),"",OFFSET('TH - BH'!Q$1,SMALL(Dong,ROWS($1:11)),))</f>
        <v/>
      </c>
      <c r="I39" s="139" t="str">
        <f ca="1">IF(ROWS($1:11)&gt;COUNT(Dong),"",OFFSET('TH - BH'!R$1,SMALL(Dong,ROWS($1:11)),))</f>
        <v/>
      </c>
      <c r="J39" s="139" t="str">
        <f ca="1">IF(ROWS($1:11)&gt;COUNT(Dong),"",OFFSET('TH - BH'!S$1,SMALL(Dong,ROWS($1:11)),))</f>
        <v/>
      </c>
      <c r="K39" s="139" t="str">
        <f ca="1">IF(ROWS($1:11)&gt;COUNT(Dong),"",OFFSET('TH - BH'!U$1,SMALL(Dong,ROWS($1:11)),))</f>
        <v/>
      </c>
      <c r="L39" s="139" t="str">
        <f ca="1">IF(ROWS($1:11)&gt;COUNT(Dong),"",OFFSET('TH - BH'!V$1,SMALL(Dong,ROWS($1:11)),))</f>
        <v/>
      </c>
    </row>
    <row r="40" spans="2:12" ht="18.75" customHeight="1">
      <c r="B40" s="36" t="str">
        <f ca="1">IF(ROWS($1:12)&gt;COUNT(Dong),"",OFFSET('TH - BH'!O$1,SMALL(Dong,ROWS($1:12)),))</f>
        <v/>
      </c>
      <c r="C40" s="133" t="str">
        <f ca="1">IF(ROWS($1:12)&gt;COUNT(Dong),"",OFFSET('TH - BH'!N$1,SMALL(Dong,ROWS($1:12)),))</f>
        <v/>
      </c>
      <c r="D40" s="137" t="str">
        <f ca="1">IF(ROWS($1:12)&gt;COUNT(Dong),"",OFFSET('TH - BH'!I$1,SMALL(Dong,ROWS($1:12)),))</f>
        <v/>
      </c>
      <c r="E40" s="138" t="str">
        <f ca="1">IF(ROWS($1:12)&gt;COUNT(Dong),"",OFFSET('TH - BH'!E$1,SMALL(Dong,ROWS($1:12)),))</f>
        <v/>
      </c>
      <c r="F40" s="138" t="str">
        <f ca="1">IF(ROWS($1:12)&gt;COUNT(Dong),"",OFFSET('TH - BH'!F$1,SMALL(Dong,ROWS($1:12)),))</f>
        <v/>
      </c>
      <c r="G40" s="138" t="str">
        <f ca="1">IF(ROWS($1:12)&gt;COUNT(Dong),"",OFFSET('TH - BH'!G$1,SMALL(Dong,ROWS($1:12)),))</f>
        <v/>
      </c>
      <c r="H40" s="139" t="str">
        <f ca="1">IF(ROWS($1:12)&gt;COUNT(Dong),"",OFFSET('TH - BH'!Q$1,SMALL(Dong,ROWS($1:12)),))</f>
        <v/>
      </c>
      <c r="I40" s="139" t="str">
        <f ca="1">IF(ROWS($1:12)&gt;COUNT(Dong),"",OFFSET('TH - BH'!R$1,SMALL(Dong,ROWS($1:12)),))</f>
        <v/>
      </c>
      <c r="J40" s="139" t="str">
        <f ca="1">IF(ROWS($1:12)&gt;COUNT(Dong),"",OFFSET('TH - BH'!S$1,SMALL(Dong,ROWS($1:12)),))</f>
        <v/>
      </c>
      <c r="K40" s="139" t="str">
        <f ca="1">IF(ROWS($1:12)&gt;COUNT(Dong),"",OFFSET('TH - BH'!U$1,SMALL(Dong,ROWS($1:12)),))</f>
        <v/>
      </c>
      <c r="L40" s="139" t="str">
        <f ca="1">IF(ROWS($1:12)&gt;COUNT(Dong),"",OFFSET('TH - BH'!V$1,SMALL(Dong,ROWS($1:12)),))</f>
        <v/>
      </c>
    </row>
    <row r="41" spans="2:12" ht="18.75" customHeight="1">
      <c r="B41" s="36" t="str">
        <f ca="1">IF(ROWS($1:13)&gt;COUNT(Dong),"",OFFSET('TH - BH'!O$1,SMALL(Dong,ROWS($1:13)),))</f>
        <v/>
      </c>
      <c r="C41" s="133" t="str">
        <f ca="1">IF(ROWS($1:13)&gt;COUNT(Dong),"",OFFSET('TH - BH'!N$1,SMALL(Dong,ROWS($1:13)),))</f>
        <v/>
      </c>
      <c r="D41" s="137" t="str">
        <f ca="1">IF(ROWS($1:13)&gt;COUNT(Dong),"",OFFSET('TH - BH'!I$1,SMALL(Dong,ROWS($1:13)),))</f>
        <v/>
      </c>
      <c r="E41" s="138" t="str">
        <f ca="1">IF(ROWS($1:13)&gt;COUNT(Dong),"",OFFSET('TH - BH'!E$1,SMALL(Dong,ROWS($1:13)),))</f>
        <v/>
      </c>
      <c r="F41" s="138" t="str">
        <f ca="1">IF(ROWS($1:13)&gt;COUNT(Dong),"",OFFSET('TH - BH'!F$1,SMALL(Dong,ROWS($1:13)),))</f>
        <v/>
      </c>
      <c r="G41" s="138" t="str">
        <f ca="1">IF(ROWS($1:13)&gt;COUNT(Dong),"",OFFSET('TH - BH'!G$1,SMALL(Dong,ROWS($1:13)),))</f>
        <v/>
      </c>
      <c r="H41" s="139" t="str">
        <f ca="1">IF(ROWS($1:13)&gt;COUNT(Dong),"",OFFSET('TH - BH'!Q$1,SMALL(Dong,ROWS($1:13)),))</f>
        <v/>
      </c>
      <c r="I41" s="139" t="str">
        <f ca="1">IF(ROWS($1:13)&gt;COUNT(Dong),"",OFFSET('TH - BH'!R$1,SMALL(Dong,ROWS($1:13)),))</f>
        <v/>
      </c>
      <c r="J41" s="139" t="str">
        <f ca="1">IF(ROWS($1:13)&gt;COUNT(Dong),"",OFFSET('TH - BH'!S$1,SMALL(Dong,ROWS($1:13)),))</f>
        <v/>
      </c>
      <c r="K41" s="139" t="str">
        <f ca="1">IF(ROWS($1:13)&gt;COUNT(Dong),"",OFFSET('TH - BH'!U$1,SMALL(Dong,ROWS($1:13)),))</f>
        <v/>
      </c>
      <c r="L41" s="139" t="str">
        <f ca="1">IF(ROWS($1:13)&gt;COUNT(Dong),"",OFFSET('TH - BH'!V$1,SMALL(Dong,ROWS($1:13)),))</f>
        <v/>
      </c>
    </row>
    <row r="42" spans="2:12" ht="18.75" customHeight="1">
      <c r="B42" s="36" t="str">
        <f ca="1">IF(ROWS($1:14)&gt;COUNT(Dong),"",OFFSET('TH - BH'!O$1,SMALL(Dong,ROWS($1:14)),))</f>
        <v/>
      </c>
      <c r="C42" s="133" t="str">
        <f ca="1">IF(ROWS($1:14)&gt;COUNT(Dong),"",OFFSET('TH - BH'!N$1,SMALL(Dong,ROWS($1:14)),))</f>
        <v/>
      </c>
      <c r="D42" s="137" t="str">
        <f ca="1">IF(ROWS($1:14)&gt;COUNT(Dong),"",OFFSET('TH - BH'!I$1,SMALL(Dong,ROWS($1:14)),))</f>
        <v/>
      </c>
      <c r="E42" s="138" t="str">
        <f ca="1">IF(ROWS($1:14)&gt;COUNT(Dong),"",OFFSET('TH - BH'!E$1,SMALL(Dong,ROWS($1:14)),))</f>
        <v/>
      </c>
      <c r="F42" s="138" t="str">
        <f ca="1">IF(ROWS($1:14)&gt;COUNT(Dong),"",OFFSET('TH - BH'!F$1,SMALL(Dong,ROWS($1:14)),))</f>
        <v/>
      </c>
      <c r="G42" s="138" t="str">
        <f ca="1">IF(ROWS($1:14)&gt;COUNT(Dong),"",OFFSET('TH - BH'!G$1,SMALL(Dong,ROWS($1:14)),))</f>
        <v/>
      </c>
      <c r="H42" s="139" t="str">
        <f ca="1">IF(ROWS($1:14)&gt;COUNT(Dong),"",OFFSET('TH - BH'!Q$1,SMALL(Dong,ROWS($1:14)),))</f>
        <v/>
      </c>
      <c r="I42" s="139" t="str">
        <f ca="1">IF(ROWS($1:14)&gt;COUNT(Dong),"",OFFSET('TH - BH'!R$1,SMALL(Dong,ROWS($1:14)),))</f>
        <v/>
      </c>
      <c r="J42" s="139" t="str">
        <f ca="1">IF(ROWS($1:14)&gt;COUNT(Dong),"",OFFSET('TH - BH'!S$1,SMALL(Dong,ROWS($1:14)),))</f>
        <v/>
      </c>
      <c r="K42" s="139" t="str">
        <f ca="1">IF(ROWS($1:14)&gt;COUNT(Dong),"",OFFSET('TH - BH'!U$1,SMALL(Dong,ROWS($1:14)),))</f>
        <v/>
      </c>
      <c r="L42" s="139" t="str">
        <f ca="1">IF(ROWS($1:14)&gt;COUNT(Dong),"",OFFSET('TH - BH'!V$1,SMALL(Dong,ROWS($1:14)),))</f>
        <v/>
      </c>
    </row>
    <row r="43" spans="2:12" ht="18.75" customHeight="1">
      <c r="B43" s="36" t="str">
        <f ca="1">IF(ROWS($1:15)&gt;COUNT(Dong),"",OFFSET('TH - BH'!O$1,SMALL(Dong,ROWS($1:15)),))</f>
        <v/>
      </c>
      <c r="C43" s="133" t="str">
        <f ca="1">IF(ROWS($1:15)&gt;COUNT(Dong),"",OFFSET('TH - BH'!N$1,SMALL(Dong,ROWS($1:15)),))</f>
        <v/>
      </c>
      <c r="D43" s="137" t="str">
        <f ca="1">IF(ROWS($1:15)&gt;COUNT(Dong),"",OFFSET('TH - BH'!I$1,SMALL(Dong,ROWS($1:15)),))</f>
        <v/>
      </c>
      <c r="E43" s="138" t="str">
        <f ca="1">IF(ROWS($1:15)&gt;COUNT(Dong),"",OFFSET('TH - BH'!E$1,SMALL(Dong,ROWS($1:15)),))</f>
        <v/>
      </c>
      <c r="F43" s="138" t="str">
        <f ca="1">IF(ROWS($1:15)&gt;COUNT(Dong),"",OFFSET('TH - BH'!F$1,SMALL(Dong,ROWS($1:15)),))</f>
        <v/>
      </c>
      <c r="G43" s="138" t="str">
        <f ca="1">IF(ROWS($1:15)&gt;COUNT(Dong),"",OFFSET('TH - BH'!G$1,SMALL(Dong,ROWS($1:15)),))</f>
        <v/>
      </c>
      <c r="H43" s="139" t="str">
        <f ca="1">IF(ROWS($1:15)&gt;COUNT(Dong),"",OFFSET('TH - BH'!Q$1,SMALL(Dong,ROWS($1:15)),))</f>
        <v/>
      </c>
      <c r="I43" s="139" t="str">
        <f ca="1">IF(ROWS($1:15)&gt;COUNT(Dong),"",OFFSET('TH - BH'!R$1,SMALL(Dong,ROWS($1:15)),))</f>
        <v/>
      </c>
      <c r="J43" s="139" t="str">
        <f ca="1">IF(ROWS($1:15)&gt;COUNT(Dong),"",OFFSET('TH - BH'!S$1,SMALL(Dong,ROWS($1:15)),))</f>
        <v/>
      </c>
      <c r="K43" s="139" t="str">
        <f ca="1">IF(ROWS($1:15)&gt;COUNT(Dong),"",OFFSET('TH - BH'!U$1,SMALL(Dong,ROWS($1:15)),))</f>
        <v/>
      </c>
      <c r="L43" s="139" t="str">
        <f ca="1">IF(ROWS($1:15)&gt;COUNT(Dong),"",OFFSET('TH - BH'!V$1,SMALL(Dong,ROWS($1:15)),))</f>
        <v/>
      </c>
    </row>
    <row r="44" spans="2:12" ht="18.75" customHeight="1">
      <c r="B44" s="36" t="str">
        <f ca="1">IF(ROWS($1:16)&gt;COUNT(Dong),"",OFFSET('TH - BH'!O$1,SMALL(Dong,ROWS($1:16)),))</f>
        <v/>
      </c>
      <c r="C44" s="133" t="str">
        <f ca="1">IF(ROWS($1:16)&gt;COUNT(Dong),"",OFFSET('TH - BH'!N$1,SMALL(Dong,ROWS($1:16)),))</f>
        <v/>
      </c>
      <c r="D44" s="137" t="str">
        <f ca="1">IF(ROWS($1:16)&gt;COUNT(Dong),"",OFFSET('TH - BH'!I$1,SMALL(Dong,ROWS($1:16)),))</f>
        <v/>
      </c>
      <c r="E44" s="138" t="str">
        <f ca="1">IF(ROWS($1:16)&gt;COUNT(Dong),"",OFFSET('TH - BH'!E$1,SMALL(Dong,ROWS($1:16)),))</f>
        <v/>
      </c>
      <c r="F44" s="138" t="str">
        <f ca="1">IF(ROWS($1:16)&gt;COUNT(Dong),"",OFFSET('TH - BH'!F$1,SMALL(Dong,ROWS($1:16)),))</f>
        <v/>
      </c>
      <c r="G44" s="138" t="str">
        <f ca="1">IF(ROWS($1:16)&gt;COUNT(Dong),"",OFFSET('TH - BH'!G$1,SMALL(Dong,ROWS($1:16)),))</f>
        <v/>
      </c>
      <c r="H44" s="139" t="str">
        <f ca="1">IF(ROWS($1:16)&gt;COUNT(Dong),"",OFFSET('TH - BH'!Q$1,SMALL(Dong,ROWS($1:16)),))</f>
        <v/>
      </c>
      <c r="I44" s="139" t="str">
        <f ca="1">IF(ROWS($1:16)&gt;COUNT(Dong),"",OFFSET('TH - BH'!R$1,SMALL(Dong,ROWS($1:16)),))</f>
        <v/>
      </c>
      <c r="J44" s="139" t="str">
        <f ca="1">IF(ROWS($1:16)&gt;COUNT(Dong),"",OFFSET('TH - BH'!S$1,SMALL(Dong,ROWS($1:16)),))</f>
        <v/>
      </c>
      <c r="K44" s="139" t="str">
        <f ca="1">IF(ROWS($1:16)&gt;COUNT(Dong),"",OFFSET('TH - BH'!U$1,SMALL(Dong,ROWS($1:16)),))</f>
        <v/>
      </c>
      <c r="L44" s="139" t="str">
        <f ca="1">IF(ROWS($1:16)&gt;COUNT(Dong),"",OFFSET('TH - BH'!V$1,SMALL(Dong,ROWS($1:16)),))</f>
        <v/>
      </c>
    </row>
    <row r="45" spans="2:12" ht="18.75" customHeight="1">
      <c r="B45" s="36" t="str">
        <f ca="1">IF(ROWS($1:17)&gt;COUNT(Dong),"",OFFSET('TH - BH'!O$1,SMALL(Dong,ROWS($1:17)),))</f>
        <v/>
      </c>
      <c r="C45" s="133" t="str">
        <f ca="1">IF(ROWS($1:17)&gt;COUNT(Dong),"",OFFSET('TH - BH'!N$1,SMALL(Dong,ROWS($1:17)),))</f>
        <v/>
      </c>
      <c r="D45" s="137" t="str">
        <f ca="1">IF(ROWS($1:17)&gt;COUNT(Dong),"",OFFSET('TH - BH'!I$1,SMALL(Dong,ROWS($1:17)),))</f>
        <v/>
      </c>
      <c r="E45" s="138" t="str">
        <f ca="1">IF(ROWS($1:17)&gt;COUNT(Dong),"",OFFSET('TH - BH'!E$1,SMALL(Dong,ROWS($1:17)),))</f>
        <v/>
      </c>
      <c r="F45" s="138" t="str">
        <f ca="1">IF(ROWS($1:17)&gt;COUNT(Dong),"",OFFSET('TH - BH'!F$1,SMALL(Dong,ROWS($1:17)),))</f>
        <v/>
      </c>
      <c r="G45" s="138" t="str">
        <f ca="1">IF(ROWS($1:17)&gt;COUNT(Dong),"",OFFSET('TH - BH'!G$1,SMALL(Dong,ROWS($1:17)),))</f>
        <v/>
      </c>
      <c r="H45" s="139" t="str">
        <f ca="1">IF(ROWS($1:17)&gt;COUNT(Dong),"",OFFSET('TH - BH'!Q$1,SMALL(Dong,ROWS($1:17)),))</f>
        <v/>
      </c>
      <c r="I45" s="139" t="str">
        <f ca="1">IF(ROWS($1:17)&gt;COUNT(Dong),"",OFFSET('TH - BH'!R$1,SMALL(Dong,ROWS($1:17)),))</f>
        <v/>
      </c>
      <c r="J45" s="139" t="str">
        <f ca="1">IF(ROWS($1:17)&gt;COUNT(Dong),"",OFFSET('TH - BH'!S$1,SMALL(Dong,ROWS($1:17)),))</f>
        <v/>
      </c>
      <c r="K45" s="139" t="str">
        <f ca="1">IF(ROWS($1:17)&gt;COUNT(Dong),"",OFFSET('TH - BH'!U$1,SMALL(Dong,ROWS($1:17)),))</f>
        <v/>
      </c>
      <c r="L45" s="139" t="str">
        <f ca="1">IF(ROWS($1:17)&gt;COUNT(Dong),"",OFFSET('TH - BH'!V$1,SMALL(Dong,ROWS($1:17)),))</f>
        <v/>
      </c>
    </row>
    <row r="46" spans="2:12" ht="18.75" customHeight="1">
      <c r="B46" s="36" t="str">
        <f ca="1">IF(ROWS($1:18)&gt;COUNT(Dong),"",OFFSET('TH - BH'!O$1,SMALL(Dong,ROWS($1:18)),))</f>
        <v/>
      </c>
      <c r="C46" s="133" t="str">
        <f ca="1">IF(ROWS($1:18)&gt;COUNT(Dong),"",OFFSET('TH - BH'!N$1,SMALL(Dong,ROWS($1:18)),))</f>
        <v/>
      </c>
      <c r="D46" s="137" t="str">
        <f ca="1">IF(ROWS($1:18)&gt;COUNT(Dong),"",OFFSET('TH - BH'!I$1,SMALL(Dong,ROWS($1:18)),))</f>
        <v/>
      </c>
      <c r="E46" s="138" t="str">
        <f ca="1">IF(ROWS($1:18)&gt;COUNT(Dong),"",OFFSET('TH - BH'!E$1,SMALL(Dong,ROWS($1:18)),))</f>
        <v/>
      </c>
      <c r="F46" s="138" t="str">
        <f ca="1">IF(ROWS($1:18)&gt;COUNT(Dong),"",OFFSET('TH - BH'!F$1,SMALL(Dong,ROWS($1:18)),))</f>
        <v/>
      </c>
      <c r="G46" s="138" t="str">
        <f ca="1">IF(ROWS($1:18)&gt;COUNT(Dong),"",OFFSET('TH - BH'!G$1,SMALL(Dong,ROWS($1:18)),))</f>
        <v/>
      </c>
      <c r="H46" s="139" t="str">
        <f ca="1">IF(ROWS($1:18)&gt;COUNT(Dong),"",OFFSET('TH - BH'!Q$1,SMALL(Dong,ROWS($1:18)),))</f>
        <v/>
      </c>
      <c r="I46" s="139" t="str">
        <f ca="1">IF(ROWS($1:18)&gt;COUNT(Dong),"",OFFSET('TH - BH'!R$1,SMALL(Dong,ROWS($1:18)),))</f>
        <v/>
      </c>
      <c r="J46" s="139" t="str">
        <f ca="1">IF(ROWS($1:18)&gt;COUNT(Dong),"",OFFSET('TH - BH'!S$1,SMALL(Dong,ROWS($1:18)),))</f>
        <v/>
      </c>
      <c r="K46" s="139" t="str">
        <f ca="1">IF(ROWS($1:18)&gt;COUNT(Dong),"",OFFSET('TH - BH'!U$1,SMALL(Dong,ROWS($1:18)),))</f>
        <v/>
      </c>
      <c r="L46" s="139" t="str">
        <f ca="1">IF(ROWS($1:18)&gt;COUNT(Dong),"",OFFSET('TH - BH'!V$1,SMALL(Dong,ROWS($1:18)),))</f>
        <v/>
      </c>
    </row>
    <row r="47" spans="2:12" ht="18.75" customHeight="1">
      <c r="B47" s="36" t="str">
        <f ca="1">IF(ROWS($1:19)&gt;COUNT(Dong),"",OFFSET('TH - BH'!O$1,SMALL(Dong,ROWS($1:19)),))</f>
        <v/>
      </c>
      <c r="C47" s="133" t="str">
        <f ca="1">IF(ROWS($1:19)&gt;COUNT(Dong),"",OFFSET('TH - BH'!N$1,SMALL(Dong,ROWS($1:19)),))</f>
        <v/>
      </c>
      <c r="D47" s="137" t="str">
        <f ca="1">IF(ROWS($1:19)&gt;COUNT(Dong),"",OFFSET('TH - BH'!I$1,SMALL(Dong,ROWS($1:19)),))</f>
        <v/>
      </c>
      <c r="E47" s="138" t="str">
        <f ca="1">IF(ROWS($1:19)&gt;COUNT(Dong),"",OFFSET('TH - BH'!E$1,SMALL(Dong,ROWS($1:19)),))</f>
        <v/>
      </c>
      <c r="F47" s="138" t="str">
        <f ca="1">IF(ROWS($1:19)&gt;COUNT(Dong),"",OFFSET('TH - BH'!F$1,SMALL(Dong,ROWS($1:19)),))</f>
        <v/>
      </c>
      <c r="G47" s="138" t="str">
        <f ca="1">IF(ROWS($1:19)&gt;COUNT(Dong),"",OFFSET('TH - BH'!G$1,SMALL(Dong,ROWS($1:19)),))</f>
        <v/>
      </c>
      <c r="H47" s="139" t="str">
        <f ca="1">IF(ROWS($1:19)&gt;COUNT(Dong),"",OFFSET('TH - BH'!Q$1,SMALL(Dong,ROWS($1:19)),))</f>
        <v/>
      </c>
      <c r="I47" s="139" t="str">
        <f ca="1">IF(ROWS($1:19)&gt;COUNT(Dong),"",OFFSET('TH - BH'!R$1,SMALL(Dong,ROWS($1:19)),))</f>
        <v/>
      </c>
      <c r="J47" s="139" t="str">
        <f ca="1">IF(ROWS($1:19)&gt;COUNT(Dong),"",OFFSET('TH - BH'!S$1,SMALL(Dong,ROWS($1:19)),))</f>
        <v/>
      </c>
      <c r="K47" s="139" t="str">
        <f ca="1">IF(ROWS($1:19)&gt;COUNT(Dong),"",OFFSET('TH - BH'!U$1,SMALL(Dong,ROWS($1:19)),))</f>
        <v/>
      </c>
      <c r="L47" s="139" t="str">
        <f ca="1">IF(ROWS($1:19)&gt;COUNT(Dong),"",OFFSET('TH - BH'!V$1,SMALL(Dong,ROWS($1:19)),))</f>
        <v/>
      </c>
    </row>
    <row r="48" spans="2:12" ht="18.75" customHeight="1">
      <c r="B48" s="36" t="str">
        <f ca="1">IF(ROWS($1:20)&gt;COUNT(Dong),"",OFFSET('TH - BH'!O$1,SMALL(Dong,ROWS($1:20)),))</f>
        <v/>
      </c>
      <c r="C48" s="133" t="str">
        <f ca="1">IF(ROWS($1:20)&gt;COUNT(Dong),"",OFFSET('TH - BH'!N$1,SMALL(Dong,ROWS($1:20)),))</f>
        <v/>
      </c>
      <c r="D48" s="137" t="str">
        <f ca="1">IF(ROWS($1:20)&gt;COUNT(Dong),"",OFFSET('TH - BH'!I$1,SMALL(Dong,ROWS($1:20)),))</f>
        <v/>
      </c>
      <c r="E48" s="138" t="str">
        <f ca="1">IF(ROWS($1:20)&gt;COUNT(Dong),"",OFFSET('TH - BH'!E$1,SMALL(Dong,ROWS($1:20)),))</f>
        <v/>
      </c>
      <c r="F48" s="138" t="str">
        <f ca="1">IF(ROWS($1:20)&gt;COUNT(Dong),"",OFFSET('TH - BH'!F$1,SMALL(Dong,ROWS($1:20)),))</f>
        <v/>
      </c>
      <c r="G48" s="138" t="str">
        <f ca="1">IF(ROWS($1:20)&gt;COUNT(Dong),"",OFFSET('TH - BH'!G$1,SMALL(Dong,ROWS($1:20)),))</f>
        <v/>
      </c>
      <c r="H48" s="139" t="str">
        <f ca="1">IF(ROWS($1:20)&gt;COUNT(Dong),"",OFFSET('TH - BH'!Q$1,SMALL(Dong,ROWS($1:20)),))</f>
        <v/>
      </c>
      <c r="I48" s="139" t="str">
        <f ca="1">IF(ROWS($1:20)&gt;COUNT(Dong),"",OFFSET('TH - BH'!R$1,SMALL(Dong,ROWS($1:20)),))</f>
        <v/>
      </c>
      <c r="J48" s="139" t="str">
        <f ca="1">IF(ROWS($1:20)&gt;COUNT(Dong),"",OFFSET('TH - BH'!S$1,SMALL(Dong,ROWS($1:20)),))</f>
        <v/>
      </c>
      <c r="K48" s="139" t="str">
        <f ca="1">IF(ROWS($1:20)&gt;COUNT(Dong),"",OFFSET('TH - BH'!U$1,SMALL(Dong,ROWS($1:20)),))</f>
        <v/>
      </c>
      <c r="L48" s="139" t="str">
        <f ca="1">IF(ROWS($1:20)&gt;COUNT(Dong),"",OFFSET('TH - BH'!V$1,SMALL(Dong,ROWS($1:20)),))</f>
        <v/>
      </c>
    </row>
    <row r="49" spans="2:12" ht="18.75" customHeight="1">
      <c r="B49" s="36" t="str">
        <f ca="1">IF(ROWS($1:21)&gt;COUNT(Dong),"",OFFSET('TH - BH'!O$1,SMALL(Dong,ROWS($1:21)),))</f>
        <v/>
      </c>
      <c r="C49" s="133" t="str">
        <f ca="1">IF(ROWS($1:21)&gt;COUNT(Dong),"",OFFSET('TH - BH'!N$1,SMALL(Dong,ROWS($1:21)),))</f>
        <v/>
      </c>
      <c r="D49" s="137" t="str">
        <f ca="1">IF(ROWS($1:21)&gt;COUNT(Dong),"",OFFSET('TH - BH'!I$1,SMALL(Dong,ROWS($1:21)),))</f>
        <v/>
      </c>
      <c r="E49" s="138" t="str">
        <f ca="1">IF(ROWS($1:21)&gt;COUNT(Dong),"",OFFSET('TH - BH'!E$1,SMALL(Dong,ROWS($1:21)),))</f>
        <v/>
      </c>
      <c r="F49" s="138" t="str">
        <f ca="1">IF(ROWS($1:21)&gt;COUNT(Dong),"",OFFSET('TH - BH'!F$1,SMALL(Dong,ROWS($1:21)),))</f>
        <v/>
      </c>
      <c r="G49" s="138" t="str">
        <f ca="1">IF(ROWS($1:21)&gt;COUNT(Dong),"",OFFSET('TH - BH'!G$1,SMALL(Dong,ROWS($1:21)),))</f>
        <v/>
      </c>
      <c r="H49" s="139" t="str">
        <f ca="1">IF(ROWS($1:21)&gt;COUNT(Dong),"",OFFSET('TH - BH'!Q$1,SMALL(Dong,ROWS($1:21)),))</f>
        <v/>
      </c>
      <c r="I49" s="139" t="str">
        <f ca="1">IF(ROWS($1:21)&gt;COUNT(Dong),"",OFFSET('TH - BH'!R$1,SMALL(Dong,ROWS($1:21)),))</f>
        <v/>
      </c>
      <c r="J49" s="139" t="str">
        <f ca="1">IF(ROWS($1:21)&gt;COUNT(Dong),"",OFFSET('TH - BH'!S$1,SMALL(Dong,ROWS($1:21)),))</f>
        <v/>
      </c>
      <c r="K49" s="139" t="str">
        <f ca="1">IF(ROWS($1:21)&gt;COUNT(Dong),"",OFFSET('TH - BH'!U$1,SMALL(Dong,ROWS($1:21)),))</f>
        <v/>
      </c>
      <c r="L49" s="139" t="str">
        <f ca="1">IF(ROWS($1:21)&gt;COUNT(Dong),"",OFFSET('TH - BH'!V$1,SMALL(Dong,ROWS($1:21)),))</f>
        <v/>
      </c>
    </row>
    <row r="50" spans="2:12" ht="18.75" customHeight="1">
      <c r="B50" s="36" t="str">
        <f ca="1">IF(ROWS($1:22)&gt;COUNT(Dong),"",OFFSET('TH - BH'!O$1,SMALL(Dong,ROWS($1:22)),))</f>
        <v/>
      </c>
      <c r="C50" s="133" t="str">
        <f ca="1">IF(ROWS($1:22)&gt;COUNT(Dong),"",OFFSET('TH - BH'!N$1,SMALL(Dong,ROWS($1:22)),))</f>
        <v/>
      </c>
      <c r="D50" s="137" t="str">
        <f ca="1">IF(ROWS($1:22)&gt;COUNT(Dong),"",OFFSET('TH - BH'!I$1,SMALL(Dong,ROWS($1:22)),))</f>
        <v/>
      </c>
      <c r="E50" s="138" t="str">
        <f ca="1">IF(ROWS($1:22)&gt;COUNT(Dong),"",OFFSET('TH - BH'!E$1,SMALL(Dong,ROWS($1:22)),))</f>
        <v/>
      </c>
      <c r="F50" s="138" t="str">
        <f ca="1">IF(ROWS($1:22)&gt;COUNT(Dong),"",OFFSET('TH - BH'!F$1,SMALL(Dong,ROWS($1:22)),))</f>
        <v/>
      </c>
      <c r="G50" s="138" t="str">
        <f ca="1">IF(ROWS($1:22)&gt;COUNT(Dong),"",OFFSET('TH - BH'!G$1,SMALL(Dong,ROWS($1:22)),))</f>
        <v/>
      </c>
      <c r="H50" s="139" t="str">
        <f ca="1">IF(ROWS($1:22)&gt;COUNT(Dong),"",OFFSET('TH - BH'!Q$1,SMALL(Dong,ROWS($1:22)),))</f>
        <v/>
      </c>
      <c r="I50" s="139" t="str">
        <f ca="1">IF(ROWS($1:22)&gt;COUNT(Dong),"",OFFSET('TH - BH'!R$1,SMALL(Dong,ROWS($1:22)),))</f>
        <v/>
      </c>
      <c r="J50" s="139" t="str">
        <f ca="1">IF(ROWS($1:22)&gt;COUNT(Dong),"",OFFSET('TH - BH'!S$1,SMALL(Dong,ROWS($1:22)),))</f>
        <v/>
      </c>
      <c r="K50" s="139" t="str">
        <f ca="1">IF(ROWS($1:22)&gt;COUNT(Dong),"",OFFSET('TH - BH'!U$1,SMALL(Dong,ROWS($1:22)),))</f>
        <v/>
      </c>
      <c r="L50" s="139" t="str">
        <f ca="1">IF(ROWS($1:22)&gt;COUNT(Dong),"",OFFSET('TH - BH'!V$1,SMALL(Dong,ROWS($1:22)),))</f>
        <v/>
      </c>
    </row>
    <row r="51" spans="2:12" ht="18.75" customHeight="1">
      <c r="B51" s="36" t="str">
        <f ca="1">IF(ROWS($1:23)&gt;COUNT(Dong),"",OFFSET('TH - BH'!O$1,SMALL(Dong,ROWS($1:23)),))</f>
        <v/>
      </c>
      <c r="C51" s="133" t="str">
        <f ca="1">IF(ROWS($1:23)&gt;COUNT(Dong),"",OFFSET('TH - BH'!N$1,SMALL(Dong,ROWS($1:23)),))</f>
        <v/>
      </c>
      <c r="D51" s="137" t="str">
        <f ca="1">IF(ROWS($1:23)&gt;COUNT(Dong),"",OFFSET('TH - BH'!I$1,SMALL(Dong,ROWS($1:23)),))</f>
        <v/>
      </c>
      <c r="E51" s="138" t="str">
        <f ca="1">IF(ROWS($1:23)&gt;COUNT(Dong),"",OFFSET('TH - BH'!E$1,SMALL(Dong,ROWS($1:23)),))</f>
        <v/>
      </c>
      <c r="F51" s="138" t="str">
        <f ca="1">IF(ROWS($1:23)&gt;COUNT(Dong),"",OFFSET('TH - BH'!F$1,SMALL(Dong,ROWS($1:23)),))</f>
        <v/>
      </c>
      <c r="G51" s="138" t="str">
        <f ca="1">IF(ROWS($1:23)&gt;COUNT(Dong),"",OFFSET('TH - BH'!G$1,SMALL(Dong,ROWS($1:23)),))</f>
        <v/>
      </c>
      <c r="H51" s="139" t="str">
        <f ca="1">IF(ROWS($1:23)&gt;COUNT(Dong),"",OFFSET('TH - BH'!Q$1,SMALL(Dong,ROWS($1:23)),))</f>
        <v/>
      </c>
      <c r="I51" s="139" t="str">
        <f ca="1">IF(ROWS($1:23)&gt;COUNT(Dong),"",OFFSET('TH - BH'!R$1,SMALL(Dong,ROWS($1:23)),))</f>
        <v/>
      </c>
      <c r="J51" s="139" t="str">
        <f ca="1">IF(ROWS($1:23)&gt;COUNT(Dong),"",OFFSET('TH - BH'!S$1,SMALL(Dong,ROWS($1:23)),))</f>
        <v/>
      </c>
      <c r="K51" s="139" t="str">
        <f ca="1">IF(ROWS($1:23)&gt;COUNT(Dong),"",OFFSET('TH - BH'!U$1,SMALL(Dong,ROWS($1:23)),))</f>
        <v/>
      </c>
      <c r="L51" s="139" t="str">
        <f ca="1">IF(ROWS($1:23)&gt;COUNT(Dong),"",OFFSET('TH - BH'!V$1,SMALL(Dong,ROWS($1:23)),))</f>
        <v/>
      </c>
    </row>
    <row r="52" spans="2:12" ht="18.75" customHeight="1">
      <c r="B52" s="36" t="str">
        <f ca="1">IF(ROWS($1:24)&gt;COUNT(Dong),"",OFFSET('TH - BH'!O$1,SMALL(Dong,ROWS($1:24)),))</f>
        <v/>
      </c>
      <c r="C52" s="133" t="str">
        <f ca="1">IF(ROWS($1:24)&gt;COUNT(Dong),"",OFFSET('TH - BH'!N$1,SMALL(Dong,ROWS($1:24)),))</f>
        <v/>
      </c>
      <c r="D52" s="137" t="str">
        <f ca="1">IF(ROWS($1:24)&gt;COUNT(Dong),"",OFFSET('TH - BH'!I$1,SMALL(Dong,ROWS($1:24)),))</f>
        <v/>
      </c>
      <c r="E52" s="138" t="str">
        <f ca="1">IF(ROWS($1:24)&gt;COUNT(Dong),"",OFFSET('TH - BH'!E$1,SMALL(Dong,ROWS($1:24)),))</f>
        <v/>
      </c>
      <c r="F52" s="138" t="str">
        <f ca="1">IF(ROWS($1:24)&gt;COUNT(Dong),"",OFFSET('TH - BH'!F$1,SMALL(Dong,ROWS($1:24)),))</f>
        <v/>
      </c>
      <c r="G52" s="138" t="str">
        <f ca="1">IF(ROWS($1:24)&gt;COUNT(Dong),"",OFFSET('TH - BH'!G$1,SMALL(Dong,ROWS($1:24)),))</f>
        <v/>
      </c>
      <c r="H52" s="139" t="str">
        <f ca="1">IF(ROWS($1:24)&gt;COUNT(Dong),"",OFFSET('TH - BH'!Q$1,SMALL(Dong,ROWS($1:24)),))</f>
        <v/>
      </c>
      <c r="I52" s="139" t="str">
        <f ca="1">IF(ROWS($1:24)&gt;COUNT(Dong),"",OFFSET('TH - BH'!R$1,SMALL(Dong,ROWS($1:24)),))</f>
        <v/>
      </c>
      <c r="J52" s="139" t="str">
        <f ca="1">IF(ROWS($1:24)&gt;COUNT(Dong),"",OFFSET('TH - BH'!S$1,SMALL(Dong,ROWS($1:24)),))</f>
        <v/>
      </c>
      <c r="K52" s="139" t="str">
        <f ca="1">IF(ROWS($1:24)&gt;COUNT(Dong),"",OFFSET('TH - BH'!U$1,SMALL(Dong,ROWS($1:24)),))</f>
        <v/>
      </c>
      <c r="L52" s="139" t="str">
        <f ca="1">IF(ROWS($1:24)&gt;COUNT(Dong),"",OFFSET('TH - BH'!V$1,SMALL(Dong,ROWS($1:24)),))</f>
        <v/>
      </c>
    </row>
    <row r="53" spans="2:12" ht="18.75" customHeight="1">
      <c r="B53" s="36" t="str">
        <f ca="1">IF(ROWS($1:25)&gt;COUNT(Dong),"",OFFSET('TH - BH'!O$1,SMALL(Dong,ROWS($1:25)),))</f>
        <v/>
      </c>
      <c r="C53" s="133" t="str">
        <f ca="1">IF(ROWS($1:25)&gt;COUNT(Dong),"",OFFSET('TH - BH'!N$1,SMALL(Dong,ROWS($1:25)),))</f>
        <v/>
      </c>
      <c r="D53" s="137" t="str">
        <f ca="1">IF(ROWS($1:25)&gt;COUNT(Dong),"",OFFSET('TH - BH'!I$1,SMALL(Dong,ROWS($1:25)),))</f>
        <v/>
      </c>
      <c r="E53" s="138" t="str">
        <f ca="1">IF(ROWS($1:25)&gt;COUNT(Dong),"",OFFSET('TH - BH'!E$1,SMALL(Dong,ROWS($1:25)),))</f>
        <v/>
      </c>
      <c r="F53" s="138" t="str">
        <f ca="1">IF(ROWS($1:25)&gt;COUNT(Dong),"",OFFSET('TH - BH'!F$1,SMALL(Dong,ROWS($1:25)),))</f>
        <v/>
      </c>
      <c r="G53" s="138" t="str">
        <f ca="1">IF(ROWS($1:25)&gt;COUNT(Dong),"",OFFSET('TH - BH'!G$1,SMALL(Dong,ROWS($1:25)),))</f>
        <v/>
      </c>
      <c r="H53" s="139" t="str">
        <f ca="1">IF(ROWS($1:25)&gt;COUNT(Dong),"",OFFSET('TH - BH'!Q$1,SMALL(Dong,ROWS($1:25)),))</f>
        <v/>
      </c>
      <c r="I53" s="139" t="str">
        <f ca="1">IF(ROWS($1:25)&gt;COUNT(Dong),"",OFFSET('TH - BH'!R$1,SMALL(Dong,ROWS($1:25)),))</f>
        <v/>
      </c>
      <c r="J53" s="139" t="str">
        <f ca="1">IF(ROWS($1:25)&gt;COUNT(Dong),"",OFFSET('TH - BH'!S$1,SMALL(Dong,ROWS($1:25)),))</f>
        <v/>
      </c>
      <c r="K53" s="139" t="str">
        <f ca="1">IF(ROWS($1:25)&gt;COUNT(Dong),"",OFFSET('TH - BH'!U$1,SMALL(Dong,ROWS($1:25)),))</f>
        <v/>
      </c>
      <c r="L53" s="139" t="str">
        <f ca="1">IF(ROWS($1:25)&gt;COUNT(Dong),"",OFFSET('TH - BH'!V$1,SMALL(Dong,ROWS($1:25)),))</f>
        <v/>
      </c>
    </row>
    <row r="54" spans="2:12" ht="18.75" customHeight="1">
      <c r="B54" s="36" t="str">
        <f ca="1">IF(ROWS($1:26)&gt;COUNT(Dong),"",OFFSET('TH - BH'!O$1,SMALL(Dong,ROWS($1:26)),))</f>
        <v/>
      </c>
      <c r="C54" s="133" t="str">
        <f ca="1">IF(ROWS($1:26)&gt;COUNT(Dong),"",OFFSET('TH - BH'!N$1,SMALL(Dong,ROWS($1:26)),))</f>
        <v/>
      </c>
      <c r="D54" s="137" t="str">
        <f ca="1">IF(ROWS($1:26)&gt;COUNT(Dong),"",OFFSET('TH - BH'!I$1,SMALL(Dong,ROWS($1:26)),))</f>
        <v/>
      </c>
      <c r="E54" s="138" t="str">
        <f ca="1">IF(ROWS($1:26)&gt;COUNT(Dong),"",OFFSET('TH - BH'!E$1,SMALL(Dong,ROWS($1:26)),))</f>
        <v/>
      </c>
      <c r="F54" s="138" t="str">
        <f ca="1">IF(ROWS($1:26)&gt;COUNT(Dong),"",OFFSET('TH - BH'!F$1,SMALL(Dong,ROWS($1:26)),))</f>
        <v/>
      </c>
      <c r="G54" s="138" t="str">
        <f ca="1">IF(ROWS($1:26)&gt;COUNT(Dong),"",OFFSET('TH - BH'!G$1,SMALL(Dong,ROWS($1:26)),))</f>
        <v/>
      </c>
      <c r="H54" s="139" t="str">
        <f ca="1">IF(ROWS($1:26)&gt;COUNT(Dong),"",OFFSET('TH - BH'!Q$1,SMALL(Dong,ROWS($1:26)),))</f>
        <v/>
      </c>
      <c r="I54" s="139" t="str">
        <f ca="1">IF(ROWS($1:26)&gt;COUNT(Dong),"",OFFSET('TH - BH'!R$1,SMALL(Dong,ROWS($1:26)),))</f>
        <v/>
      </c>
      <c r="J54" s="139" t="str">
        <f ca="1">IF(ROWS($1:26)&gt;COUNT(Dong),"",OFFSET('TH - BH'!S$1,SMALL(Dong,ROWS($1:26)),))</f>
        <v/>
      </c>
      <c r="K54" s="139" t="str">
        <f ca="1">IF(ROWS($1:26)&gt;COUNT(Dong),"",OFFSET('TH - BH'!U$1,SMALL(Dong,ROWS($1:26)),))</f>
        <v/>
      </c>
      <c r="L54" s="139" t="str">
        <f ca="1">IF(ROWS($1:26)&gt;COUNT(Dong),"",OFFSET('TH - BH'!V$1,SMALL(Dong,ROWS($1:26)),))</f>
        <v/>
      </c>
    </row>
    <row r="55" spans="2:12" ht="18.75" customHeight="1">
      <c r="B55" s="36" t="str">
        <f ca="1">IF(ROWS($1:27)&gt;COUNT(Dong),"",OFFSET('TH - BH'!O$1,SMALL(Dong,ROWS($1:27)),))</f>
        <v/>
      </c>
      <c r="C55" s="133" t="str">
        <f ca="1">IF(ROWS($1:27)&gt;COUNT(Dong),"",OFFSET('TH - BH'!N$1,SMALL(Dong,ROWS($1:27)),))</f>
        <v/>
      </c>
      <c r="D55" s="137" t="str">
        <f ca="1">IF(ROWS($1:27)&gt;COUNT(Dong),"",OFFSET('TH - BH'!I$1,SMALL(Dong,ROWS($1:27)),))</f>
        <v/>
      </c>
      <c r="E55" s="138" t="str">
        <f ca="1">IF(ROWS($1:27)&gt;COUNT(Dong),"",OFFSET('TH - BH'!E$1,SMALL(Dong,ROWS($1:27)),))</f>
        <v/>
      </c>
      <c r="F55" s="138" t="str">
        <f ca="1">IF(ROWS($1:27)&gt;COUNT(Dong),"",OFFSET('TH - BH'!F$1,SMALL(Dong,ROWS($1:27)),))</f>
        <v/>
      </c>
      <c r="G55" s="138" t="str">
        <f ca="1">IF(ROWS($1:27)&gt;COUNT(Dong),"",OFFSET('TH - BH'!G$1,SMALL(Dong,ROWS($1:27)),))</f>
        <v/>
      </c>
      <c r="H55" s="139" t="str">
        <f ca="1">IF(ROWS($1:27)&gt;COUNT(Dong),"",OFFSET('TH - BH'!Q$1,SMALL(Dong,ROWS($1:27)),))</f>
        <v/>
      </c>
      <c r="I55" s="139" t="str">
        <f ca="1">IF(ROWS($1:27)&gt;COUNT(Dong),"",OFFSET('TH - BH'!R$1,SMALL(Dong,ROWS($1:27)),))</f>
        <v/>
      </c>
      <c r="J55" s="139" t="str">
        <f ca="1">IF(ROWS($1:27)&gt;COUNT(Dong),"",OFFSET('TH - BH'!S$1,SMALL(Dong,ROWS($1:27)),))</f>
        <v/>
      </c>
      <c r="K55" s="139" t="str">
        <f ca="1">IF(ROWS($1:27)&gt;COUNT(Dong),"",OFFSET('TH - BH'!U$1,SMALL(Dong,ROWS($1:27)),))</f>
        <v/>
      </c>
      <c r="L55" s="139" t="str">
        <f ca="1">IF(ROWS($1:27)&gt;COUNT(Dong),"",OFFSET('TH - BH'!V$1,SMALL(Dong,ROWS($1:27)),))</f>
        <v/>
      </c>
    </row>
    <row r="56" spans="2:12" ht="18.75" customHeight="1">
      <c r="B56" s="36" t="str">
        <f ca="1">IF(ROWS($1:28)&gt;COUNT(Dong),"",OFFSET('TH - BH'!O$1,SMALL(Dong,ROWS($1:28)),))</f>
        <v/>
      </c>
      <c r="C56" s="133" t="str">
        <f ca="1">IF(ROWS($1:28)&gt;COUNT(Dong),"",OFFSET('TH - BH'!N$1,SMALL(Dong,ROWS($1:28)),))</f>
        <v/>
      </c>
      <c r="D56" s="137" t="str">
        <f ca="1">IF(ROWS($1:28)&gt;COUNT(Dong),"",OFFSET('TH - BH'!I$1,SMALL(Dong,ROWS($1:28)),))</f>
        <v/>
      </c>
      <c r="E56" s="138" t="str">
        <f ca="1">IF(ROWS($1:28)&gt;COUNT(Dong),"",OFFSET('TH - BH'!E$1,SMALL(Dong,ROWS($1:28)),))</f>
        <v/>
      </c>
      <c r="F56" s="138" t="str">
        <f ca="1">IF(ROWS($1:28)&gt;COUNT(Dong),"",OFFSET('TH - BH'!F$1,SMALL(Dong,ROWS($1:28)),))</f>
        <v/>
      </c>
      <c r="G56" s="138" t="str">
        <f ca="1">IF(ROWS($1:28)&gt;COUNT(Dong),"",OFFSET('TH - BH'!G$1,SMALL(Dong,ROWS($1:28)),))</f>
        <v/>
      </c>
      <c r="H56" s="139" t="str">
        <f ca="1">IF(ROWS($1:28)&gt;COUNT(Dong),"",OFFSET('TH - BH'!Q$1,SMALL(Dong,ROWS($1:28)),))</f>
        <v/>
      </c>
      <c r="I56" s="139" t="str">
        <f ca="1">IF(ROWS($1:28)&gt;COUNT(Dong),"",OFFSET('TH - BH'!R$1,SMALL(Dong,ROWS($1:28)),))</f>
        <v/>
      </c>
      <c r="J56" s="139" t="str">
        <f ca="1">IF(ROWS($1:28)&gt;COUNT(Dong),"",OFFSET('TH - BH'!S$1,SMALL(Dong,ROWS($1:28)),))</f>
        <v/>
      </c>
      <c r="K56" s="139" t="str">
        <f ca="1">IF(ROWS($1:28)&gt;COUNT(Dong),"",OFFSET('TH - BH'!U$1,SMALL(Dong,ROWS($1:28)),))</f>
        <v/>
      </c>
      <c r="L56" s="139" t="str">
        <f ca="1">IF(ROWS($1:28)&gt;COUNT(Dong),"",OFFSET('TH - BH'!V$1,SMALL(Dong,ROWS($1:28)),))</f>
        <v/>
      </c>
    </row>
    <row r="57" spans="2:12" ht="18.75" customHeight="1">
      <c r="B57" s="36" t="str">
        <f ca="1">IF(ROWS($1:29)&gt;COUNT(Dong),"",OFFSET('TH - BH'!O$1,SMALL(Dong,ROWS($1:29)),))</f>
        <v/>
      </c>
      <c r="C57" s="133" t="str">
        <f ca="1">IF(ROWS($1:29)&gt;COUNT(Dong),"",OFFSET('TH - BH'!N$1,SMALL(Dong,ROWS($1:29)),))</f>
        <v/>
      </c>
      <c r="D57" s="137" t="str">
        <f ca="1">IF(ROWS($1:29)&gt;COUNT(Dong),"",OFFSET('TH - BH'!I$1,SMALL(Dong,ROWS($1:29)),))</f>
        <v/>
      </c>
      <c r="E57" s="138" t="str">
        <f ca="1">IF(ROWS($1:29)&gt;COUNT(Dong),"",OFFSET('TH - BH'!E$1,SMALL(Dong,ROWS($1:29)),))</f>
        <v/>
      </c>
      <c r="F57" s="138" t="str">
        <f ca="1">IF(ROWS($1:29)&gt;COUNT(Dong),"",OFFSET('TH - BH'!F$1,SMALL(Dong,ROWS($1:29)),))</f>
        <v/>
      </c>
      <c r="G57" s="138" t="str">
        <f ca="1">IF(ROWS($1:29)&gt;COUNT(Dong),"",OFFSET('TH - BH'!G$1,SMALL(Dong,ROWS($1:29)),))</f>
        <v/>
      </c>
      <c r="H57" s="139" t="str">
        <f ca="1">IF(ROWS($1:29)&gt;COUNT(Dong),"",OFFSET('TH - BH'!Q$1,SMALL(Dong,ROWS($1:29)),))</f>
        <v/>
      </c>
      <c r="I57" s="139" t="str">
        <f ca="1">IF(ROWS($1:29)&gt;COUNT(Dong),"",OFFSET('TH - BH'!R$1,SMALL(Dong,ROWS($1:29)),))</f>
        <v/>
      </c>
      <c r="J57" s="139" t="str">
        <f ca="1">IF(ROWS($1:29)&gt;COUNT(Dong),"",OFFSET('TH - BH'!S$1,SMALL(Dong,ROWS($1:29)),))</f>
        <v/>
      </c>
      <c r="K57" s="139" t="str">
        <f ca="1">IF(ROWS($1:29)&gt;COUNT(Dong),"",OFFSET('TH - BH'!U$1,SMALL(Dong,ROWS($1:29)),))</f>
        <v/>
      </c>
      <c r="L57" s="139" t="str">
        <f ca="1">IF(ROWS($1:29)&gt;COUNT(Dong),"",OFFSET('TH - BH'!V$1,SMALL(Dong,ROWS($1:29)),))</f>
        <v/>
      </c>
    </row>
    <row r="58" spans="2:12" ht="18.75" customHeight="1">
      <c r="B58" s="36" t="str">
        <f ca="1">IF(ROWS($1:30)&gt;COUNT(Dong),"",OFFSET('TH - BH'!O$1,SMALL(Dong,ROWS($1:30)),))</f>
        <v/>
      </c>
      <c r="C58" s="133" t="str">
        <f ca="1">IF(ROWS($1:30)&gt;COUNT(Dong),"",OFFSET('TH - BH'!N$1,SMALL(Dong,ROWS($1:30)),))</f>
        <v/>
      </c>
      <c r="D58" s="137" t="str">
        <f ca="1">IF(ROWS($1:30)&gt;COUNT(Dong),"",OFFSET('TH - BH'!I$1,SMALL(Dong,ROWS($1:30)),))</f>
        <v/>
      </c>
      <c r="E58" s="138" t="str">
        <f ca="1">IF(ROWS($1:30)&gt;COUNT(Dong),"",OFFSET('TH - BH'!E$1,SMALL(Dong,ROWS($1:30)),))</f>
        <v/>
      </c>
      <c r="F58" s="138" t="str">
        <f ca="1">IF(ROWS($1:30)&gt;COUNT(Dong),"",OFFSET('TH - BH'!F$1,SMALL(Dong,ROWS($1:30)),))</f>
        <v/>
      </c>
      <c r="G58" s="138" t="str">
        <f ca="1">IF(ROWS($1:30)&gt;COUNT(Dong),"",OFFSET('TH - BH'!G$1,SMALL(Dong,ROWS($1:30)),))</f>
        <v/>
      </c>
      <c r="H58" s="139" t="str">
        <f ca="1">IF(ROWS($1:30)&gt;COUNT(Dong),"",OFFSET('TH - BH'!Q$1,SMALL(Dong,ROWS($1:30)),))</f>
        <v/>
      </c>
      <c r="I58" s="139" t="str">
        <f ca="1">IF(ROWS($1:30)&gt;COUNT(Dong),"",OFFSET('TH - BH'!R$1,SMALL(Dong,ROWS($1:30)),))</f>
        <v/>
      </c>
      <c r="J58" s="139" t="str">
        <f ca="1">IF(ROWS($1:30)&gt;COUNT(Dong),"",OFFSET('TH - BH'!S$1,SMALL(Dong,ROWS($1:30)),))</f>
        <v/>
      </c>
      <c r="K58" s="139" t="str">
        <f ca="1">IF(ROWS($1:30)&gt;COUNT(Dong),"",OFFSET('TH - BH'!U$1,SMALL(Dong,ROWS($1:30)),))</f>
        <v/>
      </c>
      <c r="L58" s="139" t="str">
        <f ca="1">IF(ROWS($1:30)&gt;COUNT(Dong),"",OFFSET('TH - BH'!V$1,SMALL(Dong,ROWS($1:30)),))</f>
        <v/>
      </c>
    </row>
    <row r="59" spans="2:12" ht="18.75" customHeight="1">
      <c r="B59" s="36" t="str">
        <f ca="1">IF(ROWS($1:31)&gt;COUNT(Dong),"",OFFSET('TH - BH'!O$1,SMALL(Dong,ROWS($1:31)),))</f>
        <v/>
      </c>
      <c r="C59" s="133" t="str">
        <f ca="1">IF(ROWS($1:31)&gt;COUNT(Dong),"",OFFSET('TH - BH'!N$1,SMALL(Dong,ROWS($1:31)),))</f>
        <v/>
      </c>
      <c r="D59" s="137" t="str">
        <f ca="1">IF(ROWS($1:31)&gt;COUNT(Dong),"",OFFSET('TH - BH'!I$1,SMALL(Dong,ROWS($1:31)),))</f>
        <v/>
      </c>
      <c r="E59" s="138" t="str">
        <f ca="1">IF(ROWS($1:31)&gt;COUNT(Dong),"",OFFSET('TH - BH'!E$1,SMALL(Dong,ROWS($1:31)),))</f>
        <v/>
      </c>
      <c r="F59" s="138" t="str">
        <f ca="1">IF(ROWS($1:31)&gt;COUNT(Dong),"",OFFSET('TH - BH'!F$1,SMALL(Dong,ROWS($1:31)),))</f>
        <v/>
      </c>
      <c r="G59" s="138" t="str">
        <f ca="1">IF(ROWS($1:31)&gt;COUNT(Dong),"",OFFSET('TH - BH'!G$1,SMALL(Dong,ROWS($1:31)),))</f>
        <v/>
      </c>
      <c r="H59" s="139" t="str">
        <f ca="1">IF(ROWS($1:31)&gt;COUNT(Dong),"",OFFSET('TH - BH'!Q$1,SMALL(Dong,ROWS($1:31)),))</f>
        <v/>
      </c>
      <c r="I59" s="139" t="str">
        <f ca="1">IF(ROWS($1:31)&gt;COUNT(Dong),"",OFFSET('TH - BH'!R$1,SMALL(Dong,ROWS($1:31)),))</f>
        <v/>
      </c>
      <c r="J59" s="139" t="str">
        <f ca="1">IF(ROWS($1:31)&gt;COUNT(Dong),"",OFFSET('TH - BH'!S$1,SMALL(Dong,ROWS($1:31)),))</f>
        <v/>
      </c>
      <c r="K59" s="139" t="str">
        <f ca="1">IF(ROWS($1:31)&gt;COUNT(Dong),"",OFFSET('TH - BH'!U$1,SMALL(Dong,ROWS($1:31)),))</f>
        <v/>
      </c>
      <c r="L59" s="139" t="str">
        <f ca="1">IF(ROWS($1:31)&gt;COUNT(Dong),"",OFFSET('TH - BH'!V$1,SMALL(Dong,ROWS($1:31)),))</f>
        <v/>
      </c>
    </row>
    <row r="60" spans="2:12" ht="18.75" customHeight="1">
      <c r="B60" s="36" t="str">
        <f ca="1">IF(ROWS($1:32)&gt;COUNT(Dong),"",OFFSET('TH - BH'!O$1,SMALL(Dong,ROWS($1:32)),))</f>
        <v/>
      </c>
      <c r="C60" s="133" t="str">
        <f ca="1">IF(ROWS($1:32)&gt;COUNT(Dong),"",OFFSET('TH - BH'!N$1,SMALL(Dong,ROWS($1:32)),))</f>
        <v/>
      </c>
      <c r="D60" s="137" t="str">
        <f ca="1">IF(ROWS($1:32)&gt;COUNT(Dong),"",OFFSET('TH - BH'!I$1,SMALL(Dong,ROWS($1:32)),))</f>
        <v/>
      </c>
      <c r="E60" s="138" t="str">
        <f ca="1">IF(ROWS($1:32)&gt;COUNT(Dong),"",OFFSET('TH - BH'!E$1,SMALL(Dong,ROWS($1:32)),))</f>
        <v/>
      </c>
      <c r="F60" s="138" t="str">
        <f ca="1">IF(ROWS($1:32)&gt;COUNT(Dong),"",OFFSET('TH - BH'!F$1,SMALL(Dong,ROWS($1:32)),))</f>
        <v/>
      </c>
      <c r="G60" s="138" t="str">
        <f ca="1">IF(ROWS($1:32)&gt;COUNT(Dong),"",OFFSET('TH - BH'!G$1,SMALL(Dong,ROWS($1:32)),))</f>
        <v/>
      </c>
      <c r="H60" s="139" t="str">
        <f ca="1">IF(ROWS($1:32)&gt;COUNT(Dong),"",OFFSET('TH - BH'!Q$1,SMALL(Dong,ROWS($1:32)),))</f>
        <v/>
      </c>
      <c r="I60" s="139" t="str">
        <f ca="1">IF(ROWS($1:32)&gt;COUNT(Dong),"",OFFSET('TH - BH'!R$1,SMALL(Dong,ROWS($1:32)),))</f>
        <v/>
      </c>
      <c r="J60" s="139" t="str">
        <f ca="1">IF(ROWS($1:32)&gt;COUNT(Dong),"",OFFSET('TH - BH'!S$1,SMALL(Dong,ROWS($1:32)),))</f>
        <v/>
      </c>
      <c r="K60" s="139" t="str">
        <f ca="1">IF(ROWS($1:32)&gt;COUNT(Dong),"",OFFSET('TH - BH'!U$1,SMALL(Dong,ROWS($1:32)),))</f>
        <v/>
      </c>
      <c r="L60" s="139" t="str">
        <f ca="1">IF(ROWS($1:32)&gt;COUNT(Dong),"",OFFSET('TH - BH'!V$1,SMALL(Dong,ROWS($1:32)),))</f>
        <v/>
      </c>
    </row>
    <row r="61" spans="2:12" ht="18.75" customHeight="1">
      <c r="B61" s="36" t="str">
        <f ca="1">IF(ROWS($1:33)&gt;COUNT(Dong),"",OFFSET('TH - BH'!O$1,SMALL(Dong,ROWS($1:33)),))</f>
        <v/>
      </c>
      <c r="C61" s="133" t="str">
        <f ca="1">IF(ROWS($1:33)&gt;COUNT(Dong),"",OFFSET('TH - BH'!N$1,SMALL(Dong,ROWS($1:33)),))</f>
        <v/>
      </c>
      <c r="D61" s="137" t="str">
        <f ca="1">IF(ROWS($1:33)&gt;COUNT(Dong),"",OFFSET('TH - BH'!I$1,SMALL(Dong,ROWS($1:33)),))</f>
        <v/>
      </c>
      <c r="E61" s="138" t="str">
        <f ca="1">IF(ROWS($1:33)&gt;COUNT(Dong),"",OFFSET('TH - BH'!E$1,SMALL(Dong,ROWS($1:33)),))</f>
        <v/>
      </c>
      <c r="F61" s="138" t="str">
        <f ca="1">IF(ROWS($1:33)&gt;COUNT(Dong),"",OFFSET('TH - BH'!F$1,SMALL(Dong,ROWS($1:33)),))</f>
        <v/>
      </c>
      <c r="G61" s="138" t="str">
        <f ca="1">IF(ROWS($1:33)&gt;COUNT(Dong),"",OFFSET('TH - BH'!G$1,SMALL(Dong,ROWS($1:33)),))</f>
        <v/>
      </c>
      <c r="H61" s="139" t="str">
        <f ca="1">IF(ROWS($1:33)&gt;COUNT(Dong),"",OFFSET('TH - BH'!Q$1,SMALL(Dong,ROWS($1:33)),))</f>
        <v/>
      </c>
      <c r="I61" s="139" t="str">
        <f ca="1">IF(ROWS($1:33)&gt;COUNT(Dong),"",OFFSET('TH - BH'!R$1,SMALL(Dong,ROWS($1:33)),))</f>
        <v/>
      </c>
      <c r="J61" s="139" t="str">
        <f ca="1">IF(ROWS($1:33)&gt;COUNT(Dong),"",OFFSET('TH - BH'!S$1,SMALL(Dong,ROWS($1:33)),))</f>
        <v/>
      </c>
      <c r="K61" s="139" t="str">
        <f ca="1">IF(ROWS($1:33)&gt;COUNT(Dong),"",OFFSET('TH - BH'!U$1,SMALL(Dong,ROWS($1:33)),))</f>
        <v/>
      </c>
      <c r="L61" s="139" t="str">
        <f ca="1">IF(ROWS($1:33)&gt;COUNT(Dong),"",OFFSET('TH - BH'!V$1,SMALL(Dong,ROWS($1:33)),))</f>
        <v/>
      </c>
    </row>
    <row r="62" spans="2:12" ht="18.75" customHeight="1">
      <c r="B62" s="36" t="str">
        <f ca="1">IF(ROWS($1:34)&gt;COUNT(Dong),"",OFFSET('TH - BH'!O$1,SMALL(Dong,ROWS($1:34)),))</f>
        <v/>
      </c>
      <c r="C62" s="133" t="str">
        <f ca="1">IF(ROWS($1:34)&gt;COUNT(Dong),"",OFFSET('TH - BH'!N$1,SMALL(Dong,ROWS($1:34)),))</f>
        <v/>
      </c>
      <c r="D62" s="137" t="str">
        <f ca="1">IF(ROWS($1:34)&gt;COUNT(Dong),"",OFFSET('TH - BH'!I$1,SMALL(Dong,ROWS($1:34)),))</f>
        <v/>
      </c>
      <c r="E62" s="138" t="str">
        <f ca="1">IF(ROWS($1:34)&gt;COUNT(Dong),"",OFFSET('TH - BH'!E$1,SMALL(Dong,ROWS($1:34)),))</f>
        <v/>
      </c>
      <c r="F62" s="138" t="str">
        <f ca="1">IF(ROWS($1:34)&gt;COUNT(Dong),"",OFFSET('TH - BH'!F$1,SMALL(Dong,ROWS($1:34)),))</f>
        <v/>
      </c>
      <c r="G62" s="138" t="str">
        <f ca="1">IF(ROWS($1:34)&gt;COUNT(Dong),"",OFFSET('TH - BH'!G$1,SMALL(Dong,ROWS($1:34)),))</f>
        <v/>
      </c>
      <c r="H62" s="139" t="str">
        <f ca="1">IF(ROWS($1:34)&gt;COUNT(Dong),"",OFFSET('TH - BH'!Q$1,SMALL(Dong,ROWS($1:34)),))</f>
        <v/>
      </c>
      <c r="I62" s="139" t="str">
        <f ca="1">IF(ROWS($1:34)&gt;COUNT(Dong),"",OFFSET('TH - BH'!R$1,SMALL(Dong,ROWS($1:34)),))</f>
        <v/>
      </c>
      <c r="J62" s="139" t="str">
        <f ca="1">IF(ROWS($1:34)&gt;COUNT(Dong),"",OFFSET('TH - BH'!S$1,SMALL(Dong,ROWS($1:34)),))</f>
        <v/>
      </c>
      <c r="K62" s="139" t="str">
        <f ca="1">IF(ROWS($1:34)&gt;COUNT(Dong),"",OFFSET('TH - BH'!U$1,SMALL(Dong,ROWS($1:34)),))</f>
        <v/>
      </c>
      <c r="L62" s="139" t="str">
        <f ca="1">IF(ROWS($1:34)&gt;COUNT(Dong),"",OFFSET('TH - BH'!V$1,SMALL(Dong,ROWS($1:34)),))</f>
        <v/>
      </c>
    </row>
    <row r="63" spans="2:12" ht="18.75" customHeight="1">
      <c r="B63" s="36" t="str">
        <f ca="1">IF(ROWS($1:35)&gt;COUNT(Dong),"",OFFSET('TH - BH'!O$1,SMALL(Dong,ROWS($1:35)),))</f>
        <v/>
      </c>
      <c r="C63" s="133" t="str">
        <f ca="1">IF(ROWS($1:35)&gt;COUNT(Dong),"",OFFSET('TH - BH'!N$1,SMALL(Dong,ROWS($1:35)),))</f>
        <v/>
      </c>
      <c r="D63" s="137" t="str">
        <f ca="1">IF(ROWS($1:35)&gt;COUNT(Dong),"",OFFSET('TH - BH'!I$1,SMALL(Dong,ROWS($1:35)),))</f>
        <v/>
      </c>
      <c r="E63" s="138" t="str">
        <f ca="1">IF(ROWS($1:35)&gt;COUNT(Dong),"",OFFSET('TH - BH'!E$1,SMALL(Dong,ROWS($1:35)),))</f>
        <v/>
      </c>
      <c r="F63" s="138" t="str">
        <f ca="1">IF(ROWS($1:35)&gt;COUNT(Dong),"",OFFSET('TH - BH'!F$1,SMALL(Dong,ROWS($1:35)),))</f>
        <v/>
      </c>
      <c r="G63" s="138" t="str">
        <f ca="1">IF(ROWS($1:35)&gt;COUNT(Dong),"",OFFSET('TH - BH'!G$1,SMALL(Dong,ROWS($1:35)),))</f>
        <v/>
      </c>
      <c r="H63" s="139" t="str">
        <f ca="1">IF(ROWS($1:35)&gt;COUNT(Dong),"",OFFSET('TH - BH'!Q$1,SMALL(Dong,ROWS($1:35)),))</f>
        <v/>
      </c>
      <c r="I63" s="139" t="str">
        <f ca="1">IF(ROWS($1:35)&gt;COUNT(Dong),"",OFFSET('TH - BH'!R$1,SMALL(Dong,ROWS($1:35)),))</f>
        <v/>
      </c>
      <c r="J63" s="139" t="str">
        <f ca="1">IF(ROWS($1:35)&gt;COUNT(Dong),"",OFFSET('TH - BH'!S$1,SMALL(Dong,ROWS($1:35)),))</f>
        <v/>
      </c>
      <c r="K63" s="139" t="str">
        <f ca="1">IF(ROWS($1:35)&gt;COUNT(Dong),"",OFFSET('TH - BH'!U$1,SMALL(Dong,ROWS($1:35)),))</f>
        <v/>
      </c>
      <c r="L63" s="139" t="str">
        <f ca="1">IF(ROWS($1:35)&gt;COUNT(Dong),"",OFFSET('TH - BH'!V$1,SMALL(Dong,ROWS($1:35)),))</f>
        <v/>
      </c>
    </row>
    <row r="64" spans="2:12" ht="18.75" customHeight="1">
      <c r="B64" s="36" t="str">
        <f ca="1">IF(ROWS($1:36)&gt;COUNT(Dong),"",OFFSET('TH - BH'!O$1,SMALL(Dong,ROWS($1:36)),))</f>
        <v/>
      </c>
      <c r="C64" s="133" t="str">
        <f ca="1">IF(ROWS($1:36)&gt;COUNT(Dong),"",OFFSET('TH - BH'!N$1,SMALL(Dong,ROWS($1:36)),))</f>
        <v/>
      </c>
      <c r="D64" s="137" t="str">
        <f ca="1">IF(ROWS($1:36)&gt;COUNT(Dong),"",OFFSET('TH - BH'!I$1,SMALL(Dong,ROWS($1:36)),))</f>
        <v/>
      </c>
      <c r="E64" s="138" t="str">
        <f ca="1">IF(ROWS($1:36)&gt;COUNT(Dong),"",OFFSET('TH - BH'!E$1,SMALL(Dong,ROWS($1:36)),))</f>
        <v/>
      </c>
      <c r="F64" s="138" t="str">
        <f ca="1">IF(ROWS($1:36)&gt;COUNT(Dong),"",OFFSET('TH - BH'!F$1,SMALL(Dong,ROWS($1:36)),))</f>
        <v/>
      </c>
      <c r="G64" s="138" t="str">
        <f ca="1">IF(ROWS($1:36)&gt;COUNT(Dong),"",OFFSET('TH - BH'!G$1,SMALL(Dong,ROWS($1:36)),))</f>
        <v/>
      </c>
      <c r="H64" s="139" t="str">
        <f ca="1">IF(ROWS($1:36)&gt;COUNT(Dong),"",OFFSET('TH - BH'!Q$1,SMALL(Dong,ROWS($1:36)),))</f>
        <v/>
      </c>
      <c r="I64" s="139" t="str">
        <f ca="1">IF(ROWS($1:36)&gt;COUNT(Dong),"",OFFSET('TH - BH'!R$1,SMALL(Dong,ROWS($1:36)),))</f>
        <v/>
      </c>
      <c r="J64" s="139" t="str">
        <f ca="1">IF(ROWS($1:36)&gt;COUNT(Dong),"",OFFSET('TH - BH'!S$1,SMALL(Dong,ROWS($1:36)),))</f>
        <v/>
      </c>
      <c r="K64" s="139" t="str">
        <f ca="1">IF(ROWS($1:36)&gt;COUNT(Dong),"",OFFSET('TH - BH'!U$1,SMALL(Dong,ROWS($1:36)),))</f>
        <v/>
      </c>
      <c r="L64" s="139" t="str">
        <f ca="1">IF(ROWS($1:36)&gt;COUNT(Dong),"",OFFSET('TH - BH'!V$1,SMALL(Dong,ROWS($1:36)),))</f>
        <v/>
      </c>
    </row>
    <row r="65" spans="2:12" ht="18.75" customHeight="1">
      <c r="B65" s="36" t="str">
        <f ca="1">IF(ROWS($1:37)&gt;COUNT(Dong),"",OFFSET('TH - BH'!O$1,SMALL(Dong,ROWS($1:37)),))</f>
        <v/>
      </c>
      <c r="C65" s="133" t="str">
        <f ca="1">IF(ROWS($1:37)&gt;COUNT(Dong),"",OFFSET('TH - BH'!N$1,SMALL(Dong,ROWS($1:37)),))</f>
        <v/>
      </c>
      <c r="D65" s="137" t="str">
        <f ca="1">IF(ROWS($1:37)&gt;COUNT(Dong),"",OFFSET('TH - BH'!I$1,SMALL(Dong,ROWS($1:37)),))</f>
        <v/>
      </c>
      <c r="E65" s="138" t="str">
        <f ca="1">IF(ROWS($1:37)&gt;COUNT(Dong),"",OFFSET('TH - BH'!E$1,SMALL(Dong,ROWS($1:37)),))</f>
        <v/>
      </c>
      <c r="F65" s="138" t="str">
        <f ca="1">IF(ROWS($1:37)&gt;COUNT(Dong),"",OFFSET('TH - BH'!F$1,SMALL(Dong,ROWS($1:37)),))</f>
        <v/>
      </c>
      <c r="G65" s="138" t="str">
        <f ca="1">IF(ROWS($1:37)&gt;COUNT(Dong),"",OFFSET('TH - BH'!G$1,SMALL(Dong,ROWS($1:37)),))</f>
        <v/>
      </c>
      <c r="H65" s="139" t="str">
        <f ca="1">IF(ROWS($1:37)&gt;COUNT(Dong),"",OFFSET('TH - BH'!Q$1,SMALL(Dong,ROWS($1:37)),))</f>
        <v/>
      </c>
      <c r="I65" s="139" t="str">
        <f ca="1">IF(ROWS($1:37)&gt;COUNT(Dong),"",OFFSET('TH - BH'!R$1,SMALL(Dong,ROWS($1:37)),))</f>
        <v/>
      </c>
      <c r="J65" s="139" t="str">
        <f ca="1">IF(ROWS($1:37)&gt;COUNT(Dong),"",OFFSET('TH - BH'!S$1,SMALL(Dong,ROWS($1:37)),))</f>
        <v/>
      </c>
      <c r="K65" s="139" t="str">
        <f ca="1">IF(ROWS($1:37)&gt;COUNT(Dong),"",OFFSET('TH - BH'!U$1,SMALL(Dong,ROWS($1:37)),))</f>
        <v/>
      </c>
      <c r="L65" s="139" t="str">
        <f ca="1">IF(ROWS($1:37)&gt;COUNT(Dong),"",OFFSET('TH - BH'!V$1,SMALL(Dong,ROWS($1:37)),))</f>
        <v/>
      </c>
    </row>
    <row r="66" spans="2:12" ht="18.75" customHeight="1">
      <c r="B66" s="36" t="str">
        <f ca="1">IF(ROWS($1:38)&gt;COUNT(Dong),"",OFFSET('TH - BH'!O$1,SMALL(Dong,ROWS($1:38)),))</f>
        <v/>
      </c>
      <c r="C66" s="133" t="str">
        <f ca="1">IF(ROWS($1:38)&gt;COUNT(Dong),"",OFFSET('TH - BH'!N$1,SMALL(Dong,ROWS($1:38)),))</f>
        <v/>
      </c>
      <c r="D66" s="137" t="str">
        <f ca="1">IF(ROWS($1:38)&gt;COUNT(Dong),"",OFFSET('TH - BH'!I$1,SMALL(Dong,ROWS($1:38)),))</f>
        <v/>
      </c>
      <c r="E66" s="138" t="str">
        <f ca="1">IF(ROWS($1:38)&gt;COUNT(Dong),"",OFFSET('TH - BH'!E$1,SMALL(Dong,ROWS($1:38)),))</f>
        <v/>
      </c>
      <c r="F66" s="138" t="str">
        <f ca="1">IF(ROWS($1:38)&gt;COUNT(Dong),"",OFFSET('TH - BH'!F$1,SMALL(Dong,ROWS($1:38)),))</f>
        <v/>
      </c>
      <c r="G66" s="138" t="str">
        <f ca="1">IF(ROWS($1:38)&gt;COUNT(Dong),"",OFFSET('TH - BH'!G$1,SMALL(Dong,ROWS($1:38)),))</f>
        <v/>
      </c>
      <c r="H66" s="139" t="str">
        <f ca="1">IF(ROWS($1:38)&gt;COUNT(Dong),"",OFFSET('TH - BH'!Q$1,SMALL(Dong,ROWS($1:38)),))</f>
        <v/>
      </c>
      <c r="I66" s="139" t="str">
        <f ca="1">IF(ROWS($1:38)&gt;COUNT(Dong),"",OFFSET('TH - BH'!R$1,SMALL(Dong,ROWS($1:38)),))</f>
        <v/>
      </c>
      <c r="J66" s="139" t="str">
        <f ca="1">IF(ROWS($1:38)&gt;COUNT(Dong),"",OFFSET('TH - BH'!S$1,SMALL(Dong,ROWS($1:38)),))</f>
        <v/>
      </c>
      <c r="K66" s="139" t="str">
        <f ca="1">IF(ROWS($1:38)&gt;COUNT(Dong),"",OFFSET('TH - BH'!U$1,SMALL(Dong,ROWS($1:38)),))</f>
        <v/>
      </c>
      <c r="L66" s="139" t="str">
        <f ca="1">IF(ROWS($1:38)&gt;COUNT(Dong),"",OFFSET('TH - BH'!V$1,SMALL(Dong,ROWS($1:38)),))</f>
        <v/>
      </c>
    </row>
    <row r="67" spans="2:12" ht="18.75" customHeight="1">
      <c r="B67" s="36" t="str">
        <f ca="1">IF(ROWS($1:28)&gt;COUNT(Dong),"",OFFSET('TH - BH'!O$1,SMALL(Dong,ROWS($1:28)),))</f>
        <v/>
      </c>
      <c r="C67" s="133" t="str">
        <f ca="1">IF(ROWS($1:28)&gt;COUNT(Dong),"",OFFSET('TH - BH'!N$1,SMALL(Dong,ROWS($1:28)),))</f>
        <v/>
      </c>
      <c r="D67" s="137" t="str">
        <f ca="1">IF(ROWS($1:28)&gt;COUNT(Dong),"",OFFSET('TH - BH'!I$1,SMALL(Dong,ROWS($1:28)),))</f>
        <v/>
      </c>
      <c r="E67" s="138" t="str">
        <f ca="1">IF(ROWS($1:28)&gt;COUNT(Dong),"",OFFSET('TH - BH'!E$1,SMALL(Dong,ROWS($1:28)),))</f>
        <v/>
      </c>
      <c r="F67" s="138" t="str">
        <f ca="1">IF(ROWS($1:28)&gt;COUNT(Dong),"",OFFSET('TH - BH'!F$1,SMALL(Dong,ROWS($1:28)),))</f>
        <v/>
      </c>
      <c r="G67" s="138" t="str">
        <f ca="1">IF(ROWS($1:28)&gt;COUNT(Dong),"",OFFSET('TH - BH'!G$1,SMALL(Dong,ROWS($1:28)),))</f>
        <v/>
      </c>
      <c r="H67" s="139" t="str">
        <f ca="1">IF(ROWS($1:28)&gt;COUNT(Dong),"",OFFSET('TH - BH'!Q$1,SMALL(Dong,ROWS($1:28)),))</f>
        <v/>
      </c>
      <c r="I67" s="139" t="str">
        <f ca="1">IF(ROWS($1:28)&gt;COUNT(Dong),"",OFFSET('TH - BH'!R$1,SMALL(Dong,ROWS($1:28)),))</f>
        <v/>
      </c>
      <c r="J67" s="139" t="str">
        <f ca="1">IF(ROWS($1:28)&gt;COUNT(Dong),"",OFFSET('TH - BH'!S$1,SMALL(Dong,ROWS($1:28)),))</f>
        <v/>
      </c>
      <c r="K67" s="139" t="str">
        <f ca="1">IF(ROWS($1:28)&gt;COUNT(Dong),"",OFFSET('TH - BH'!U$1,SMALL(Dong,ROWS($1:28)),))</f>
        <v/>
      </c>
      <c r="L67" s="139" t="str">
        <f ca="1">IF(ROWS($1:28)&gt;COUNT(Dong),"",OFFSET('TH - BH'!V$1,SMALL(Dong,ROWS($1:28)),))</f>
        <v/>
      </c>
    </row>
    <row r="68" spans="2:12" ht="18.75" customHeight="1">
      <c r="B68" s="112" t="s">
        <v>107</v>
      </c>
      <c r="C68" s="112"/>
      <c r="D68" s="112"/>
      <c r="E68" s="112"/>
      <c r="F68" s="112"/>
      <c r="G68" s="112"/>
      <c r="H68" s="47"/>
      <c r="I68" s="47"/>
      <c r="J68" s="47"/>
      <c r="K68" s="48">
        <f ca="1">SUM(K29:K67)</f>
        <v>9001350</v>
      </c>
      <c r="L68" s="48">
        <f ca="1">SUM(L29:L67)</f>
        <v>10000000</v>
      </c>
    </row>
    <row r="69" spans="2:12" ht="18.75" customHeight="1">
      <c r="B69" s="123" t="str">
        <f>C16&amp;" còn nợ :"</f>
        <v>DNTN SX TM DV Hưng Xuân Phát còn nợ :</v>
      </c>
      <c r="C69" s="123"/>
      <c r="D69" s="123"/>
      <c r="E69" s="123"/>
      <c r="F69" s="123"/>
      <c r="G69" s="123"/>
      <c r="H69" s="123"/>
      <c r="I69" s="123"/>
      <c r="J69" s="49"/>
      <c r="K69" s="124">
        <f ca="1">K28+K68-L68</f>
        <v>17507906</v>
      </c>
      <c r="L69" s="124"/>
    </row>
    <row r="70" spans="2:12" ht="18.75" customHeight="1">
      <c r="B70" s="31" t="s">
        <v>108</v>
      </c>
      <c r="C70" s="111" t="str">
        <f ca="1">[1]!VND(K69)</f>
        <v>Mười bảy triệu, năm trăm lẻ bảy ngàn, chín trăm lẻ sáu</v>
      </c>
      <c r="D70" s="111"/>
      <c r="E70" s="111"/>
      <c r="F70" s="111"/>
      <c r="G70" s="111"/>
      <c r="H70" s="111"/>
      <c r="I70" s="111"/>
      <c r="J70" s="111"/>
      <c r="K70" s="111"/>
      <c r="L70" s="111"/>
    </row>
    <row r="71" spans="2:12" ht="15">
      <c r="B71" s="37" t="s">
        <v>109</v>
      </c>
      <c r="C71" s="18"/>
      <c r="D71" s="21"/>
      <c r="E71" s="18"/>
      <c r="F71" s="18"/>
      <c r="G71" s="18"/>
      <c r="H71" s="19"/>
      <c r="I71" s="19"/>
      <c r="J71" s="19"/>
      <c r="K71" s="19"/>
      <c r="L71" s="19"/>
    </row>
    <row r="72" spans="2:12" ht="15">
      <c r="B72" s="38"/>
      <c r="C72" s="18"/>
      <c r="D72" s="21"/>
      <c r="E72" s="18"/>
      <c r="F72" s="18"/>
      <c r="G72" s="18"/>
      <c r="H72" s="19"/>
      <c r="I72" s="19"/>
      <c r="J72" s="19"/>
      <c r="K72" s="19"/>
      <c r="L72" s="19"/>
    </row>
    <row r="73" spans="2:12" ht="15">
      <c r="B73" s="38"/>
      <c r="C73" s="18"/>
      <c r="D73" s="21"/>
      <c r="E73" s="18"/>
      <c r="F73" s="18"/>
      <c r="G73" s="18"/>
      <c r="H73" s="19"/>
      <c r="I73" s="19"/>
      <c r="J73" s="19"/>
      <c r="K73" s="19"/>
      <c r="L73" s="19"/>
    </row>
    <row r="74" spans="2:12" ht="14.25">
      <c r="B74" s="112" t="s">
        <v>110</v>
      </c>
      <c r="C74" s="112"/>
      <c r="D74" s="112"/>
      <c r="E74" s="20"/>
      <c r="F74" s="20"/>
      <c r="G74" s="104" t="s">
        <v>111</v>
      </c>
      <c r="H74" s="105"/>
      <c r="I74" s="105"/>
      <c r="J74" s="105"/>
      <c r="K74" s="105"/>
      <c r="L74" s="106"/>
    </row>
    <row r="75" spans="2:12" ht="15">
      <c r="B75" s="113"/>
      <c r="C75" s="114"/>
      <c r="D75" s="115"/>
      <c r="E75" s="39"/>
      <c r="F75" s="39"/>
      <c r="G75" s="113"/>
      <c r="H75" s="114"/>
      <c r="I75" s="115"/>
      <c r="J75" s="43"/>
      <c r="K75" s="113"/>
      <c r="L75" s="115"/>
    </row>
    <row r="76" spans="2:12" ht="15">
      <c r="B76" s="116"/>
      <c r="C76" s="117"/>
      <c r="D76" s="118"/>
      <c r="E76" s="39"/>
      <c r="F76" s="39"/>
      <c r="G76" s="116"/>
      <c r="H76" s="117"/>
      <c r="I76" s="118"/>
      <c r="J76" s="44"/>
      <c r="K76" s="116"/>
      <c r="L76" s="118"/>
    </row>
    <row r="77" spans="2:12" ht="15">
      <c r="B77" s="119"/>
      <c r="C77" s="120"/>
      <c r="D77" s="121"/>
      <c r="E77" s="39"/>
      <c r="F77" s="39"/>
      <c r="G77" s="119"/>
      <c r="H77" s="120"/>
      <c r="I77" s="121"/>
      <c r="J77" s="45"/>
      <c r="K77" s="119"/>
      <c r="L77" s="121"/>
    </row>
    <row r="78" spans="2:12" ht="15">
      <c r="B78" s="104"/>
      <c r="C78" s="105"/>
      <c r="D78" s="106"/>
      <c r="E78" s="39"/>
      <c r="F78" s="39"/>
      <c r="G78" s="104" t="s">
        <v>112</v>
      </c>
      <c r="H78" s="105"/>
      <c r="I78" s="106"/>
      <c r="J78" s="46"/>
      <c r="K78" s="104" t="s">
        <v>113</v>
      </c>
      <c r="L78" s="106"/>
    </row>
  </sheetData>
  <mergeCells count="32">
    <mergeCell ref="B12:B13"/>
    <mergeCell ref="B1:L1"/>
    <mergeCell ref="B3:L3"/>
    <mergeCell ref="B4:L4"/>
    <mergeCell ref="B5:L5"/>
    <mergeCell ref="C11:D11"/>
    <mergeCell ref="D28:G28"/>
    <mergeCell ref="B68:G68"/>
    <mergeCell ref="B69:I69"/>
    <mergeCell ref="K69:L69"/>
    <mergeCell ref="B25:C25"/>
    <mergeCell ref="D25:G25"/>
    <mergeCell ref="B26:B27"/>
    <mergeCell ref="C26:C27"/>
    <mergeCell ref="D26:D27"/>
    <mergeCell ref="E26:G26"/>
    <mergeCell ref="C16:G16"/>
    <mergeCell ref="B78:D78"/>
    <mergeCell ref="G78:I78"/>
    <mergeCell ref="K78:L78"/>
    <mergeCell ref="H26:H27"/>
    <mergeCell ref="I26:I27"/>
    <mergeCell ref="H25:K25"/>
    <mergeCell ref="L25:L27"/>
    <mergeCell ref="J26:J27"/>
    <mergeCell ref="C70:L70"/>
    <mergeCell ref="B74:D74"/>
    <mergeCell ref="G74:L74"/>
    <mergeCell ref="B75:D77"/>
    <mergeCell ref="G75:I77"/>
    <mergeCell ref="K75:L77"/>
    <mergeCell ref="K26:K27"/>
  </mergeCells>
  <dataValidations count="1">
    <dataValidation type="list" allowBlank="1" showInputMessage="1" showErrorMessage="1" sqref="C16:G16">
      <formula1>DSKH</formula1>
    </dataValidation>
  </dataValidation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DS - KH</vt:lpstr>
      <vt:lpstr>TH - BH</vt:lpstr>
      <vt:lpstr>DC - CN</vt:lpstr>
      <vt:lpstr>DSKH</vt:lpstr>
      <vt:lpstr>DSKH1</vt:lpstr>
      <vt:lpstr>KHC</vt:lpstr>
      <vt:lpstr>KHN</vt:lpstr>
      <vt:lpstr>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2016-05-19T06:36:03Z</cp:lastPrinted>
  <dcterms:created xsi:type="dcterms:W3CDTF">2016-05-19T03:24:55Z</dcterms:created>
  <dcterms:modified xsi:type="dcterms:W3CDTF">2016-05-19T15:10:02Z</dcterms:modified>
</cp:coreProperties>
</file>