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 tabRatio="896" activeTab="18"/>
  </bookViews>
  <sheets>
    <sheet name="THL" sheetId="1" r:id="rId1"/>
    <sheet name="CC -1" sheetId="2" r:id="rId2"/>
    <sheet name="L - 1" sheetId="3" r:id="rId3"/>
    <sheet name="CC -2" sheetId="4" r:id="rId4"/>
    <sheet name="L - 2" sheetId="5" r:id="rId5"/>
    <sheet name="CC -3" sheetId="6" r:id="rId6"/>
    <sheet name="L - 3" sheetId="7" r:id="rId7"/>
    <sheet name="CC -4" sheetId="8" r:id="rId8"/>
    <sheet name="L - 4" sheetId="9" r:id="rId9"/>
    <sheet name="CC -5" sheetId="10" r:id="rId10"/>
    <sheet name="L - 5" sheetId="11" r:id="rId11"/>
    <sheet name="CC -6" sheetId="12" r:id="rId12"/>
    <sheet name="L - 6" sheetId="13" r:id="rId13"/>
    <sheet name="CC -7" sheetId="14" r:id="rId14"/>
    <sheet name="L - 7" sheetId="15" r:id="rId15"/>
    <sheet name="CC -8" sheetId="16" r:id="rId16"/>
    <sheet name="L - 8" sheetId="17" r:id="rId17"/>
    <sheet name="CC -9" sheetId="18" r:id="rId18"/>
    <sheet name="L - 9" sheetId="19" r:id="rId19"/>
    <sheet name="CC -10" sheetId="20" r:id="rId20"/>
    <sheet name="L - 10" sheetId="21" r:id="rId21"/>
    <sheet name="CC -11" sheetId="22" r:id="rId22"/>
    <sheet name="L - 11" sheetId="23" r:id="rId23"/>
    <sheet name="CC -12" sheetId="24" r:id="rId24"/>
    <sheet name="L - 12" sheetId="25" r:id="rId25"/>
  </sheets>
  <definedNames>
    <definedName name="____a1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-2'!$A$7:$AS$7</definedName>
    <definedName name="_xlnm._FilterDatabase" localSheetId="5" hidden="1">'CC -3'!$A$7:$AS$7</definedName>
    <definedName name="_xlnm._FilterDatabase" localSheetId="7" hidden="1">'CC -4'!$A$7:$AS$7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5" hidden="1">'CC -8'!$A$7:$AS$7</definedName>
    <definedName name="_xlnm._FilterDatabase" localSheetId="17" hidden="1">'CC -9'!$A$7:$AS$7</definedName>
    <definedName name="_xlnm._FilterDatabase" localSheetId="2" hidden="1">'L - 1'!$A$7:$AD$9</definedName>
    <definedName name="_xlnm._FilterDatabase" localSheetId="20" hidden="1">'L - 10'!$A$7:$AD$10</definedName>
    <definedName name="_xlnm._FilterDatabase" localSheetId="22" hidden="1">'L - 11'!$A$7:$AD$10</definedName>
    <definedName name="_xlnm._FilterDatabase" localSheetId="24" hidden="1">'L - 12'!$A$7:$AD$10</definedName>
    <definedName name="_xlnm._FilterDatabase" localSheetId="4" hidden="1">'L - 2'!$A$7:$AD$10</definedName>
    <definedName name="_xlnm._FilterDatabase" localSheetId="6" hidden="1">'L - 3'!$A$7:$AD$10</definedName>
    <definedName name="_xlnm._FilterDatabase" localSheetId="8" hidden="1">'L - 4'!$A$7:$AD$10</definedName>
    <definedName name="_xlnm._FilterDatabase" localSheetId="10" hidden="1">'L - 5'!$A$7:$AD$10</definedName>
    <definedName name="_xlnm._FilterDatabase" localSheetId="12" hidden="1">'L - 6'!$A$7:$AD$10</definedName>
    <definedName name="_xlnm._FilterDatabase" localSheetId="14" hidden="1">'L - 7'!$A$7:$AD$10</definedName>
    <definedName name="_xlnm._FilterDatabase" localSheetId="16" hidden="1">'L - 8'!$A$7:$AD$10</definedName>
    <definedName name="_xlnm._FilterDatabase" localSheetId="18" hidden="1">'L - 9'!$A$7:$AD$10</definedName>
    <definedName name="_xlnm._FilterDatabase" localSheetId="0" hidden="1">THL!$A$10:$Z$15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THL!$B$11:$X$20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C13" i="25" l="1"/>
  <c r="D13" i="25"/>
  <c r="E13" i="25"/>
  <c r="F13" i="25"/>
  <c r="G13" i="25"/>
  <c r="H13" i="25"/>
  <c r="I13" i="25" s="1"/>
  <c r="K13" i="25" s="1"/>
  <c r="M13" i="25" s="1"/>
  <c r="L13" i="25"/>
  <c r="N13" i="25"/>
  <c r="O13" i="25"/>
  <c r="P13" i="25"/>
  <c r="R13" i="25"/>
  <c r="AM15" i="24"/>
  <c r="AL15" i="24"/>
  <c r="AK15" i="24"/>
  <c r="AN15" i="24" s="1"/>
  <c r="D15" i="24"/>
  <c r="C15" i="24"/>
  <c r="C13" i="23"/>
  <c r="D13" i="23"/>
  <c r="E13" i="23"/>
  <c r="G13" i="23" s="1"/>
  <c r="F13" i="23"/>
  <c r="H13" i="23"/>
  <c r="I13" i="23" s="1"/>
  <c r="L13" i="23"/>
  <c r="N13" i="23"/>
  <c r="O13" i="23"/>
  <c r="P13" i="23"/>
  <c r="R13" i="23"/>
  <c r="AM15" i="22"/>
  <c r="AL15" i="22"/>
  <c r="AK15" i="22"/>
  <c r="AN15" i="22" s="1"/>
  <c r="D15" i="22"/>
  <c r="C15" i="22"/>
  <c r="C11" i="21"/>
  <c r="D11" i="21"/>
  <c r="E11" i="21"/>
  <c r="F11" i="21"/>
  <c r="J11" i="21" s="1"/>
  <c r="H11" i="21"/>
  <c r="N11" i="21"/>
  <c r="O11" i="21"/>
  <c r="P11" i="21"/>
  <c r="R11" i="21"/>
  <c r="C12" i="21"/>
  <c r="D12" i="21"/>
  <c r="E12" i="21"/>
  <c r="F12" i="21"/>
  <c r="L12" i="21" s="1"/>
  <c r="H12" i="21"/>
  <c r="N12" i="21"/>
  <c r="O12" i="21"/>
  <c r="P12" i="21"/>
  <c r="R12" i="21"/>
  <c r="C13" i="21"/>
  <c r="D13" i="21"/>
  <c r="E13" i="21"/>
  <c r="F13" i="21"/>
  <c r="L13" i="21" s="1"/>
  <c r="H13" i="21"/>
  <c r="I13" i="21" s="1"/>
  <c r="N13" i="21"/>
  <c r="O13" i="21"/>
  <c r="P13" i="21"/>
  <c r="R13" i="21"/>
  <c r="AM15" i="20"/>
  <c r="AL15" i="20"/>
  <c r="AK15" i="20"/>
  <c r="AN15" i="20" s="1"/>
  <c r="D15" i="20"/>
  <c r="C15" i="20"/>
  <c r="C11" i="19"/>
  <c r="D11" i="19"/>
  <c r="E11" i="19"/>
  <c r="N11" i="19"/>
  <c r="O11" i="19"/>
  <c r="P11" i="19"/>
  <c r="R11" i="19"/>
  <c r="C12" i="19"/>
  <c r="D12" i="19"/>
  <c r="E12" i="19"/>
  <c r="F12" i="19"/>
  <c r="L12" i="19" s="1"/>
  <c r="H12" i="19"/>
  <c r="N12" i="19"/>
  <c r="O12" i="19"/>
  <c r="P12" i="19"/>
  <c r="R12" i="19"/>
  <c r="C13" i="19"/>
  <c r="D13" i="19"/>
  <c r="E13" i="19"/>
  <c r="F13" i="19"/>
  <c r="L13" i="19" s="1"/>
  <c r="H13" i="19"/>
  <c r="N13" i="19"/>
  <c r="O13" i="19"/>
  <c r="P13" i="19"/>
  <c r="R13" i="19"/>
  <c r="AM15" i="18"/>
  <c r="AL15" i="18"/>
  <c r="AK15" i="18"/>
  <c r="AN15" i="18" s="1"/>
  <c r="D15" i="18"/>
  <c r="C15" i="18"/>
  <c r="C11" i="17"/>
  <c r="D11" i="17"/>
  <c r="E11" i="17"/>
  <c r="F11" i="17"/>
  <c r="L11" i="17" s="1"/>
  <c r="H11" i="17"/>
  <c r="N11" i="17"/>
  <c r="O11" i="17"/>
  <c r="P11" i="17"/>
  <c r="R11" i="17"/>
  <c r="C12" i="17"/>
  <c r="D12" i="17"/>
  <c r="E12" i="17"/>
  <c r="F12" i="17"/>
  <c r="H12" i="17"/>
  <c r="J12" i="17" s="1"/>
  <c r="L12" i="17"/>
  <c r="N12" i="17"/>
  <c r="O12" i="17"/>
  <c r="P12" i="17"/>
  <c r="R12" i="17"/>
  <c r="C13" i="17"/>
  <c r="D13" i="17"/>
  <c r="E13" i="17"/>
  <c r="I13" i="17" s="1"/>
  <c r="F13" i="17"/>
  <c r="L13" i="17" s="1"/>
  <c r="H13" i="17"/>
  <c r="N13" i="17"/>
  <c r="O13" i="17"/>
  <c r="P13" i="17"/>
  <c r="R13" i="17"/>
  <c r="AM15" i="16"/>
  <c r="AL15" i="16"/>
  <c r="AK15" i="16"/>
  <c r="AN15" i="16" s="1"/>
  <c r="D15" i="16"/>
  <c r="C15" i="16"/>
  <c r="C13" i="15"/>
  <c r="D13" i="15"/>
  <c r="E13" i="15"/>
  <c r="F13" i="15"/>
  <c r="L13" i="15" s="1"/>
  <c r="H13" i="15"/>
  <c r="N13" i="15"/>
  <c r="O13" i="15"/>
  <c r="P13" i="15"/>
  <c r="R13" i="15"/>
  <c r="AM15" i="14"/>
  <c r="AL15" i="14"/>
  <c r="AK15" i="14"/>
  <c r="AN15" i="14" s="1"/>
  <c r="D15" i="14"/>
  <c r="C15" i="14"/>
  <c r="C11" i="13"/>
  <c r="D11" i="13"/>
  <c r="E11" i="13"/>
  <c r="F11" i="13"/>
  <c r="H11" i="13"/>
  <c r="L11" i="13"/>
  <c r="N11" i="13"/>
  <c r="O11" i="13"/>
  <c r="P11" i="13"/>
  <c r="R11" i="13"/>
  <c r="C12" i="13"/>
  <c r="D12" i="13"/>
  <c r="E12" i="13"/>
  <c r="F12" i="13"/>
  <c r="L12" i="13" s="1"/>
  <c r="H12" i="13"/>
  <c r="N12" i="13"/>
  <c r="O12" i="13"/>
  <c r="P12" i="13"/>
  <c r="R12" i="13"/>
  <c r="C13" i="13"/>
  <c r="D13" i="13"/>
  <c r="E13" i="13"/>
  <c r="F13" i="13"/>
  <c r="H13" i="13"/>
  <c r="N13" i="13"/>
  <c r="O13" i="13"/>
  <c r="P13" i="13"/>
  <c r="R13" i="13"/>
  <c r="AM15" i="12"/>
  <c r="AL15" i="12"/>
  <c r="AK15" i="12"/>
  <c r="AN15" i="12" s="1"/>
  <c r="D15" i="12"/>
  <c r="C15" i="12"/>
  <c r="C13" i="11"/>
  <c r="D13" i="11"/>
  <c r="E13" i="11"/>
  <c r="F13" i="11"/>
  <c r="L13" i="11" s="1"/>
  <c r="H13" i="11"/>
  <c r="N13" i="11"/>
  <c r="O13" i="11"/>
  <c r="P13" i="11"/>
  <c r="R13" i="11"/>
  <c r="AM15" i="10"/>
  <c r="AL15" i="10"/>
  <c r="AK15" i="10"/>
  <c r="AN15" i="10" s="1"/>
  <c r="D15" i="10"/>
  <c r="C15" i="10"/>
  <c r="C13" i="9"/>
  <c r="D13" i="9"/>
  <c r="E13" i="9"/>
  <c r="F13" i="9"/>
  <c r="H13" i="9"/>
  <c r="L13" i="9"/>
  <c r="N13" i="9"/>
  <c r="O13" i="9"/>
  <c r="P13" i="9"/>
  <c r="R13" i="9"/>
  <c r="AM15" i="8"/>
  <c r="AL15" i="8"/>
  <c r="AK15" i="8"/>
  <c r="AN15" i="8" s="1"/>
  <c r="D15" i="8"/>
  <c r="C15" i="8"/>
  <c r="R13" i="7"/>
  <c r="P13" i="7"/>
  <c r="O13" i="7"/>
  <c r="N13" i="7"/>
  <c r="H13" i="7"/>
  <c r="F13" i="7"/>
  <c r="J13" i="7" s="1"/>
  <c r="E13" i="7"/>
  <c r="D13" i="7"/>
  <c r="C13" i="7"/>
  <c r="AM15" i="6"/>
  <c r="AL15" i="6"/>
  <c r="AK15" i="6"/>
  <c r="AN15" i="6" s="1"/>
  <c r="D15" i="6"/>
  <c r="C15" i="6"/>
  <c r="AM15" i="4"/>
  <c r="AL15" i="4"/>
  <c r="AK15" i="4"/>
  <c r="AN15" i="4" s="1"/>
  <c r="D15" i="4"/>
  <c r="C15" i="4"/>
  <c r="C13" i="5"/>
  <c r="D13" i="5"/>
  <c r="E13" i="5"/>
  <c r="F13" i="5"/>
  <c r="L13" i="5" s="1"/>
  <c r="H13" i="5"/>
  <c r="N13" i="5"/>
  <c r="O13" i="5"/>
  <c r="P13" i="5"/>
  <c r="R13" i="5"/>
  <c r="C13" i="3"/>
  <c r="D13" i="3"/>
  <c r="E13" i="3"/>
  <c r="G13" i="3" s="1"/>
  <c r="F13" i="3"/>
  <c r="H13" i="3"/>
  <c r="L13" i="3"/>
  <c r="N13" i="3"/>
  <c r="O13" i="3"/>
  <c r="P13" i="3"/>
  <c r="R13" i="3"/>
  <c r="AM15" i="2"/>
  <c r="AL15" i="2"/>
  <c r="AK15" i="2"/>
  <c r="AN15" i="2" s="1"/>
  <c r="D15" i="2"/>
  <c r="C15" i="2"/>
  <c r="G13" i="9" l="1"/>
  <c r="G13" i="13"/>
  <c r="G11" i="13"/>
  <c r="I12" i="21"/>
  <c r="I11" i="21"/>
  <c r="K11" i="21" s="1"/>
  <c r="I13" i="3"/>
  <c r="G13" i="11"/>
  <c r="K13" i="11" s="1"/>
  <c r="M13" i="11" s="1"/>
  <c r="Q13" i="11" s="1"/>
  <c r="S13" i="11" s="1"/>
  <c r="G13" i="15"/>
  <c r="J13" i="17"/>
  <c r="J12" i="19"/>
  <c r="I13" i="13"/>
  <c r="I12" i="13"/>
  <c r="G12" i="17"/>
  <c r="G13" i="21"/>
  <c r="G11" i="21"/>
  <c r="G12" i="13"/>
  <c r="G13" i="17"/>
  <c r="K13" i="17" s="1"/>
  <c r="M13" i="17" s="1"/>
  <c r="Q13" i="17" s="1"/>
  <c r="S13" i="17" s="1"/>
  <c r="J11" i="17"/>
  <c r="K13" i="23"/>
  <c r="M13" i="23" s="1"/>
  <c r="Q13" i="23" s="1"/>
  <c r="S13" i="23" s="1"/>
  <c r="Q13" i="25"/>
  <c r="S13" i="25" s="1"/>
  <c r="K13" i="3"/>
  <c r="M13" i="3" s="1"/>
  <c r="Q13" i="3" s="1"/>
  <c r="S13" i="3" s="1"/>
  <c r="I13" i="9"/>
  <c r="I13" i="11"/>
  <c r="K13" i="13"/>
  <c r="M13" i="13" s="1"/>
  <c r="Q13" i="13" s="1"/>
  <c r="S13" i="13" s="1"/>
  <c r="J12" i="13"/>
  <c r="I11" i="13"/>
  <c r="I13" i="15"/>
  <c r="K13" i="15" s="1"/>
  <c r="M13" i="15" s="1"/>
  <c r="Q13" i="15" s="1"/>
  <c r="S13" i="15" s="1"/>
  <c r="G11" i="17"/>
  <c r="J13" i="19"/>
  <c r="J12" i="21"/>
  <c r="G12" i="21"/>
  <c r="J13" i="25"/>
  <c r="J13" i="23"/>
  <c r="K13" i="21"/>
  <c r="M13" i="21" s="1"/>
  <c r="Q13" i="21" s="1"/>
  <c r="S13" i="21" s="1"/>
  <c r="J13" i="21"/>
  <c r="L11" i="21"/>
  <c r="I12" i="17"/>
  <c r="I11" i="17"/>
  <c r="J13" i="15"/>
  <c r="J13" i="13"/>
  <c r="L13" i="13"/>
  <c r="J11" i="13"/>
  <c r="J13" i="11"/>
  <c r="K13" i="9"/>
  <c r="M13" i="9" s="1"/>
  <c r="Q13" i="9" s="1"/>
  <c r="S13" i="9" s="1"/>
  <c r="J13" i="9"/>
  <c r="L13" i="7"/>
  <c r="J13" i="5"/>
  <c r="J13" i="3"/>
  <c r="K12" i="17" l="1"/>
  <c r="M12" i="17" s="1"/>
  <c r="Q12" i="17" s="1"/>
  <c r="S12" i="17" s="1"/>
  <c r="K11" i="13"/>
  <c r="M11" i="13" s="1"/>
  <c r="Q11" i="13" s="1"/>
  <c r="S11" i="13" s="1"/>
  <c r="K12" i="21"/>
  <c r="M12" i="21" s="1"/>
  <c r="Q12" i="21" s="1"/>
  <c r="S12" i="21" s="1"/>
  <c r="M11" i="21"/>
  <c r="Q11" i="21" s="1"/>
  <c r="S11" i="21" s="1"/>
  <c r="K11" i="17"/>
  <c r="M11" i="17" s="1"/>
  <c r="Q11" i="17" s="1"/>
  <c r="S11" i="17" s="1"/>
  <c r="K12" i="13"/>
  <c r="M12" i="13" s="1"/>
  <c r="Q12" i="13" s="1"/>
  <c r="S12" i="13" s="1"/>
  <c r="C11" i="25"/>
  <c r="D11" i="25"/>
  <c r="E11" i="25"/>
  <c r="F11" i="25"/>
  <c r="L11" i="25" s="1"/>
  <c r="H11" i="25"/>
  <c r="N11" i="25"/>
  <c r="O11" i="25"/>
  <c r="P11" i="25"/>
  <c r="R11" i="25"/>
  <c r="C12" i="25"/>
  <c r="D12" i="25"/>
  <c r="E12" i="25"/>
  <c r="F12" i="25"/>
  <c r="H12" i="25"/>
  <c r="N12" i="25"/>
  <c r="O12" i="25"/>
  <c r="P12" i="25"/>
  <c r="R12" i="25"/>
  <c r="AL13" i="24"/>
  <c r="D13" i="24"/>
  <c r="C13" i="24"/>
  <c r="AL11" i="24"/>
  <c r="D11" i="24"/>
  <c r="C11" i="24"/>
  <c r="C11" i="23"/>
  <c r="D11" i="23"/>
  <c r="E11" i="23"/>
  <c r="F11" i="23"/>
  <c r="H11" i="23"/>
  <c r="N11" i="23"/>
  <c r="O11" i="23"/>
  <c r="P11" i="23"/>
  <c r="R11" i="23"/>
  <c r="C12" i="23"/>
  <c r="D12" i="23"/>
  <c r="E12" i="23"/>
  <c r="F12" i="23"/>
  <c r="L12" i="23" s="1"/>
  <c r="H12" i="23"/>
  <c r="N12" i="23"/>
  <c r="O12" i="23"/>
  <c r="P12" i="23"/>
  <c r="R12" i="23"/>
  <c r="AM13" i="22"/>
  <c r="AL13" i="22"/>
  <c r="AK13" i="22"/>
  <c r="AN13" i="22" s="1"/>
  <c r="D13" i="22"/>
  <c r="C13" i="22"/>
  <c r="AM11" i="22"/>
  <c r="AL11" i="22"/>
  <c r="AK11" i="22"/>
  <c r="AN11" i="22" s="1"/>
  <c r="D11" i="22"/>
  <c r="C11" i="22"/>
  <c r="AM13" i="20"/>
  <c r="AL13" i="20"/>
  <c r="AK13" i="20"/>
  <c r="AN13" i="20" s="1"/>
  <c r="D13" i="20"/>
  <c r="C13" i="20"/>
  <c r="AM11" i="20"/>
  <c r="AL11" i="20"/>
  <c r="AK11" i="20"/>
  <c r="D11" i="20"/>
  <c r="C11" i="20"/>
  <c r="AM13" i="18"/>
  <c r="AL13" i="18"/>
  <c r="AK13" i="18"/>
  <c r="AN13" i="18" s="1"/>
  <c r="D13" i="18"/>
  <c r="C13" i="18"/>
  <c r="AM11" i="18"/>
  <c r="H11" i="19" s="1"/>
  <c r="AL11" i="18"/>
  <c r="AK11" i="18"/>
  <c r="F11" i="19" s="1"/>
  <c r="D11" i="18"/>
  <c r="C11" i="18"/>
  <c r="AM13" i="16"/>
  <c r="AL13" i="16"/>
  <c r="AK13" i="16"/>
  <c r="AN13" i="16" s="1"/>
  <c r="D13" i="16"/>
  <c r="C13" i="16"/>
  <c r="AM11" i="16"/>
  <c r="AL11" i="16"/>
  <c r="AK11" i="16"/>
  <c r="D11" i="16"/>
  <c r="C11" i="16"/>
  <c r="C11" i="15"/>
  <c r="D11" i="15"/>
  <c r="E11" i="15"/>
  <c r="F11" i="15"/>
  <c r="L11" i="15" s="1"/>
  <c r="H11" i="15"/>
  <c r="N11" i="15"/>
  <c r="O11" i="15"/>
  <c r="P11" i="15"/>
  <c r="R11" i="15"/>
  <c r="C12" i="15"/>
  <c r="D12" i="15"/>
  <c r="E12" i="15"/>
  <c r="F12" i="15"/>
  <c r="H12" i="15"/>
  <c r="N12" i="15"/>
  <c r="O12" i="15"/>
  <c r="P12" i="15"/>
  <c r="R12" i="15"/>
  <c r="AL13" i="14"/>
  <c r="D13" i="14"/>
  <c r="C13" i="14"/>
  <c r="AL11" i="14"/>
  <c r="D11" i="14"/>
  <c r="C11" i="14"/>
  <c r="AL13" i="12"/>
  <c r="D13" i="12"/>
  <c r="C13" i="12"/>
  <c r="AL11" i="12"/>
  <c r="D11" i="12"/>
  <c r="C11" i="12"/>
  <c r="J11" i="19" l="1"/>
  <c r="J12" i="25"/>
  <c r="J12" i="15"/>
  <c r="J12" i="23"/>
  <c r="L12" i="25"/>
  <c r="L12" i="15"/>
  <c r="J11" i="23"/>
  <c r="L11" i="23"/>
  <c r="J11" i="25"/>
  <c r="AN11" i="20"/>
  <c r="AN11" i="18"/>
  <c r="AN11" i="16"/>
  <c r="J11" i="15"/>
  <c r="C11" i="11" l="1"/>
  <c r="D11" i="11"/>
  <c r="E11" i="11"/>
  <c r="N11" i="11"/>
  <c r="O11" i="11"/>
  <c r="P11" i="11"/>
  <c r="R11" i="11"/>
  <c r="C12" i="11"/>
  <c r="D12" i="11"/>
  <c r="E12" i="11"/>
  <c r="N12" i="11"/>
  <c r="O12" i="11"/>
  <c r="P12" i="11"/>
  <c r="R12" i="11"/>
  <c r="AL13" i="10"/>
  <c r="D13" i="10"/>
  <c r="C13" i="10"/>
  <c r="AL11" i="10"/>
  <c r="D11" i="10"/>
  <c r="C11" i="10"/>
  <c r="C11" i="9"/>
  <c r="D11" i="9"/>
  <c r="E11" i="9"/>
  <c r="N11" i="9"/>
  <c r="O11" i="9"/>
  <c r="P11" i="9"/>
  <c r="R11" i="9"/>
  <c r="C12" i="9"/>
  <c r="D12" i="9"/>
  <c r="E12" i="9"/>
  <c r="N12" i="9"/>
  <c r="O12" i="9"/>
  <c r="P12" i="9"/>
  <c r="R12" i="9"/>
  <c r="AL13" i="8"/>
  <c r="D13" i="8"/>
  <c r="C13" i="8"/>
  <c r="AL11" i="8"/>
  <c r="D11" i="8"/>
  <c r="C11" i="8"/>
  <c r="C11" i="7"/>
  <c r="D11" i="7"/>
  <c r="E11" i="7"/>
  <c r="F11" i="7"/>
  <c r="L11" i="7" s="1"/>
  <c r="H11" i="7"/>
  <c r="N11" i="7"/>
  <c r="O11" i="7"/>
  <c r="P11" i="7"/>
  <c r="R11" i="7"/>
  <c r="C12" i="7"/>
  <c r="D12" i="7"/>
  <c r="E12" i="7"/>
  <c r="F12" i="7"/>
  <c r="H12" i="7"/>
  <c r="N12" i="7"/>
  <c r="O12" i="7"/>
  <c r="P12" i="7"/>
  <c r="R12" i="7"/>
  <c r="AL13" i="6"/>
  <c r="D13" i="6"/>
  <c r="C13" i="6"/>
  <c r="AL11" i="6"/>
  <c r="D11" i="6"/>
  <c r="C11" i="6"/>
  <c r="C11" i="5"/>
  <c r="D11" i="5"/>
  <c r="E11" i="5"/>
  <c r="F11" i="5"/>
  <c r="L11" i="5" s="1"/>
  <c r="H11" i="5"/>
  <c r="N11" i="5"/>
  <c r="O11" i="5"/>
  <c r="P11" i="5"/>
  <c r="R11" i="5"/>
  <c r="C12" i="5"/>
  <c r="D12" i="5"/>
  <c r="E12" i="5"/>
  <c r="F12" i="5"/>
  <c r="H12" i="5"/>
  <c r="N12" i="5"/>
  <c r="O12" i="5"/>
  <c r="P12" i="5"/>
  <c r="R12" i="5"/>
  <c r="AL13" i="4"/>
  <c r="D13" i="4"/>
  <c r="C13" i="4"/>
  <c r="AL11" i="4"/>
  <c r="D11" i="4"/>
  <c r="C11" i="4"/>
  <c r="C11" i="3"/>
  <c r="D11" i="3"/>
  <c r="E11" i="3"/>
  <c r="N11" i="3"/>
  <c r="O11" i="3"/>
  <c r="P11" i="3"/>
  <c r="R11" i="3"/>
  <c r="C12" i="3"/>
  <c r="D12" i="3"/>
  <c r="E12" i="3"/>
  <c r="N12" i="3"/>
  <c r="O12" i="3"/>
  <c r="P12" i="3"/>
  <c r="R12" i="3"/>
  <c r="AL11" i="2"/>
  <c r="D11" i="2"/>
  <c r="C11" i="2"/>
  <c r="AL13" i="2"/>
  <c r="D13" i="2"/>
  <c r="C13" i="2"/>
  <c r="A12" i="1"/>
  <c r="J12" i="7" l="1"/>
  <c r="J11" i="7"/>
  <c r="L12" i="7"/>
  <c r="J12" i="5"/>
  <c r="L12" i="5"/>
  <c r="J11" i="5"/>
  <c r="C17" i="15"/>
  <c r="D17" i="15"/>
  <c r="E17" i="15"/>
  <c r="N17" i="15"/>
  <c r="O17" i="15"/>
  <c r="P17" i="15"/>
  <c r="R17" i="15"/>
  <c r="AL18" i="14"/>
  <c r="D18" i="14"/>
  <c r="C18" i="14"/>
  <c r="R17" i="25" l="1"/>
  <c r="R19" i="25" s="1"/>
  <c r="P17" i="25"/>
  <c r="P19" i="25" s="1"/>
  <c r="O17" i="25"/>
  <c r="O19" i="25" s="1"/>
  <c r="N17" i="25"/>
  <c r="N19" i="25" s="1"/>
  <c r="E17" i="25"/>
  <c r="E19" i="25" s="1"/>
  <c r="D17" i="25"/>
  <c r="C17" i="25"/>
  <c r="R10" i="25"/>
  <c r="R15" i="25" s="1"/>
  <c r="P10" i="25"/>
  <c r="P15" i="25" s="1"/>
  <c r="O10" i="25"/>
  <c r="N10" i="25"/>
  <c r="N15" i="25" s="1"/>
  <c r="E10" i="25"/>
  <c r="E15" i="25" s="1"/>
  <c r="D10" i="25"/>
  <c r="C10" i="25"/>
  <c r="E4" i="25"/>
  <c r="S21" i="25" s="1"/>
  <c r="AL18" i="24"/>
  <c r="D18" i="24"/>
  <c r="C18" i="24"/>
  <c r="AL9" i="24"/>
  <c r="D9" i="24"/>
  <c r="C9" i="24"/>
  <c r="F5" i="24"/>
  <c r="F6" i="24" s="1"/>
  <c r="S1" i="24"/>
  <c r="R17" i="23"/>
  <c r="R19" i="23" s="1"/>
  <c r="P17" i="23"/>
  <c r="P19" i="23" s="1"/>
  <c r="O17" i="23"/>
  <c r="O19" i="23" s="1"/>
  <c r="N17" i="23"/>
  <c r="N19" i="23" s="1"/>
  <c r="E17" i="23"/>
  <c r="E19" i="23" s="1"/>
  <c r="D17" i="23"/>
  <c r="C17" i="23"/>
  <c r="R10" i="23"/>
  <c r="P10" i="23"/>
  <c r="P15" i="23" s="1"/>
  <c r="O10" i="23"/>
  <c r="O15" i="23" s="1"/>
  <c r="N10" i="23"/>
  <c r="E10" i="23"/>
  <c r="E15" i="23" s="1"/>
  <c r="D10" i="23"/>
  <c r="C10" i="23"/>
  <c r="E4" i="23"/>
  <c r="S21" i="23" s="1"/>
  <c r="AL18" i="22"/>
  <c r="D18" i="22"/>
  <c r="C18" i="22"/>
  <c r="AL9" i="22"/>
  <c r="D9" i="22"/>
  <c r="C9" i="22"/>
  <c r="F5" i="22"/>
  <c r="F6" i="22" s="1"/>
  <c r="S1" i="22"/>
  <c r="F5" i="16"/>
  <c r="C10" i="3"/>
  <c r="D10" i="3"/>
  <c r="E10" i="3"/>
  <c r="N10" i="3"/>
  <c r="O10" i="3"/>
  <c r="P10" i="3"/>
  <c r="R10" i="3"/>
  <c r="D1" i="25" l="1"/>
  <c r="D1" i="23"/>
  <c r="O15" i="25"/>
  <c r="G5" i="24"/>
  <c r="H5" i="24" s="1"/>
  <c r="I5" i="24" s="1"/>
  <c r="G5" i="22"/>
  <c r="H5" i="22" s="1"/>
  <c r="H6" i="22" s="1"/>
  <c r="N15" i="23"/>
  <c r="R15" i="23"/>
  <c r="R17" i="21"/>
  <c r="P17" i="21"/>
  <c r="P19" i="21" s="1"/>
  <c r="O17" i="21"/>
  <c r="O19" i="21" s="1"/>
  <c r="N17" i="21"/>
  <c r="N19" i="21" s="1"/>
  <c r="E17" i="21"/>
  <c r="E19" i="21" s="1"/>
  <c r="D17" i="21"/>
  <c r="C17" i="21"/>
  <c r="R19" i="21"/>
  <c r="R10" i="21"/>
  <c r="R15" i="21" s="1"/>
  <c r="P10" i="21"/>
  <c r="O10" i="21"/>
  <c r="O15" i="21" s="1"/>
  <c r="N10" i="21"/>
  <c r="N15" i="21" s="1"/>
  <c r="E10" i="21"/>
  <c r="E15" i="21" s="1"/>
  <c r="D10" i="21"/>
  <c r="C10" i="21"/>
  <c r="E4" i="21"/>
  <c r="S21" i="21" s="1"/>
  <c r="AL18" i="20"/>
  <c r="D18" i="20"/>
  <c r="C18" i="20"/>
  <c r="AL9" i="20"/>
  <c r="D9" i="20"/>
  <c r="C9" i="20"/>
  <c r="F5" i="20"/>
  <c r="F6" i="20" s="1"/>
  <c r="S1" i="20"/>
  <c r="R17" i="19"/>
  <c r="R19" i="19" s="1"/>
  <c r="P17" i="19"/>
  <c r="P19" i="19" s="1"/>
  <c r="O17" i="19"/>
  <c r="O19" i="19" s="1"/>
  <c r="N17" i="19"/>
  <c r="E17" i="19"/>
  <c r="D17" i="19"/>
  <c r="C17" i="19"/>
  <c r="N19" i="19"/>
  <c r="R10" i="19"/>
  <c r="R15" i="19" s="1"/>
  <c r="P10" i="19"/>
  <c r="P15" i="19" s="1"/>
  <c r="O10" i="19"/>
  <c r="O15" i="19" s="1"/>
  <c r="N10" i="19"/>
  <c r="N15" i="19" s="1"/>
  <c r="E10" i="19"/>
  <c r="D10" i="19"/>
  <c r="C10" i="19"/>
  <c r="E4" i="19"/>
  <c r="S21" i="19" s="1"/>
  <c r="AL18" i="18"/>
  <c r="D18" i="18"/>
  <c r="C18" i="18"/>
  <c r="AL9" i="18"/>
  <c r="D9" i="18"/>
  <c r="C9" i="18"/>
  <c r="F5" i="18"/>
  <c r="F6" i="18" s="1"/>
  <c r="S1" i="18"/>
  <c r="R17" i="17"/>
  <c r="R19" i="17" s="1"/>
  <c r="P17" i="17"/>
  <c r="P19" i="17" s="1"/>
  <c r="O17" i="17"/>
  <c r="O19" i="17" s="1"/>
  <c r="N17" i="17"/>
  <c r="E17" i="17"/>
  <c r="E19" i="17" s="1"/>
  <c r="D17" i="17"/>
  <c r="C17" i="17"/>
  <c r="N19" i="17"/>
  <c r="R10" i="17"/>
  <c r="R15" i="17" s="1"/>
  <c r="P10" i="17"/>
  <c r="P15" i="17" s="1"/>
  <c r="O10" i="17"/>
  <c r="O15" i="17" s="1"/>
  <c r="N10" i="17"/>
  <c r="N15" i="17" s="1"/>
  <c r="E10" i="17"/>
  <c r="E15" i="17" s="1"/>
  <c r="D10" i="17"/>
  <c r="C10" i="17"/>
  <c r="E4" i="17"/>
  <c r="S21" i="17" s="1"/>
  <c r="AL18" i="16"/>
  <c r="D18" i="16"/>
  <c r="C18" i="16"/>
  <c r="AL9" i="16"/>
  <c r="D9" i="16"/>
  <c r="C9" i="16"/>
  <c r="F6" i="16"/>
  <c r="S1" i="16"/>
  <c r="P19" i="15"/>
  <c r="O19" i="15"/>
  <c r="N19" i="15"/>
  <c r="R19" i="15"/>
  <c r="R10" i="15"/>
  <c r="R15" i="15" s="1"/>
  <c r="P10" i="15"/>
  <c r="O10" i="15"/>
  <c r="O15" i="15" s="1"/>
  <c r="N10" i="15"/>
  <c r="N15" i="15" s="1"/>
  <c r="E10" i="15"/>
  <c r="D10" i="15"/>
  <c r="C10" i="15"/>
  <c r="E4" i="15"/>
  <c r="S21" i="15" s="1"/>
  <c r="AL9" i="14"/>
  <c r="D9" i="14"/>
  <c r="C9" i="14"/>
  <c r="F5" i="14"/>
  <c r="G5" i="14" s="1"/>
  <c r="S1" i="14"/>
  <c r="R17" i="13"/>
  <c r="R19" i="13" s="1"/>
  <c r="P17" i="13"/>
  <c r="P19" i="13" s="1"/>
  <c r="O17" i="13"/>
  <c r="O19" i="13" s="1"/>
  <c r="N17" i="13"/>
  <c r="N19" i="13" s="1"/>
  <c r="E17" i="13"/>
  <c r="E19" i="13" s="1"/>
  <c r="D17" i="13"/>
  <c r="C17" i="13"/>
  <c r="R10" i="13"/>
  <c r="R15" i="13" s="1"/>
  <c r="P10" i="13"/>
  <c r="P15" i="13" s="1"/>
  <c r="O10" i="13"/>
  <c r="O15" i="13" s="1"/>
  <c r="N10" i="13"/>
  <c r="N15" i="13" s="1"/>
  <c r="E10" i="13"/>
  <c r="E15" i="13" s="1"/>
  <c r="D10" i="13"/>
  <c r="C10" i="13"/>
  <c r="E4" i="13"/>
  <c r="S21" i="13" s="1"/>
  <c r="AL18" i="12"/>
  <c r="D18" i="12"/>
  <c r="C18" i="12"/>
  <c r="AL9" i="12"/>
  <c r="D9" i="12"/>
  <c r="C9" i="12"/>
  <c r="F5" i="12"/>
  <c r="G5" i="12" s="1"/>
  <c r="S1" i="12"/>
  <c r="R17" i="11"/>
  <c r="R19" i="11" s="1"/>
  <c r="P17" i="11"/>
  <c r="P19" i="11" s="1"/>
  <c r="O17" i="11"/>
  <c r="O19" i="11" s="1"/>
  <c r="N17" i="11"/>
  <c r="N19" i="11" s="1"/>
  <c r="E17" i="11"/>
  <c r="E19" i="11" s="1"/>
  <c r="D17" i="11"/>
  <c r="C17" i="11"/>
  <c r="R10" i="11"/>
  <c r="R15" i="11" s="1"/>
  <c r="P10" i="11"/>
  <c r="P15" i="11" s="1"/>
  <c r="O10" i="11"/>
  <c r="O15" i="11" s="1"/>
  <c r="N10" i="11"/>
  <c r="N15" i="11" s="1"/>
  <c r="E10" i="11"/>
  <c r="E15" i="11" s="1"/>
  <c r="D10" i="11"/>
  <c r="C10" i="11"/>
  <c r="E4" i="11"/>
  <c r="S21" i="11" s="1"/>
  <c r="AL18" i="10"/>
  <c r="D18" i="10"/>
  <c r="C18" i="10"/>
  <c r="AL9" i="10"/>
  <c r="D9" i="10"/>
  <c r="C9" i="10"/>
  <c r="F5" i="10"/>
  <c r="F6" i="10" s="1"/>
  <c r="S1" i="10"/>
  <c r="R17" i="9"/>
  <c r="R19" i="9" s="1"/>
  <c r="P17" i="9"/>
  <c r="O17" i="9"/>
  <c r="O19" i="9" s="1"/>
  <c r="N17" i="9"/>
  <c r="N19" i="9" s="1"/>
  <c r="E17" i="9"/>
  <c r="E19" i="9" s="1"/>
  <c r="D17" i="9"/>
  <c r="C17" i="9"/>
  <c r="R10" i="9"/>
  <c r="R15" i="9" s="1"/>
  <c r="P10" i="9"/>
  <c r="P15" i="9" s="1"/>
  <c r="O10" i="9"/>
  <c r="O15" i="9" s="1"/>
  <c r="N10" i="9"/>
  <c r="N15" i="9" s="1"/>
  <c r="E10" i="9"/>
  <c r="E15" i="9" s="1"/>
  <c r="D10" i="9"/>
  <c r="C10" i="9"/>
  <c r="E4" i="9"/>
  <c r="S21" i="9" s="1"/>
  <c r="AL18" i="8"/>
  <c r="D18" i="8"/>
  <c r="C18" i="8"/>
  <c r="AL9" i="8"/>
  <c r="D9" i="8"/>
  <c r="C9" i="8"/>
  <c r="F5" i="8"/>
  <c r="F6" i="8" s="1"/>
  <c r="S1" i="8"/>
  <c r="R17" i="7"/>
  <c r="R19" i="7" s="1"/>
  <c r="P17" i="7"/>
  <c r="P19" i="7" s="1"/>
  <c r="O17" i="7"/>
  <c r="O19" i="7" s="1"/>
  <c r="N17" i="7"/>
  <c r="E17" i="7"/>
  <c r="D17" i="7"/>
  <c r="C17" i="7"/>
  <c r="R10" i="7"/>
  <c r="R15" i="7" s="1"/>
  <c r="P10" i="7"/>
  <c r="P15" i="7" s="1"/>
  <c r="O10" i="7"/>
  <c r="O15" i="7" s="1"/>
  <c r="N10" i="7"/>
  <c r="N15" i="7" s="1"/>
  <c r="E10" i="7"/>
  <c r="D10" i="7"/>
  <c r="C10" i="7"/>
  <c r="E4" i="7"/>
  <c r="S21" i="7" s="1"/>
  <c r="AL18" i="6"/>
  <c r="D18" i="6"/>
  <c r="C18" i="6"/>
  <c r="AL9" i="6"/>
  <c r="D9" i="6"/>
  <c r="C9" i="6"/>
  <c r="F5" i="6"/>
  <c r="F6" i="6" s="1"/>
  <c r="S1" i="6"/>
  <c r="R17" i="5"/>
  <c r="R19" i="5" s="1"/>
  <c r="P17" i="5"/>
  <c r="P19" i="5" s="1"/>
  <c r="O17" i="5"/>
  <c r="O19" i="5" s="1"/>
  <c r="N17" i="5"/>
  <c r="E17" i="5"/>
  <c r="D17" i="5"/>
  <c r="C17" i="5"/>
  <c r="R10" i="5"/>
  <c r="R15" i="5" s="1"/>
  <c r="P10" i="5"/>
  <c r="O10" i="5"/>
  <c r="O15" i="5" s="1"/>
  <c r="N10" i="5"/>
  <c r="N15" i="5" s="1"/>
  <c r="E10" i="5"/>
  <c r="D10" i="5"/>
  <c r="C10" i="5"/>
  <c r="E4" i="5"/>
  <c r="D1" i="5" s="1"/>
  <c r="AL18" i="4"/>
  <c r="D18" i="4"/>
  <c r="C18" i="4"/>
  <c r="AL9" i="4"/>
  <c r="D9" i="4"/>
  <c r="C9" i="4"/>
  <c r="F5" i="4"/>
  <c r="F6" i="4" s="1"/>
  <c r="S1" i="4"/>
  <c r="R17" i="3"/>
  <c r="R19" i="3" s="1"/>
  <c r="P17" i="3"/>
  <c r="P19" i="3" s="1"/>
  <c r="O17" i="3"/>
  <c r="O19" i="3" s="1"/>
  <c r="N17" i="3"/>
  <c r="N19" i="3" s="1"/>
  <c r="E17" i="3"/>
  <c r="E19" i="3" s="1"/>
  <c r="D17" i="3"/>
  <c r="C17" i="3"/>
  <c r="R15" i="3"/>
  <c r="O15" i="3"/>
  <c r="N15" i="3"/>
  <c r="E15" i="3"/>
  <c r="E4" i="3"/>
  <c r="S21" i="3" s="1"/>
  <c r="AL18" i="2"/>
  <c r="D18" i="2"/>
  <c r="C18" i="2"/>
  <c r="AL9" i="2"/>
  <c r="D9" i="2"/>
  <c r="C9" i="2"/>
  <c r="F5" i="2"/>
  <c r="G5" i="2" s="1"/>
  <c r="S1" i="2"/>
  <c r="M75" i="1"/>
  <c r="N105" i="1" s="1"/>
  <c r="M74" i="1"/>
  <c r="N103" i="1" s="1"/>
  <c r="M73" i="1"/>
  <c r="N101" i="1" s="1"/>
  <c r="M72" i="1"/>
  <c r="N99" i="1" s="1"/>
  <c r="M71" i="1"/>
  <c r="N97" i="1" s="1"/>
  <c r="M70" i="1"/>
  <c r="N95" i="1" s="1"/>
  <c r="M69" i="1"/>
  <c r="N93" i="1" s="1"/>
  <c r="M68" i="1"/>
  <c r="N91" i="1" s="1"/>
  <c r="M67" i="1"/>
  <c r="N89" i="1" s="1"/>
  <c r="M66" i="1"/>
  <c r="N87" i="1" s="1"/>
  <c r="M65" i="1"/>
  <c r="N85" i="1" s="1"/>
  <c r="M64" i="1"/>
  <c r="N83" i="1" s="1"/>
  <c r="M63" i="1"/>
  <c r="N81" i="1" s="1"/>
  <c r="M62" i="1"/>
  <c r="N79" i="1" s="1"/>
  <c r="M61" i="1"/>
  <c r="N77" i="1" s="1"/>
  <c r="M60" i="1"/>
  <c r="N75" i="1" s="1"/>
  <c r="M59" i="1"/>
  <c r="N73" i="1" s="1"/>
  <c r="M58" i="1"/>
  <c r="N71" i="1" s="1"/>
  <c r="M57" i="1"/>
  <c r="N69" i="1" s="1"/>
  <c r="M56" i="1"/>
  <c r="N67" i="1" s="1"/>
  <c r="M55" i="1"/>
  <c r="N65" i="1" s="1"/>
  <c r="M54" i="1"/>
  <c r="N63" i="1" s="1"/>
  <c r="M53" i="1"/>
  <c r="N61" i="1" s="1"/>
  <c r="M52" i="1"/>
  <c r="N59" i="1" s="1"/>
  <c r="M51" i="1"/>
  <c r="N57" i="1" s="1"/>
  <c r="M50" i="1"/>
  <c r="N55" i="1" s="1"/>
  <c r="M49" i="1"/>
  <c r="N53" i="1" s="1"/>
  <c r="M48" i="1"/>
  <c r="N51" i="1" s="1"/>
  <c r="M47" i="1"/>
  <c r="N49" i="1" s="1"/>
  <c r="M46" i="1"/>
  <c r="N47" i="1" s="1"/>
  <c r="M45" i="1"/>
  <c r="N45" i="1" s="1"/>
  <c r="K23" i="1"/>
  <c r="K24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L19" i="1" a="1"/>
  <c r="L19" i="1" s="1"/>
  <c r="K19" i="1" a="1"/>
  <c r="K19" i="1" s="1"/>
  <c r="J19" i="1" a="1"/>
  <c r="J19" i="1" s="1"/>
  <c r="U18" i="1"/>
  <c r="T18" i="1"/>
  <c r="S18" i="1"/>
  <c r="R18" i="1"/>
  <c r="Q18" i="1"/>
  <c r="P18" i="1"/>
  <c r="O18" i="1"/>
  <c r="N18" i="1"/>
  <c r="M18" i="1"/>
  <c r="L18" i="1"/>
  <c r="K18" i="1"/>
  <c r="J18" i="1"/>
  <c r="H18" i="1"/>
  <c r="G18" i="1"/>
  <c r="F18" i="1"/>
  <c r="E18" i="1"/>
  <c r="A17" i="1"/>
  <c r="A16" i="1"/>
  <c r="A13" i="1"/>
  <c r="A15" i="1"/>
  <c r="A11" i="1"/>
  <c r="A6" i="1"/>
  <c r="N19" i="5" l="1"/>
  <c r="G6" i="22"/>
  <c r="H6" i="24"/>
  <c r="G5" i="4"/>
  <c r="H5" i="4" s="1"/>
  <c r="H6" i="4" s="1"/>
  <c r="G6" i="24"/>
  <c r="I6" i="24"/>
  <c r="J5" i="24"/>
  <c r="I5" i="22"/>
  <c r="I6" i="22" s="1"/>
  <c r="G5" i="18"/>
  <c r="G6" i="18" s="1"/>
  <c r="D1" i="19"/>
  <c r="D1" i="17"/>
  <c r="G5" i="16"/>
  <c r="G6" i="16" s="1"/>
  <c r="D1" i="13"/>
  <c r="F6" i="12"/>
  <c r="N19" i="7"/>
  <c r="P15" i="15"/>
  <c r="P15" i="21"/>
  <c r="P19" i="9"/>
  <c r="G5" i="8"/>
  <c r="G6" i="8" s="1"/>
  <c r="D1" i="7"/>
  <c r="P15" i="3"/>
  <c r="G6" i="2"/>
  <c r="H5" i="2"/>
  <c r="D1" i="3"/>
  <c r="F6" i="2"/>
  <c r="H5" i="14"/>
  <c r="G6" i="14"/>
  <c r="G6" i="12"/>
  <c r="H5" i="12"/>
  <c r="F6" i="14"/>
  <c r="D1" i="15"/>
  <c r="E19" i="15"/>
  <c r="E15" i="15"/>
  <c r="G5" i="20"/>
  <c r="D1" i="21"/>
  <c r="E15" i="19"/>
  <c r="E19" i="19"/>
  <c r="G5" i="10"/>
  <c r="D1" i="11"/>
  <c r="P15" i="5"/>
  <c r="I5" i="4"/>
  <c r="G5" i="6"/>
  <c r="E15" i="5"/>
  <c r="E19" i="5"/>
  <c r="S21" i="5"/>
  <c r="D1" i="9"/>
  <c r="E15" i="7"/>
  <c r="E19" i="7"/>
  <c r="J5" i="22" l="1"/>
  <c r="G6" i="4"/>
  <c r="J6" i="24"/>
  <c r="K5" i="24"/>
  <c r="K5" i="22"/>
  <c r="J6" i="22"/>
  <c r="H5" i="18"/>
  <c r="I5" i="18" s="1"/>
  <c r="H5" i="16"/>
  <c r="I5" i="16" s="1"/>
  <c r="H5" i="8"/>
  <c r="I5" i="8" s="1"/>
  <c r="H6" i="2"/>
  <c r="I5" i="2"/>
  <c r="G6" i="20"/>
  <c r="H5" i="20"/>
  <c r="H6" i="12"/>
  <c r="I5" i="12"/>
  <c r="H6" i="16"/>
  <c r="H6" i="14"/>
  <c r="I5" i="14"/>
  <c r="H6" i="18"/>
  <c r="G6" i="10"/>
  <c r="H5" i="10"/>
  <c r="H5" i="6"/>
  <c r="G6" i="6"/>
  <c r="I6" i="4"/>
  <c r="J5" i="4"/>
  <c r="H6" i="8" l="1"/>
  <c r="L5" i="24"/>
  <c r="K6" i="24"/>
  <c r="L5" i="22"/>
  <c r="K6" i="22"/>
  <c r="J5" i="2"/>
  <c r="I6" i="2"/>
  <c r="J5" i="12"/>
  <c r="I6" i="12"/>
  <c r="I6" i="18"/>
  <c r="J5" i="18"/>
  <c r="I6" i="14"/>
  <c r="J5" i="14"/>
  <c r="J5" i="16"/>
  <c r="I6" i="16"/>
  <c r="I5" i="20"/>
  <c r="H6" i="20"/>
  <c r="I5" i="10"/>
  <c r="H6" i="10"/>
  <c r="J6" i="4"/>
  <c r="K5" i="4"/>
  <c r="I5" i="6"/>
  <c r="H6" i="6"/>
  <c r="J5" i="8"/>
  <c r="I6" i="8"/>
  <c r="M5" i="24" l="1"/>
  <c r="L6" i="24"/>
  <c r="L6" i="22"/>
  <c r="M5" i="22"/>
  <c r="J6" i="2"/>
  <c r="K5" i="2"/>
  <c r="K5" i="16"/>
  <c r="J6" i="16"/>
  <c r="K5" i="14"/>
  <c r="J6" i="14"/>
  <c r="J5" i="20"/>
  <c r="I6" i="20"/>
  <c r="J6" i="18"/>
  <c r="K5" i="18"/>
  <c r="K5" i="12"/>
  <c r="J6" i="12"/>
  <c r="J5" i="10"/>
  <c r="I6" i="10"/>
  <c r="L5" i="4"/>
  <c r="K6" i="4"/>
  <c r="J6" i="8"/>
  <c r="K5" i="8"/>
  <c r="J5" i="6"/>
  <c r="I6" i="6"/>
  <c r="M6" i="24" l="1"/>
  <c r="N5" i="24"/>
  <c r="M6" i="22"/>
  <c r="N5" i="22"/>
  <c r="L5" i="2"/>
  <c r="K6" i="2"/>
  <c r="K6" i="12"/>
  <c r="L5" i="12"/>
  <c r="L5" i="14"/>
  <c r="K6" i="14"/>
  <c r="L5" i="18"/>
  <c r="K6" i="18"/>
  <c r="K6" i="16"/>
  <c r="L5" i="16"/>
  <c r="J6" i="20"/>
  <c r="K5" i="20"/>
  <c r="J6" i="10"/>
  <c r="K5" i="10"/>
  <c r="M5" i="4"/>
  <c r="L6" i="4"/>
  <c r="J6" i="6"/>
  <c r="K5" i="6"/>
  <c r="K6" i="8"/>
  <c r="L5" i="8"/>
  <c r="N6" i="24" l="1"/>
  <c r="O5" i="24"/>
  <c r="O5" i="22"/>
  <c r="N6" i="22"/>
  <c r="M5" i="2"/>
  <c r="L6" i="2"/>
  <c r="L6" i="16"/>
  <c r="M5" i="16"/>
  <c r="K6" i="20"/>
  <c r="L5" i="20"/>
  <c r="L6" i="14"/>
  <c r="M5" i="14"/>
  <c r="M5" i="18"/>
  <c r="L6" i="18"/>
  <c r="L6" i="12"/>
  <c r="M5" i="12"/>
  <c r="K6" i="10"/>
  <c r="L5" i="10"/>
  <c r="M5" i="8"/>
  <c r="L6" i="8"/>
  <c r="K6" i="6"/>
  <c r="L5" i="6"/>
  <c r="M6" i="4"/>
  <c r="N5" i="4"/>
  <c r="P5" i="24" l="1"/>
  <c r="O6" i="24"/>
  <c r="P5" i="22"/>
  <c r="O6" i="22"/>
  <c r="N5" i="2"/>
  <c r="M6" i="2"/>
  <c r="N5" i="12"/>
  <c r="M6" i="12"/>
  <c r="M6" i="14"/>
  <c r="N5" i="14"/>
  <c r="M6" i="18"/>
  <c r="N5" i="18"/>
  <c r="M5" i="20"/>
  <c r="L6" i="20"/>
  <c r="N5" i="16"/>
  <c r="M6" i="16"/>
  <c r="M5" i="10"/>
  <c r="L6" i="10"/>
  <c r="N6" i="4"/>
  <c r="O5" i="4"/>
  <c r="M5" i="6"/>
  <c r="L6" i="6"/>
  <c r="N5" i="8"/>
  <c r="M6" i="8"/>
  <c r="Q5" i="24" l="1"/>
  <c r="P6" i="24"/>
  <c r="P6" i="22"/>
  <c r="Q5" i="22"/>
  <c r="N6" i="2"/>
  <c r="O5" i="2"/>
  <c r="O5" i="16"/>
  <c r="N6" i="16"/>
  <c r="N5" i="20"/>
  <c r="M6" i="20"/>
  <c r="N6" i="18"/>
  <c r="O5" i="18"/>
  <c r="O5" i="12"/>
  <c r="N6" i="12"/>
  <c r="O5" i="14"/>
  <c r="N6" i="14"/>
  <c r="N5" i="10"/>
  <c r="M6" i="10"/>
  <c r="N5" i="6"/>
  <c r="M6" i="6"/>
  <c r="N6" i="8"/>
  <c r="O5" i="8"/>
  <c r="P5" i="4"/>
  <c r="O6" i="4"/>
  <c r="Q6" i="24" l="1"/>
  <c r="R5" i="24"/>
  <c r="Q6" i="22"/>
  <c r="R5" i="22"/>
  <c r="O6" i="2"/>
  <c r="P5" i="2"/>
  <c r="O6" i="16"/>
  <c r="P5" i="16"/>
  <c r="N6" i="20"/>
  <c r="O5" i="20"/>
  <c r="P5" i="14"/>
  <c r="O6" i="14"/>
  <c r="O6" i="12"/>
  <c r="P5" i="12"/>
  <c r="P5" i="18"/>
  <c r="O6" i="18"/>
  <c r="N6" i="10"/>
  <c r="O5" i="10"/>
  <c r="N6" i="6"/>
  <c r="O5" i="6"/>
  <c r="Q5" i="4"/>
  <c r="P6" i="4"/>
  <c r="O6" i="8"/>
  <c r="P5" i="8"/>
  <c r="R6" i="24" l="1"/>
  <c r="S5" i="24"/>
  <c r="S5" i="22"/>
  <c r="R6" i="22"/>
  <c r="Q5" i="2"/>
  <c r="P6" i="2"/>
  <c r="P6" i="12"/>
  <c r="Q5" i="12"/>
  <c r="O6" i="20"/>
  <c r="P5" i="20"/>
  <c r="Q5" i="18"/>
  <c r="P6" i="18"/>
  <c r="P6" i="14"/>
  <c r="Q5" i="14"/>
  <c r="P6" i="16"/>
  <c r="Q5" i="16"/>
  <c r="O6" i="10"/>
  <c r="P5" i="10"/>
  <c r="Q5" i="8"/>
  <c r="P6" i="8"/>
  <c r="O6" i="6"/>
  <c r="P5" i="6"/>
  <c r="Q6" i="4"/>
  <c r="R5" i="4"/>
  <c r="T5" i="24" l="1"/>
  <c r="S6" i="24"/>
  <c r="T5" i="22"/>
  <c r="S6" i="22"/>
  <c r="R5" i="2"/>
  <c r="Q6" i="2"/>
  <c r="R5" i="12"/>
  <c r="Q6" i="12"/>
  <c r="Q6" i="14"/>
  <c r="R5" i="14"/>
  <c r="Q5" i="20"/>
  <c r="P6" i="20"/>
  <c r="R5" i="16"/>
  <c r="Q6" i="16"/>
  <c r="Q6" i="18"/>
  <c r="R5" i="18"/>
  <c r="Q5" i="10"/>
  <c r="P6" i="10"/>
  <c r="P6" i="6"/>
  <c r="Q5" i="6"/>
  <c r="R6" i="4"/>
  <c r="S5" i="4"/>
  <c r="R5" i="8"/>
  <c r="Q6" i="8"/>
  <c r="U5" i="24" l="1"/>
  <c r="T6" i="24"/>
  <c r="T6" i="22"/>
  <c r="U5" i="22"/>
  <c r="R6" i="2"/>
  <c r="S5" i="2"/>
  <c r="S5" i="14"/>
  <c r="R6" i="14"/>
  <c r="R6" i="18"/>
  <c r="S5" i="18"/>
  <c r="S5" i="16"/>
  <c r="R6" i="16"/>
  <c r="R5" i="20"/>
  <c r="Q6" i="20"/>
  <c r="S5" i="12"/>
  <c r="R6" i="12"/>
  <c r="R5" i="10"/>
  <c r="Q6" i="10"/>
  <c r="T5" i="4"/>
  <c r="S6" i="4"/>
  <c r="R5" i="6"/>
  <c r="Q6" i="6"/>
  <c r="R6" i="8"/>
  <c r="S5" i="8"/>
  <c r="U6" i="24" l="1"/>
  <c r="V5" i="24"/>
  <c r="U6" i="22"/>
  <c r="V5" i="22"/>
  <c r="S6" i="2"/>
  <c r="T5" i="2"/>
  <c r="S6" i="18"/>
  <c r="T5" i="18"/>
  <c r="R6" i="20"/>
  <c r="S5" i="20"/>
  <c r="S6" i="12"/>
  <c r="T5" i="12"/>
  <c r="S6" i="16"/>
  <c r="T5" i="16"/>
  <c r="T5" i="14"/>
  <c r="S6" i="14"/>
  <c r="R6" i="10"/>
  <c r="S5" i="10"/>
  <c r="S6" i="8"/>
  <c r="T5" i="8"/>
  <c r="R6" i="6"/>
  <c r="S5" i="6"/>
  <c r="U5" i="4"/>
  <c r="T6" i="4"/>
  <c r="V6" i="24" l="1"/>
  <c r="W5" i="24"/>
  <c r="W5" i="22"/>
  <c r="V6" i="22"/>
  <c r="U5" i="2"/>
  <c r="T6" i="2"/>
  <c r="T6" i="12"/>
  <c r="U5" i="12"/>
  <c r="T6" i="18"/>
  <c r="U5" i="18"/>
  <c r="T6" i="14"/>
  <c r="U5" i="14"/>
  <c r="T6" i="16"/>
  <c r="U5" i="16"/>
  <c r="S6" i="20"/>
  <c r="T5" i="20"/>
  <c r="S6" i="10"/>
  <c r="T5" i="10"/>
  <c r="U6" i="4"/>
  <c r="V5" i="4"/>
  <c r="S6" i="6"/>
  <c r="T5" i="6"/>
  <c r="U5" i="8"/>
  <c r="T6" i="8"/>
  <c r="X5" i="24" l="1"/>
  <c r="W6" i="24"/>
  <c r="X5" i="22"/>
  <c r="W6" i="22"/>
  <c r="V5" i="2"/>
  <c r="U6" i="2"/>
  <c r="U5" i="20"/>
  <c r="T6" i="20"/>
  <c r="V5" i="16"/>
  <c r="U6" i="16"/>
  <c r="U6" i="18"/>
  <c r="V5" i="18"/>
  <c r="U6" i="14"/>
  <c r="V5" i="14"/>
  <c r="V5" i="12"/>
  <c r="U6" i="12"/>
  <c r="U5" i="10"/>
  <c r="T6" i="10"/>
  <c r="V6" i="4"/>
  <c r="W5" i="4"/>
  <c r="V5" i="8"/>
  <c r="U6" i="8"/>
  <c r="T6" i="6"/>
  <c r="U5" i="6"/>
  <c r="Y5" i="24" l="1"/>
  <c r="X6" i="24"/>
  <c r="X6" i="22"/>
  <c r="Y5" i="22"/>
  <c r="V6" i="2"/>
  <c r="W5" i="2"/>
  <c r="V6" i="18"/>
  <c r="W5" i="18"/>
  <c r="W5" i="14"/>
  <c r="V6" i="14"/>
  <c r="W5" i="16"/>
  <c r="V6" i="16"/>
  <c r="W5" i="12"/>
  <c r="V6" i="12"/>
  <c r="V5" i="20"/>
  <c r="U6" i="20"/>
  <c r="V5" i="10"/>
  <c r="U6" i="10"/>
  <c r="U6" i="6"/>
  <c r="V5" i="6"/>
  <c r="V6" i="8"/>
  <c r="W5" i="8"/>
  <c r="X5" i="4"/>
  <c r="W6" i="4"/>
  <c r="Y6" i="24" l="1"/>
  <c r="Z5" i="24"/>
  <c r="Y6" i="22"/>
  <c r="Z5" i="22"/>
  <c r="W6" i="2"/>
  <c r="X5" i="2"/>
  <c r="W6" i="12"/>
  <c r="X5" i="12"/>
  <c r="X5" i="14"/>
  <c r="W6" i="14"/>
  <c r="X5" i="18"/>
  <c r="W6" i="18"/>
  <c r="V6" i="20"/>
  <c r="W5" i="20"/>
  <c r="W6" i="16"/>
  <c r="X5" i="16"/>
  <c r="V6" i="10"/>
  <c r="W5" i="10"/>
  <c r="Y5" i="4"/>
  <c r="X6" i="4"/>
  <c r="W6" i="8"/>
  <c r="X5" i="8"/>
  <c r="V6" i="6"/>
  <c r="W5" i="6"/>
  <c r="Z6" i="24" l="1"/>
  <c r="AA5" i="24"/>
  <c r="AA5" i="22"/>
  <c r="Z6" i="22"/>
  <c r="Y5" i="2"/>
  <c r="X6" i="2"/>
  <c r="W6" i="20"/>
  <c r="X5" i="20"/>
  <c r="X6" i="14"/>
  <c r="Y5" i="14"/>
  <c r="X6" i="16"/>
  <c r="Y5" i="16"/>
  <c r="X6" i="12"/>
  <c r="Y5" i="12"/>
  <c r="Y5" i="18"/>
  <c r="X6" i="18"/>
  <c r="W6" i="10"/>
  <c r="X5" i="10"/>
  <c r="X5" i="6"/>
  <c r="W6" i="6"/>
  <c r="Y5" i="8"/>
  <c r="X6" i="8"/>
  <c r="Y6" i="4"/>
  <c r="Z5" i="4"/>
  <c r="AB5" i="24" l="1"/>
  <c r="AA6" i="24"/>
  <c r="AB5" i="22"/>
  <c r="AA6" i="22"/>
  <c r="Z5" i="2"/>
  <c r="Y6" i="2"/>
  <c r="Y5" i="20"/>
  <c r="X6" i="20"/>
  <c r="Y6" i="18"/>
  <c r="Z5" i="18"/>
  <c r="Z5" i="12"/>
  <c r="Y6" i="12"/>
  <c r="Y6" i="14"/>
  <c r="Z5" i="14"/>
  <c r="Z5" i="16"/>
  <c r="Y6" i="16"/>
  <c r="Y5" i="10"/>
  <c r="X6" i="10"/>
  <c r="Z5" i="8"/>
  <c r="Y6" i="8"/>
  <c r="Z6" i="4"/>
  <c r="AA5" i="4"/>
  <c r="Y5" i="6"/>
  <c r="X6" i="6"/>
  <c r="AC5" i="24" l="1"/>
  <c r="AB6" i="24"/>
  <c r="AB6" i="22"/>
  <c r="AC5" i="22"/>
  <c r="Z6" i="2"/>
  <c r="AA5" i="2"/>
  <c r="AA5" i="14"/>
  <c r="Z6" i="14"/>
  <c r="Z6" i="18"/>
  <c r="AA5" i="18"/>
  <c r="AA5" i="16"/>
  <c r="Z6" i="16"/>
  <c r="AA5" i="12"/>
  <c r="Z6" i="12"/>
  <c r="Z5" i="20"/>
  <c r="Y6" i="20"/>
  <c r="Z5" i="10"/>
  <c r="Y6" i="10"/>
  <c r="AB5" i="4"/>
  <c r="AA6" i="4"/>
  <c r="Z5" i="6"/>
  <c r="Y6" i="6"/>
  <c r="Z6" i="8"/>
  <c r="AA5" i="8"/>
  <c r="AC6" i="24" l="1"/>
  <c r="AD5" i="24"/>
  <c r="AC6" i="22"/>
  <c r="AD5" i="22"/>
  <c r="AA6" i="2"/>
  <c r="AB5" i="2"/>
  <c r="AA6" i="18"/>
  <c r="AB5" i="18"/>
  <c r="AA6" i="12"/>
  <c r="AB5" i="12"/>
  <c r="Z6" i="20"/>
  <c r="AA5" i="20"/>
  <c r="AA6" i="16"/>
  <c r="AB5" i="16"/>
  <c r="AB5" i="14"/>
  <c r="AA6" i="14"/>
  <c r="Z6" i="10"/>
  <c r="AA5" i="10"/>
  <c r="Z6" i="6"/>
  <c r="AA5" i="6"/>
  <c r="AA6" i="8"/>
  <c r="AB5" i="8"/>
  <c r="AC5" i="4"/>
  <c r="AB6" i="4"/>
  <c r="AD6" i="24" l="1"/>
  <c r="AE5" i="24"/>
  <c r="AE5" i="22"/>
  <c r="AD6" i="22"/>
  <c r="AC5" i="2"/>
  <c r="AB6" i="2"/>
  <c r="AA6" i="20"/>
  <c r="AB5" i="20"/>
  <c r="AB6" i="18"/>
  <c r="AC5" i="18"/>
  <c r="AB6" i="14"/>
  <c r="AC5" i="14"/>
  <c r="AB6" i="16"/>
  <c r="AC5" i="16"/>
  <c r="AB6" i="12"/>
  <c r="AC5" i="12"/>
  <c r="AA6" i="10"/>
  <c r="AB5" i="10"/>
  <c r="AC5" i="8"/>
  <c r="AB6" i="8"/>
  <c r="AC6" i="4"/>
  <c r="AD5" i="4"/>
  <c r="AA6" i="6"/>
  <c r="AB5" i="6"/>
  <c r="AF5" i="24" l="1"/>
  <c r="AE6" i="24"/>
  <c r="AF5" i="22"/>
  <c r="AE6" i="22"/>
  <c r="AD5" i="2"/>
  <c r="AC6" i="2"/>
  <c r="AD5" i="12"/>
  <c r="AC6" i="12"/>
  <c r="AD5" i="16"/>
  <c r="AC6" i="16"/>
  <c r="AC6" i="18"/>
  <c r="AD5" i="18"/>
  <c r="AC6" i="14"/>
  <c r="AD5" i="14"/>
  <c r="AC5" i="20"/>
  <c r="AB6" i="20"/>
  <c r="AC5" i="10"/>
  <c r="AB6" i="10"/>
  <c r="AC5" i="6"/>
  <c r="AB6" i="6"/>
  <c r="AD6" i="4"/>
  <c r="AE5" i="4"/>
  <c r="AD5" i="8"/>
  <c r="AC6" i="8"/>
  <c r="AG5" i="24" l="1"/>
  <c r="AF6" i="24"/>
  <c r="AF6" i="22"/>
  <c r="AG5" i="22"/>
  <c r="AD6" i="2"/>
  <c r="AE5" i="2"/>
  <c r="AD6" i="18"/>
  <c r="AE5" i="18"/>
  <c r="AE5" i="14"/>
  <c r="AD6" i="14"/>
  <c r="AE5" i="16"/>
  <c r="AD6" i="16"/>
  <c r="AD5" i="20"/>
  <c r="AC6" i="20"/>
  <c r="AE5" i="12"/>
  <c r="AD6" i="12"/>
  <c r="AD5" i="10"/>
  <c r="AC6" i="10"/>
  <c r="AF5" i="4"/>
  <c r="AE6" i="4"/>
  <c r="AD6" i="8"/>
  <c r="AE5" i="8"/>
  <c r="AD5" i="6"/>
  <c r="AC6" i="6"/>
  <c r="AG6" i="24" l="1"/>
  <c r="AH5" i="24"/>
  <c r="AG6" i="22"/>
  <c r="AH5" i="22"/>
  <c r="AE6" i="2"/>
  <c r="AF5" i="2"/>
  <c r="AD6" i="20"/>
  <c r="AE5" i="20"/>
  <c r="AF5" i="14"/>
  <c r="AE6" i="14"/>
  <c r="AF5" i="18"/>
  <c r="AE6" i="18"/>
  <c r="AE6" i="12"/>
  <c r="AF5" i="12"/>
  <c r="AE6" i="16"/>
  <c r="AF5" i="16"/>
  <c r="AD6" i="10"/>
  <c r="AE5" i="10"/>
  <c r="AE6" i="8"/>
  <c r="AF5" i="8"/>
  <c r="AD6" i="6"/>
  <c r="AE5" i="6"/>
  <c r="AG5" i="4"/>
  <c r="AF6" i="4"/>
  <c r="AH6" i="24" l="1"/>
  <c r="AI5" i="24"/>
  <c r="AI5" i="22"/>
  <c r="AH6" i="22"/>
  <c r="AG5" i="2"/>
  <c r="AF6" i="2"/>
  <c r="AF6" i="16"/>
  <c r="AG5" i="16"/>
  <c r="AE6" i="20"/>
  <c r="AF5" i="20"/>
  <c r="AF6" i="12"/>
  <c r="AG5" i="12"/>
  <c r="AF6" i="14"/>
  <c r="AG5" i="14"/>
  <c r="AG5" i="18"/>
  <c r="AF6" i="18"/>
  <c r="AE6" i="10"/>
  <c r="AF5" i="10"/>
  <c r="AE6" i="6"/>
  <c r="AF5" i="6"/>
  <c r="AG6" i="4"/>
  <c r="AH5" i="4"/>
  <c r="AG5" i="8"/>
  <c r="AF6" i="8"/>
  <c r="AJ5" i="24" l="1"/>
  <c r="AJ6" i="24" s="1"/>
  <c r="AI6" i="24"/>
  <c r="AJ5" i="22"/>
  <c r="AJ6" i="22" s="1"/>
  <c r="AI6" i="22"/>
  <c r="AH5" i="2"/>
  <c r="AG6" i="2"/>
  <c r="AH5" i="16"/>
  <c r="AG6" i="16"/>
  <c r="AG6" i="18"/>
  <c r="AH5" i="18"/>
  <c r="AG6" i="14"/>
  <c r="AH5" i="14"/>
  <c r="AG5" i="20"/>
  <c r="AF6" i="20"/>
  <c r="AH5" i="12"/>
  <c r="AG6" i="12"/>
  <c r="AG5" i="10"/>
  <c r="AF6" i="10"/>
  <c r="AH6" i="4"/>
  <c r="AI5" i="4"/>
  <c r="AH5" i="8"/>
  <c r="AG6" i="8"/>
  <c r="AG5" i="6"/>
  <c r="AF6" i="6"/>
  <c r="AM13" i="24" l="1"/>
  <c r="AK11" i="24"/>
  <c r="AM11" i="24"/>
  <c r="AK13" i="24"/>
  <c r="AN13" i="24" s="1"/>
  <c r="AM9" i="24"/>
  <c r="H10" i="25" s="1"/>
  <c r="AK9" i="24"/>
  <c r="AK18" i="24"/>
  <c r="AM18" i="24"/>
  <c r="H17" i="25" s="1"/>
  <c r="AM9" i="22"/>
  <c r="H10" i="23" s="1"/>
  <c r="AK9" i="22"/>
  <c r="AM18" i="22"/>
  <c r="H17" i="23" s="1"/>
  <c r="AK18" i="22"/>
  <c r="AH6" i="2"/>
  <c r="AI5" i="2"/>
  <c r="AH6" i="18"/>
  <c r="AI5" i="18"/>
  <c r="AH5" i="20"/>
  <c r="AG6" i="20"/>
  <c r="AI5" i="14"/>
  <c r="AH6" i="14"/>
  <c r="AI5" i="12"/>
  <c r="AH6" i="12"/>
  <c r="AI5" i="16"/>
  <c r="AH6" i="16"/>
  <c r="AH5" i="10"/>
  <c r="AG6" i="10"/>
  <c r="AH5" i="6"/>
  <c r="AG6" i="6"/>
  <c r="AH6" i="8"/>
  <c r="AI5" i="8"/>
  <c r="AJ5" i="4"/>
  <c r="AJ6" i="4" s="1"/>
  <c r="AI6" i="4"/>
  <c r="AN11" i="24" l="1"/>
  <c r="AM11" i="4"/>
  <c r="AK11" i="4"/>
  <c r="AN11" i="4" s="1"/>
  <c r="AK13" i="4"/>
  <c r="AN13" i="4" s="1"/>
  <c r="AM13" i="4"/>
  <c r="AN9" i="24"/>
  <c r="F10" i="25"/>
  <c r="U2" i="25"/>
  <c r="AN18" i="24"/>
  <c r="F17" i="25"/>
  <c r="F17" i="23"/>
  <c r="AN18" i="22"/>
  <c r="U2" i="23"/>
  <c r="F10" i="23"/>
  <c r="AN9" i="22"/>
  <c r="AI6" i="2"/>
  <c r="AJ5" i="2"/>
  <c r="AJ6" i="2" s="1"/>
  <c r="AM9" i="2"/>
  <c r="H10" i="3" s="1"/>
  <c r="AK18" i="2"/>
  <c r="AI6" i="18"/>
  <c r="AJ5" i="18"/>
  <c r="AJ6" i="18" s="1"/>
  <c r="AI6" i="12"/>
  <c r="AJ5" i="12"/>
  <c r="AJ6" i="12" s="1"/>
  <c r="AH6" i="20"/>
  <c r="AI5" i="20"/>
  <c r="AI6" i="16"/>
  <c r="AJ5" i="16"/>
  <c r="AJ6" i="16" s="1"/>
  <c r="AJ5" i="14"/>
  <c r="AJ6" i="14" s="1"/>
  <c r="AI6" i="14"/>
  <c r="AH6" i="10"/>
  <c r="AI5" i="10"/>
  <c r="AM9" i="4"/>
  <c r="H10" i="5" s="1"/>
  <c r="AM18" i="4"/>
  <c r="H17" i="5" s="1"/>
  <c r="AK9" i="4"/>
  <c r="AK18" i="4"/>
  <c r="AH6" i="6"/>
  <c r="AI5" i="6"/>
  <c r="AI6" i="8"/>
  <c r="AJ5" i="8"/>
  <c r="AJ6" i="8" s="1"/>
  <c r="G12" i="25" l="1"/>
  <c r="G11" i="25"/>
  <c r="I12" i="25"/>
  <c r="I11" i="25"/>
  <c r="I11" i="23"/>
  <c r="I12" i="23"/>
  <c r="G12" i="23"/>
  <c r="G11" i="23"/>
  <c r="K11" i="23" s="1"/>
  <c r="M11" i="23" s="1"/>
  <c r="Q11" i="23" s="1"/>
  <c r="S11" i="23" s="1"/>
  <c r="J17" i="23"/>
  <c r="L17" i="23"/>
  <c r="L19" i="23" s="1"/>
  <c r="J10" i="25"/>
  <c r="L10" i="25"/>
  <c r="L15" i="25" s="1"/>
  <c r="J10" i="23"/>
  <c r="L10" i="23"/>
  <c r="L15" i="23" s="1"/>
  <c r="J17" i="25"/>
  <c r="L17" i="25"/>
  <c r="L19" i="25" s="1"/>
  <c r="AK18" i="14"/>
  <c r="AK11" i="14"/>
  <c r="AM18" i="14"/>
  <c r="H17" i="15" s="1"/>
  <c r="AM11" i="14"/>
  <c r="AM13" i="14"/>
  <c r="AK13" i="14"/>
  <c r="AK11" i="12"/>
  <c r="AN11" i="12" s="1"/>
  <c r="AM13" i="12"/>
  <c r="AK13" i="12"/>
  <c r="AN13" i="12" s="1"/>
  <c r="AM11" i="12"/>
  <c r="AK11" i="8"/>
  <c r="F11" i="9" s="1"/>
  <c r="AM13" i="8"/>
  <c r="H12" i="9" s="1"/>
  <c r="AM11" i="8"/>
  <c r="H11" i="9" s="1"/>
  <c r="AK13" i="8"/>
  <c r="AK11" i="2"/>
  <c r="F11" i="3" s="1"/>
  <c r="AM13" i="2"/>
  <c r="H12" i="3" s="1"/>
  <c r="AM11" i="2"/>
  <c r="H11" i="3" s="1"/>
  <c r="AK13" i="2"/>
  <c r="G10" i="25"/>
  <c r="G17" i="25"/>
  <c r="I10" i="25"/>
  <c r="I17" i="25"/>
  <c r="G10" i="23"/>
  <c r="G17" i="23"/>
  <c r="I17" i="23"/>
  <c r="I10" i="23"/>
  <c r="F17" i="3"/>
  <c r="L17" i="3" s="1"/>
  <c r="L19" i="3" s="1"/>
  <c r="AM18" i="2"/>
  <c r="H17" i="3" s="1"/>
  <c r="AK9" i="2"/>
  <c r="F10" i="3" s="1"/>
  <c r="AI6" i="20"/>
  <c r="AJ5" i="20"/>
  <c r="AJ6" i="20" s="1"/>
  <c r="AM18" i="16"/>
  <c r="H17" i="17" s="1"/>
  <c r="AK18" i="16"/>
  <c r="AK9" i="16"/>
  <c r="AM9" i="16"/>
  <c r="H10" i="17" s="1"/>
  <c r="AK9" i="12"/>
  <c r="AM9" i="12"/>
  <c r="H10" i="13" s="1"/>
  <c r="AM18" i="12"/>
  <c r="H17" i="13" s="1"/>
  <c r="AK18" i="12"/>
  <c r="AK9" i="18"/>
  <c r="AM9" i="18"/>
  <c r="H10" i="19" s="1"/>
  <c r="AM18" i="18"/>
  <c r="H17" i="19" s="1"/>
  <c r="AK18" i="18"/>
  <c r="AK9" i="14"/>
  <c r="AM9" i="14"/>
  <c r="H10" i="15" s="1"/>
  <c r="AI6" i="10"/>
  <c r="AJ5" i="10"/>
  <c r="AJ6" i="10" s="1"/>
  <c r="AI6" i="6"/>
  <c r="AK18" i="8"/>
  <c r="AM9" i="8"/>
  <c r="H10" i="9" s="1"/>
  <c r="AM18" i="8"/>
  <c r="H17" i="9" s="1"/>
  <c r="AK9" i="8"/>
  <c r="AN18" i="4"/>
  <c r="F17" i="5"/>
  <c r="AN9" i="4"/>
  <c r="F10" i="5"/>
  <c r="U2" i="5"/>
  <c r="K11" i="25" l="1"/>
  <c r="M11" i="25" s="1"/>
  <c r="Q11" i="25" s="1"/>
  <c r="S11" i="25" s="1"/>
  <c r="K12" i="25"/>
  <c r="M12" i="25" s="1"/>
  <c r="Q12" i="25" s="1"/>
  <c r="S12" i="25" s="1"/>
  <c r="K12" i="23"/>
  <c r="M12" i="23" s="1"/>
  <c r="Q12" i="23" s="1"/>
  <c r="S12" i="23" s="1"/>
  <c r="G13" i="5"/>
  <c r="I13" i="5"/>
  <c r="AN11" i="14"/>
  <c r="AN13" i="14"/>
  <c r="AN18" i="14"/>
  <c r="F17" i="15"/>
  <c r="AN13" i="2"/>
  <c r="F12" i="3"/>
  <c r="J10" i="3"/>
  <c r="L10" i="3"/>
  <c r="L15" i="3" s="1"/>
  <c r="L11" i="3"/>
  <c r="J11" i="3"/>
  <c r="AN13" i="8"/>
  <c r="F12" i="9"/>
  <c r="L11" i="9"/>
  <c r="J11" i="9"/>
  <c r="AM13" i="10"/>
  <c r="H12" i="11" s="1"/>
  <c r="AK11" i="10"/>
  <c r="F11" i="11" s="1"/>
  <c r="AM11" i="10"/>
  <c r="H11" i="11" s="1"/>
  <c r="AK13" i="10"/>
  <c r="AN11" i="8"/>
  <c r="AK11" i="6"/>
  <c r="AK13" i="6"/>
  <c r="AM11" i="6"/>
  <c r="AM13" i="6"/>
  <c r="J17" i="5"/>
  <c r="L17" i="5"/>
  <c r="L19" i="5" s="1"/>
  <c r="G12" i="5"/>
  <c r="G11" i="5"/>
  <c r="I11" i="5"/>
  <c r="I12" i="5"/>
  <c r="J10" i="5"/>
  <c r="L10" i="5"/>
  <c r="L15" i="5" s="1"/>
  <c r="AN11" i="2"/>
  <c r="I19" i="25"/>
  <c r="K17" i="25"/>
  <c r="M17" i="25" s="1"/>
  <c r="Q17" i="25" s="1"/>
  <c r="S17" i="25" s="1"/>
  <c r="I15" i="25"/>
  <c r="G19" i="25"/>
  <c r="K10" i="25"/>
  <c r="G15" i="25"/>
  <c r="I15" i="23"/>
  <c r="I19" i="23"/>
  <c r="K10" i="23"/>
  <c r="G15" i="23"/>
  <c r="G19" i="23"/>
  <c r="K17" i="23"/>
  <c r="M17" i="23" s="1"/>
  <c r="Q17" i="23" s="1"/>
  <c r="S17" i="23" s="1"/>
  <c r="AN18" i="2"/>
  <c r="AN9" i="2"/>
  <c r="J17" i="3"/>
  <c r="U2" i="3"/>
  <c r="F17" i="17"/>
  <c r="AN18" i="16"/>
  <c r="AN18" i="18"/>
  <c r="F17" i="19"/>
  <c r="F10" i="15"/>
  <c r="U2" i="15"/>
  <c r="AN9" i="14"/>
  <c r="U2" i="19"/>
  <c r="F10" i="19"/>
  <c r="AN9" i="18"/>
  <c r="AN18" i="12"/>
  <c r="F17" i="13"/>
  <c r="F10" i="17"/>
  <c r="AN9" i="16"/>
  <c r="U2" i="17"/>
  <c r="AM9" i="20"/>
  <c r="H10" i="21" s="1"/>
  <c r="AK9" i="20"/>
  <c r="AK18" i="20"/>
  <c r="AM18" i="20"/>
  <c r="H17" i="21" s="1"/>
  <c r="F10" i="13"/>
  <c r="U2" i="13"/>
  <c r="AN9" i="12"/>
  <c r="AK9" i="10"/>
  <c r="AM18" i="10"/>
  <c r="H17" i="11" s="1"/>
  <c r="AK18" i="10"/>
  <c r="AM9" i="10"/>
  <c r="H10" i="11" s="1"/>
  <c r="G10" i="5"/>
  <c r="G17" i="5"/>
  <c r="I17" i="5"/>
  <c r="I10" i="5"/>
  <c r="F17" i="9"/>
  <c r="AN18" i="8"/>
  <c r="F10" i="9"/>
  <c r="AN9" i="8"/>
  <c r="U2" i="9"/>
  <c r="I12" i="9" s="1"/>
  <c r="AK9" i="6"/>
  <c r="AK18" i="6"/>
  <c r="AM9" i="6"/>
  <c r="H10" i="7" s="1"/>
  <c r="AM18" i="6"/>
  <c r="H17" i="7" s="1"/>
  <c r="I12" i="19" l="1"/>
  <c r="G12" i="19"/>
  <c r="I13" i="19"/>
  <c r="G11" i="19"/>
  <c r="G13" i="19"/>
  <c r="I11" i="19"/>
  <c r="K13" i="5"/>
  <c r="M13" i="5" s="1"/>
  <c r="Q13" i="5" s="1"/>
  <c r="S13" i="5" s="1"/>
  <c r="J10" i="13"/>
  <c r="L10" i="13"/>
  <c r="L15" i="13" s="1"/>
  <c r="J17" i="13"/>
  <c r="L17" i="13"/>
  <c r="L19" i="13" s="1"/>
  <c r="J17" i="19"/>
  <c r="L17" i="19"/>
  <c r="L19" i="19" s="1"/>
  <c r="J17" i="15"/>
  <c r="L17" i="15"/>
  <c r="L19" i="15" s="1"/>
  <c r="K12" i="5"/>
  <c r="M12" i="5" s="1"/>
  <c r="Q12" i="5" s="1"/>
  <c r="S12" i="5" s="1"/>
  <c r="J10" i="17"/>
  <c r="L10" i="17"/>
  <c r="L15" i="17" s="1"/>
  <c r="J10" i="19"/>
  <c r="L10" i="19"/>
  <c r="L15" i="19" s="1"/>
  <c r="J10" i="15"/>
  <c r="L10" i="15"/>
  <c r="L15" i="15" s="1"/>
  <c r="J17" i="17"/>
  <c r="L17" i="17"/>
  <c r="L19" i="17" s="1"/>
  <c r="G12" i="15"/>
  <c r="I12" i="15"/>
  <c r="G11" i="15"/>
  <c r="I11" i="15"/>
  <c r="J12" i="3"/>
  <c r="L12" i="3"/>
  <c r="I11" i="9"/>
  <c r="J10" i="9"/>
  <c r="L10" i="9"/>
  <c r="L15" i="9" s="1"/>
  <c r="J17" i="9"/>
  <c r="L17" i="9"/>
  <c r="L19" i="9" s="1"/>
  <c r="L12" i="9"/>
  <c r="J12" i="9"/>
  <c r="G11" i="9"/>
  <c r="G12" i="9"/>
  <c r="K12" i="9" s="1"/>
  <c r="AN13" i="10"/>
  <c r="F12" i="11"/>
  <c r="L11" i="11"/>
  <c r="J11" i="11"/>
  <c r="AN11" i="10"/>
  <c r="AN13" i="6"/>
  <c r="AN11" i="6"/>
  <c r="K11" i="5"/>
  <c r="M11" i="5" s="1"/>
  <c r="Q11" i="5" s="1"/>
  <c r="S11" i="5" s="1"/>
  <c r="I12" i="3"/>
  <c r="G11" i="3"/>
  <c r="G12" i="3"/>
  <c r="I11" i="3"/>
  <c r="I17" i="15"/>
  <c r="G17" i="15"/>
  <c r="K19" i="25"/>
  <c r="K15" i="25"/>
  <c r="M10" i="25"/>
  <c r="K19" i="23"/>
  <c r="M10" i="23"/>
  <c r="K15" i="23"/>
  <c r="G10" i="3"/>
  <c r="I10" i="3"/>
  <c r="I15" i="5"/>
  <c r="I17" i="3"/>
  <c r="G17" i="3"/>
  <c r="G17" i="19"/>
  <c r="G10" i="19"/>
  <c r="I17" i="19"/>
  <c r="I10" i="19"/>
  <c r="I17" i="13"/>
  <c r="G10" i="13"/>
  <c r="I10" i="13"/>
  <c r="G17" i="13"/>
  <c r="F17" i="21"/>
  <c r="AN18" i="20"/>
  <c r="F10" i="21"/>
  <c r="AN9" i="20"/>
  <c r="U2" i="21"/>
  <c r="I10" i="15"/>
  <c r="G10" i="15"/>
  <c r="G17" i="17"/>
  <c r="G10" i="17"/>
  <c r="I17" i="17"/>
  <c r="I10" i="17"/>
  <c r="F17" i="11"/>
  <c r="AN18" i="10"/>
  <c r="F10" i="11"/>
  <c r="AN9" i="10"/>
  <c r="U2" i="11"/>
  <c r="F17" i="7"/>
  <c r="AN18" i="6"/>
  <c r="I19" i="5"/>
  <c r="G15" i="5"/>
  <c r="K10" i="5"/>
  <c r="U2" i="7"/>
  <c r="F10" i="7"/>
  <c r="AN9" i="6"/>
  <c r="G10" i="9"/>
  <c r="G17" i="9"/>
  <c r="I17" i="9"/>
  <c r="I10" i="9"/>
  <c r="I15" i="9" s="1"/>
  <c r="G19" i="5"/>
  <c r="K17" i="5"/>
  <c r="K11" i="19" l="1"/>
  <c r="M11" i="19" s="1"/>
  <c r="Q11" i="19" s="1"/>
  <c r="S11" i="19" s="1"/>
  <c r="K13" i="19"/>
  <c r="M13" i="19" s="1"/>
  <c r="Q13" i="19" s="1"/>
  <c r="S13" i="19" s="1"/>
  <c r="K12" i="19"/>
  <c r="M12" i="19" s="1"/>
  <c r="Q12" i="19" s="1"/>
  <c r="S12" i="19" s="1"/>
  <c r="K11" i="15"/>
  <c r="M11" i="15" s="1"/>
  <c r="Q11" i="15" s="1"/>
  <c r="S11" i="15" s="1"/>
  <c r="M12" i="9"/>
  <c r="Q12" i="9" s="1"/>
  <c r="S12" i="9" s="1"/>
  <c r="I13" i="7"/>
  <c r="G13" i="7"/>
  <c r="K13" i="7" s="1"/>
  <c r="M13" i="7" s="1"/>
  <c r="Q13" i="7" s="1"/>
  <c r="S13" i="7" s="1"/>
  <c r="G12" i="7"/>
  <c r="I11" i="7"/>
  <c r="G11" i="7"/>
  <c r="I12" i="7"/>
  <c r="K12" i="3"/>
  <c r="M12" i="3" s="1"/>
  <c r="Q12" i="3" s="1"/>
  <c r="S12" i="3" s="1"/>
  <c r="J17" i="7"/>
  <c r="L17" i="7"/>
  <c r="L19" i="7" s="1"/>
  <c r="J17" i="21"/>
  <c r="L17" i="21"/>
  <c r="L19" i="21" s="1"/>
  <c r="K12" i="15"/>
  <c r="M12" i="15" s="1"/>
  <c r="Q12" i="15" s="1"/>
  <c r="S12" i="15" s="1"/>
  <c r="J10" i="7"/>
  <c r="L10" i="7"/>
  <c r="L15" i="7" s="1"/>
  <c r="J10" i="21"/>
  <c r="L10" i="21"/>
  <c r="L15" i="21" s="1"/>
  <c r="K11" i="9"/>
  <c r="M11" i="9" s="1"/>
  <c r="Q11" i="9" s="1"/>
  <c r="S11" i="9" s="1"/>
  <c r="L12" i="11"/>
  <c r="J12" i="11"/>
  <c r="J10" i="11"/>
  <c r="L10" i="11"/>
  <c r="L15" i="11" s="1"/>
  <c r="J17" i="11"/>
  <c r="L17" i="11"/>
  <c r="L19" i="11" s="1"/>
  <c r="I12" i="11"/>
  <c r="G12" i="11"/>
  <c r="G11" i="11"/>
  <c r="I11" i="11"/>
  <c r="K11" i="3"/>
  <c r="M11" i="3" s="1"/>
  <c r="Q11" i="3" s="1"/>
  <c r="S11" i="3" s="1"/>
  <c r="K17" i="15"/>
  <c r="M17" i="15" s="1"/>
  <c r="Q17" i="15" s="1"/>
  <c r="S17" i="15" s="1"/>
  <c r="M15" i="25"/>
  <c r="Q10" i="25"/>
  <c r="M19" i="25"/>
  <c r="Q10" i="23"/>
  <c r="M15" i="23"/>
  <c r="M19" i="23"/>
  <c r="K17" i="17"/>
  <c r="M17" i="17" s="1"/>
  <c r="Q17" i="17" s="1"/>
  <c r="S17" i="17" s="1"/>
  <c r="K10" i="3"/>
  <c r="M10" i="3" s="1"/>
  <c r="Q10" i="3" s="1"/>
  <c r="S10" i="3" s="1"/>
  <c r="I15" i="17"/>
  <c r="I15" i="3"/>
  <c r="G15" i="3"/>
  <c r="G19" i="3"/>
  <c r="K17" i="3"/>
  <c r="I19" i="3"/>
  <c r="G15" i="17"/>
  <c r="K10" i="17"/>
  <c r="G19" i="15"/>
  <c r="G15" i="19"/>
  <c r="K10" i="19"/>
  <c r="I19" i="15"/>
  <c r="G17" i="21"/>
  <c r="I17" i="21"/>
  <c r="I10" i="21"/>
  <c r="G10" i="21"/>
  <c r="G15" i="13"/>
  <c r="K10" i="13"/>
  <c r="G19" i="19"/>
  <c r="G15" i="15"/>
  <c r="K10" i="15"/>
  <c r="K17" i="13"/>
  <c r="G19" i="13"/>
  <c r="I19" i="19"/>
  <c r="G19" i="17"/>
  <c r="I19" i="17"/>
  <c r="I15" i="15"/>
  <c r="I15" i="13"/>
  <c r="I19" i="13"/>
  <c r="I15" i="19"/>
  <c r="K17" i="19"/>
  <c r="M17" i="19" s="1"/>
  <c r="Q17" i="19" s="1"/>
  <c r="S17" i="19" s="1"/>
  <c r="I17" i="11"/>
  <c r="G10" i="11"/>
  <c r="G17" i="11"/>
  <c r="I10" i="11"/>
  <c r="I19" i="9"/>
  <c r="K10" i="9"/>
  <c r="G15" i="9"/>
  <c r="K17" i="9"/>
  <c r="G19" i="9"/>
  <c r="K15" i="5"/>
  <c r="M10" i="5"/>
  <c r="I10" i="7"/>
  <c r="G10" i="7"/>
  <c r="I17" i="7"/>
  <c r="G17" i="7"/>
  <c r="M17" i="5"/>
  <c r="K19" i="5"/>
  <c r="S15" i="3" l="1"/>
  <c r="K12" i="7"/>
  <c r="M12" i="7" s="1"/>
  <c r="Q12" i="7" s="1"/>
  <c r="S12" i="7" s="1"/>
  <c r="K11" i="7"/>
  <c r="M11" i="7" s="1"/>
  <c r="Q11" i="7" s="1"/>
  <c r="S11" i="7" s="1"/>
  <c r="K11" i="11"/>
  <c r="M11" i="11" s="1"/>
  <c r="Q11" i="11" s="1"/>
  <c r="S11" i="11" s="1"/>
  <c r="K12" i="11"/>
  <c r="M12" i="11" s="1"/>
  <c r="Q12" i="11" s="1"/>
  <c r="S12" i="11" s="1"/>
  <c r="Q19" i="25"/>
  <c r="S19" i="25"/>
  <c r="S10" i="25"/>
  <c r="S15" i="25" s="1"/>
  <c r="Q15" i="25"/>
  <c r="S19" i="23"/>
  <c r="Q19" i="23"/>
  <c r="S10" i="23"/>
  <c r="S15" i="23" s="1"/>
  <c r="Q15" i="23"/>
  <c r="I19" i="21"/>
  <c r="I15" i="11"/>
  <c r="K19" i="3"/>
  <c r="M17" i="3"/>
  <c r="K15" i="3"/>
  <c r="K19" i="17"/>
  <c r="K19" i="19"/>
  <c r="K10" i="21"/>
  <c r="G15" i="21"/>
  <c r="K19" i="15"/>
  <c r="K15" i="15"/>
  <c r="M10" i="15"/>
  <c r="I15" i="21"/>
  <c r="K15" i="13"/>
  <c r="M10" i="13"/>
  <c r="M10" i="19"/>
  <c r="K15" i="19"/>
  <c r="K15" i="17"/>
  <c r="M10" i="17"/>
  <c r="K19" i="13"/>
  <c r="M17" i="13"/>
  <c r="G19" i="21"/>
  <c r="K17" i="21"/>
  <c r="M17" i="21" s="1"/>
  <c r="Q17" i="21" s="1"/>
  <c r="S17" i="21" s="1"/>
  <c r="K10" i="11"/>
  <c r="G15" i="11"/>
  <c r="I19" i="11"/>
  <c r="K17" i="11"/>
  <c r="G19" i="11"/>
  <c r="G15" i="7"/>
  <c r="K10" i="7"/>
  <c r="I19" i="7"/>
  <c r="M15" i="5"/>
  <c r="Q10" i="5"/>
  <c r="K15" i="9"/>
  <c r="M10" i="9"/>
  <c r="G19" i="7"/>
  <c r="K17" i="7"/>
  <c r="I15" i="7"/>
  <c r="Q17" i="5"/>
  <c r="M19" i="5"/>
  <c r="K19" i="9"/>
  <c r="M17" i="9"/>
  <c r="M15" i="3" l="1"/>
  <c r="Q17" i="3"/>
  <c r="M19" i="3"/>
  <c r="Q10" i="19"/>
  <c r="M15" i="19"/>
  <c r="M19" i="19"/>
  <c r="K19" i="21"/>
  <c r="Q10" i="13"/>
  <c r="M15" i="13"/>
  <c r="M19" i="17"/>
  <c r="M15" i="17"/>
  <c r="Q10" i="17"/>
  <c r="M15" i="15"/>
  <c r="Q10" i="15"/>
  <c r="Q17" i="13"/>
  <c r="M19" i="13"/>
  <c r="M19" i="15"/>
  <c r="K15" i="21"/>
  <c r="M10" i="21"/>
  <c r="K19" i="11"/>
  <c r="M17" i="11"/>
  <c r="K15" i="11"/>
  <c r="M10" i="11"/>
  <c r="M17" i="7"/>
  <c r="K19" i="7"/>
  <c r="Q15" i="5"/>
  <c r="S10" i="5"/>
  <c r="S15" i="5" s="1"/>
  <c r="M10" i="7"/>
  <c r="K15" i="7"/>
  <c r="Q17" i="9"/>
  <c r="M19" i="9"/>
  <c r="Q19" i="5"/>
  <c r="S17" i="5"/>
  <c r="S19" i="5" s="1"/>
  <c r="Q10" i="9"/>
  <c r="M15" i="9"/>
  <c r="Q19" i="3" l="1"/>
  <c r="S17" i="3"/>
  <c r="S19" i="3" s="1"/>
  <c r="Q15" i="3"/>
  <c r="Q15" i="13"/>
  <c r="S10" i="13"/>
  <c r="S15" i="13" s="1"/>
  <c r="Q10" i="21"/>
  <c r="M15" i="21"/>
  <c r="Q15" i="17"/>
  <c r="S10" i="17"/>
  <c r="S15" i="17" s="1"/>
  <c r="S17" i="13"/>
  <c r="S19" i="13" s="1"/>
  <c r="Q19" i="13"/>
  <c r="Q19" i="19"/>
  <c r="S19" i="19"/>
  <c r="Q19" i="15"/>
  <c r="S19" i="15"/>
  <c r="Q15" i="15"/>
  <c r="S10" i="15"/>
  <c r="S15" i="15" s="1"/>
  <c r="Q19" i="17"/>
  <c r="S19" i="17"/>
  <c r="M19" i="21"/>
  <c r="Q15" i="19"/>
  <c r="S10" i="19"/>
  <c r="S15" i="19" s="1"/>
  <c r="Q10" i="11"/>
  <c r="M15" i="11"/>
  <c r="Q17" i="11"/>
  <c r="M19" i="11"/>
  <c r="S10" i="9"/>
  <c r="S15" i="9" s="1"/>
  <c r="Q15" i="9"/>
  <c r="S17" i="9"/>
  <c r="S19" i="9" s="1"/>
  <c r="Q19" i="9"/>
  <c r="Q10" i="7"/>
  <c r="M15" i="7"/>
  <c r="Q17" i="7"/>
  <c r="M19" i="7"/>
  <c r="S10" i="21" l="1"/>
  <c r="S15" i="21" s="1"/>
  <c r="Q15" i="21"/>
  <c r="S19" i="21"/>
  <c r="Q19" i="21"/>
  <c r="S17" i="11"/>
  <c r="S19" i="11" s="1"/>
  <c r="Q19" i="11"/>
  <c r="S10" i="11"/>
  <c r="S15" i="11" s="1"/>
  <c r="Q15" i="11"/>
  <c r="Q19" i="7"/>
  <c r="S17" i="7"/>
  <c r="S19" i="7" s="1"/>
  <c r="Q15" i="7"/>
  <c r="S10" i="7"/>
  <c r="S15" i="7" s="1"/>
</calcChain>
</file>

<file path=xl/sharedStrings.xml><?xml version="1.0" encoding="utf-8"?>
<sst xmlns="http://schemas.openxmlformats.org/spreadsheetml/2006/main" count="1178" uniqueCount="176">
  <si>
    <t>Công ty TNHH Hải sản An Lạc</t>
  </si>
  <si>
    <t>Địa chỉ: Lô A14, đường 4A, KCN Hải Sơn, Đức Hòa, Long An</t>
  </si>
  <si>
    <t>CẬP NHẬT THÔNG TIN NGƯỜI LAO ĐỘNG  HÀNG THÁNG</t>
  </si>
  <si>
    <t>STT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</si>
  <si>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</si>
  <si>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</si>
  <si>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</si>
  <si>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</si>
  <si>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</si>
  <si>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</si>
  <si>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</si>
  <si>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</si>
  <si>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</si>
  <si>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</si>
  <si>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</si>
  <si>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</si>
  <si>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</si>
  <si>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</si>
  <si>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</si>
  <si>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</si>
  <si>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</si>
  <si>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</si>
  <si>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</si>
  <si>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</si>
  <si>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</si>
  <si>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</si>
  <si>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</si>
  <si>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</si>
  <si>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QL01</t>
  </si>
  <si>
    <t>Kế Toán</t>
  </si>
  <si>
    <t>CN01</t>
  </si>
  <si>
    <t>Công nhân</t>
  </si>
  <si>
    <t>Huỳnh Đoàn Viết Thanh</t>
  </si>
  <si>
    <t>TỔNG CỘNG</t>
  </si>
  <si>
    <t>TQL</t>
  </si>
  <si>
    <t>SLĐ</t>
  </si>
  <si>
    <t>TL - Chi</t>
  </si>
  <si>
    <t>Long An, Ngày     tháng     năm 2012</t>
  </si>
  <si>
    <t>Lập biểu</t>
  </si>
  <si>
    <t>Giám đốc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</si>
  <si>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</si>
  <si>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</si>
  <si>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</si>
  <si>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</si>
  <si>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</si>
  <si>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</si>
  <si>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</si>
  <si>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</si>
  <si>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</si>
  <si>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</si>
  <si>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</si>
  <si>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</si>
  <si>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</si>
  <si>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</si>
  <si>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</si>
  <si>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</si>
  <si>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</si>
  <si>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</si>
  <si>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</si>
  <si>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</si>
  <si>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</si>
  <si>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</si>
  <si>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</si>
  <si>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</si>
  <si>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</si>
  <si>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</si>
  <si>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</si>
  <si>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</si>
  <si>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</si>
  <si>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</si>
  <si>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</si>
  <si>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</si>
  <si>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</si>
  <si>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</si>
  <si>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</si>
  <si>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</si>
  <si>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</si>
  <si>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</si>
  <si>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</si>
  <si>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</si>
  <si>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</si>
  <si>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</si>
  <si>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</si>
  <si>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</si>
  <si>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</si>
  <si>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</si>
  <si>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</si>
  <si>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</si>
  <si>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</si>
  <si>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</si>
  <si>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</si>
  <si>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</si>
  <si>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</si>
  <si>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</si>
  <si>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</si>
  <si>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</si>
  <si>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</si>
  <si>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</si>
  <si>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</si>
  <si>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</si>
  <si>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</si>
  <si>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</si>
  <si>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</si>
  <si>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</si>
  <si>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</si>
  <si>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</si>
  <si>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</si>
  <si>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</si>
  <si>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</si>
  <si>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</si>
  <si>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</si>
  <si>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</si>
  <si>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</si>
  <si>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</si>
  <si>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</si>
  <si>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</si>
  <si>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</si>
  <si>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</si>
  <si>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</si>
  <si>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</si>
  <si>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</si>
  <si>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</si>
  <si>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</si>
  <si>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</si>
  <si>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</si>
  <si>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</si>
  <si>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</si>
  <si>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Ghi chú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</si>
  <si>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</si>
  <si>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</si>
  <si>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</si>
  <si>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</si>
  <si>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</si>
  <si>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</si>
  <si>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</si>
  <si>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</si>
  <si>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</si>
  <si>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</si>
  <si>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</si>
  <si>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</si>
  <si>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</si>
  <si>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</si>
  <si>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</si>
  <si>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</si>
  <si>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</si>
  <si>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</si>
  <si>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</si>
  <si>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</si>
  <si>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</si>
  <si>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</si>
  <si>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</si>
  <si>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</si>
  <si>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</si>
  <si>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</si>
  <si>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</si>
  <si>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</si>
  <si>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</si>
  <si>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</si>
  <si>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</si>
  <si>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</si>
  <si>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</si>
  <si>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</si>
  <si>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</si>
  <si>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</si>
  <si>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</si>
  <si>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</si>
  <si>
    <t>QL02</t>
  </si>
  <si>
    <t>Mai Thị Hường</t>
  </si>
  <si>
    <t>Kinh Doanh</t>
  </si>
  <si>
    <t>QL03</t>
  </si>
  <si>
    <t>Giao Hàng</t>
  </si>
  <si>
    <t>Nguyễn Phước Bảo Việt Hùng</t>
  </si>
  <si>
    <t>Đào Quảng Ninh</t>
  </si>
  <si>
    <t>QL04</t>
  </si>
  <si>
    <t>Tài xế</t>
  </si>
  <si>
    <t>Nguyễn Thị Thanh Thúy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</si>
</sst>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1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dd"/>
    <numFmt numFmtId="167" formatCode="0.0"/>
    <numFmt numFmtId="168" formatCode="#,##0.0_);\(#,##0.0\)"/>
    <numFmt numFmtId="169" formatCode="_-&quot;ñ&quot;* #,##0_-;\-&quot;ñ&quot;* #,##0_-;_-&quot;ñ&quot;* &quot;-&quot;_-;_-@_-"/>
    <numFmt numFmtId="170" formatCode="##.##%"/>
    <numFmt numFmtId="171" formatCode="00.000"/>
    <numFmt numFmtId="172" formatCode="_-* #,##0\ _F_-;\-* #,##0\ _F_-;_-* &quot;-&quot;\ _F_-;_-@_-"/>
    <numFmt numFmtId="173" formatCode="&quot;?&quot;#,##0;&quot;?&quot;\-#,##0"/>
    <numFmt numFmtId="174" formatCode="_ * #,##0.00_ ;_ * \-#,##0.00_ ;_ * &quot;-&quot;??_ ;_ @_ "/>
    <numFmt numFmtId="175" formatCode="_ * #,##0_ ;_ * \-#,##0_ ;_ * &quot;-&quot;_ ;_ @_ "/>
    <numFmt numFmtId="176" formatCode="_-* #,##0_-;\-* #,##0_-;_-* &quot;-&quot;_-;_-@_-"/>
    <numFmt numFmtId="177" formatCode="_-* #,##0\ &quot;F&quot;_-;\-* #,##0\ &quot;F&quot;_-;_-* &quot;-&quot;\ &quot;F&quot;_-;_-@_-"/>
    <numFmt numFmtId="178" formatCode="_-* #,##0\ &quot;$&quot;_-;\-* #,##0\ &quot;$&quot;_-;_-* &quot;-&quot;\ &quot;$&quot;_-;_-@_-"/>
    <numFmt numFmtId="179" formatCode="_-&quot;$&quot;* #,##0_-;\-&quot;$&quot;* #,##0_-;_-&quot;$&quot;* &quot;-&quot;_-;_-@_-"/>
    <numFmt numFmtId="180" formatCode="_-* #,##0.00_-;\-* #,##0.00_-;_-* &quot;-&quot;??_-;_-@_-"/>
    <numFmt numFmtId="181" formatCode="_-* #,##0.00\ _V_N_D_-;\-* #,##0.00\ _V_N_D_-;_-* &quot;-&quot;??\ _V_N_D_-;_-@_-"/>
    <numFmt numFmtId="182" formatCode="_-* #,##0.00\ _F_-;\-* #,##0.00\ _F_-;_-* &quot;-&quot;??\ _F_-;_-@_-"/>
    <numFmt numFmtId="183" formatCode="_-* #,##0.00\ _ñ_-;\-* #,##0.00\ _ñ_-;_-* &quot;-&quot;??\ _ñ_-;_-@_-"/>
    <numFmt numFmtId="184" formatCode="_(&quot;$&quot;\ * #,##0_);_(&quot;$&quot;\ * \(#,##0\);_(&quot;$&quot;\ * &quot;-&quot;_);_(@_)"/>
    <numFmt numFmtId="185" formatCode="_-* #,##0\ &quot;ñ&quot;_-;\-* #,##0\ &quot;ñ&quot;_-;_-* &quot;-&quot;\ &quot;ñ&quot;_-;_-@_-"/>
    <numFmt numFmtId="186" formatCode="_-* #,##0\ _V_N_D_-;\-* #,##0\ _V_N_D_-;_-* &quot;-&quot;\ _V_N_D_-;_-@_-"/>
    <numFmt numFmtId="187" formatCode="_-* #,##0\ _$_-;\-* #,##0\ _$_-;_-* &quot;-&quot;\ _$_-;_-@_-"/>
    <numFmt numFmtId="188" formatCode="_-* #,##0\ _ñ_-;\-* #,##0\ _ñ_-;_-* &quot;-&quot;\ _ñ_-;_-@_-"/>
    <numFmt numFmtId="189" formatCode="&quot;SFr.&quot;\ #,##0.00;[Red]&quot;SFr.&quot;\ \-#,##0.00"/>
    <numFmt numFmtId="190" formatCode="_ &quot;SFr.&quot;\ * #,##0_ ;_ &quot;SFr.&quot;\ * \-#,##0_ ;_ &quot;SFr.&quot;\ * &quot;-&quot;_ ;_ @_ "/>
    <numFmt numFmtId="191" formatCode="_ &quot;\&quot;* #,##0.00_ ;_ &quot;\&quot;* \-#,##0.00_ ;_ &quot;\&quot;* &quot;-&quot;??_ ;_ @_ "/>
    <numFmt numFmtId="192" formatCode="_ * #,##0_ ;_ * &quot;\&quot;&quot;\&quot;&quot;\&quot;&quot;\&quot;&quot;\&quot;&quot;\&quot;&quot;\&quot;&quot;\&quot;&quot;\&quot;&quot;\&quot;&quot;\&quot;&quot;\&quot;\-#,##0_ ;_ * &quot;-&quot;_ ;_ @_ "/>
    <numFmt numFmtId="193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194" formatCode="_ * #,##0.00_ ;_ * &quot;\&quot;&quot;\&quot;&quot;\&quot;&quot;\&quot;&quot;\&quot;&quot;\&quot;&quot;\&quot;&quot;\&quot;&quot;\&quot;&quot;\&quot;&quot;\&quot;&quot;\&quot;\-#,##0.00_ ;_ * &quot;-&quot;??_ ;_ @_ "/>
    <numFmt numFmtId="195" formatCode="&quot;\&quot;#,##0;&quot;\&quot;&quot;\&quot;&quot;\&quot;&quot;\&quot;&quot;\&quot;&quot;\&quot;&quot;\&quot;&quot;\&quot;&quot;\&quot;&quot;\&quot;&quot;\&quot;&quot;\&quot;&quot;\&quot;&quot;\&quot;\-#,##0"/>
    <numFmt numFmtId="196" formatCode="&quot;\&quot;#,##0;[Red]&quot;\&quot;&quot;\&quot;&quot;\&quot;&quot;\&quot;&quot;\&quot;&quot;\&quot;&quot;\&quot;&quot;\&quot;&quot;\&quot;&quot;\&quot;&quot;\&quot;&quot;\&quot;&quot;\&quot;&quot;\&quot;\-#,##0"/>
    <numFmt numFmtId="197" formatCode="&quot;\&quot;#,##0.00;&quot;\&quot;&quot;\&quot;&quot;\&quot;&quot;\&quot;&quot;\&quot;&quot;\&quot;&quot;\&quot;&quot;\&quot;&quot;\&quot;&quot;\&quot;&quot;\&quot;&quot;\&quot;&quot;\&quot;&quot;\&quot;\-#,##0.00"/>
    <numFmt numFmtId="198" formatCode="##,###.##"/>
    <numFmt numFmtId="199" formatCode="_-* #,##0.00\ &quot;F&quot;_-;\-* #,##0.00\ &quot;F&quot;_-;_-* &quot;-&quot;??\ &quot;F&quot;_-;_-@_-"/>
    <numFmt numFmtId="200" formatCode="#0.##"/>
    <numFmt numFmtId="201" formatCode="_-* #,##0\ _k_r_-;\-* #,##0\ _k_r_-;_-* &quot;-&quot;\ _k_r_-;_-@_-"/>
    <numFmt numFmtId="202" formatCode="#,###"/>
    <numFmt numFmtId="203" formatCode="&quot;Ngày&quot;\ dd&quot; tháng&quot;\ mm&quot; năm&quot;\ yyyy"/>
    <numFmt numFmtId="204" formatCode="#,##0;\(#,##0\)"/>
    <numFmt numFmtId="205" formatCode="##,##0%"/>
    <numFmt numFmtId="206" formatCode="#,###%"/>
    <numFmt numFmtId="207" formatCode="##.##"/>
    <numFmt numFmtId="208" formatCode="###,###"/>
    <numFmt numFmtId="209" formatCode="###.###"/>
    <numFmt numFmtId="210" formatCode="##,###.####"/>
    <numFmt numFmtId="211" formatCode="\$#,##0\ ;\(\$#,##0\)"/>
    <numFmt numFmtId="212" formatCode="\t0.00%"/>
    <numFmt numFmtId="213" formatCode="##,##0.##"/>
    <numFmt numFmtId="214" formatCode="m\o\n\th\ \D\,\ \y\y\y\y"/>
    <numFmt numFmtId="215" formatCode="_(* #,##0.000_);_(* \(#,##0.000\);_(* &quot;-&quot;??_);_(@_)"/>
    <numFmt numFmtId="216" formatCode="_(* #,##0.0000_);_(* \(#,##0.0000\);_(* &quot;-&quot;??_);_(@_)"/>
    <numFmt numFmtId="217" formatCode="\t#\ ??/??"/>
    <numFmt numFmtId="218" formatCode="#,##0\ &quot;$&quot;_);[Red]\(#,##0\ &quot;$&quot;\)"/>
    <numFmt numFmtId="219" formatCode="&quot;$&quot;###,0&quot;.&quot;00_);[Red]\(&quot;$&quot;###,0&quot;.&quot;00\)"/>
    <numFmt numFmtId="220" formatCode="m/d"/>
    <numFmt numFmtId="221" formatCode="&quot;ß&quot;#,##0;\-&quot;&quot;\ß&quot;&quot;#,##0"/>
    <numFmt numFmtId="222" formatCode="0##,###.00"/>
    <numFmt numFmtId="223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4" formatCode="#,##0.00\ &quot;F&quot;;[Red]\-#,##0.00\ &quot;F&quot;"/>
    <numFmt numFmtId="225" formatCode="#,##0.00\ \ "/>
    <numFmt numFmtId="226" formatCode="_ * #,##0_ ;_ * \-#,##0_ ;_ * &quot;-&quot;??_ ;_ @_ "/>
    <numFmt numFmtId="227" formatCode="&quot;\&quot;#,##0.00;[Red]&quot;\&quot;&quot;\&quot;&quot;\&quot;&quot;\&quot;&quot;\&quot;&quot;\&quot;&quot;\&quot;&quot;\&quot;&quot;\&quot;&quot;\&quot;&quot;\&quot;&quot;\&quot;&quot;\&quot;&quot;\&quot;\-#,##0.00"/>
    <numFmt numFmtId="228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29" formatCode="_-&quot;$&quot;* #,##0.00_-;\-&quot;$&quot;* #,##0.00_-;_-&quot;$&quot;* &quot;-&quot;??_-;_-@_-"/>
    <numFmt numFmtId="230" formatCode="#,##0\ &quot;F&quot;;[Red]\-#,##0\ &quot;F&quot;"/>
    <numFmt numFmtId="231" formatCode="#,##0.00\ &quot;F&quot;;\-#,##0.00\ &quot;F&quot;"/>
    <numFmt numFmtId="232" formatCode="0.000"/>
    <numFmt numFmtId="233" formatCode="_-* #,##0\ &quot;€&quot;_-;\-* #,##0\ &quot;€&quot;_-;_-* &quot;-&quot;\ &quot;€&quot;_-;_-@_-"/>
    <numFmt numFmtId="234" formatCode="_-* #,##0.00\ &quot;€&quot;_-;\-* #,##0.00\ &quot;€&quot;_-;_-* &quot;-&quot;??\ &quot;€&quot;_-;_-@_-"/>
    <numFmt numFmtId="235" formatCode="_-* #,##0_-;&quot;\&quot;\!\-* #,##0_-;_-* &quot;-&quot;_-;_-@_-"/>
    <numFmt numFmtId="236" formatCode="_-* #,##0.00\ _k_r_._-;\-* #,##0.00\ _k_r_._-;_-* &quot;-&quot;??\ _k_r_._-;_-@_-"/>
    <numFmt numFmtId="237" formatCode="&quot;\&quot;#,##0.00;[Red]&quot;\&quot;\-#,##0.00"/>
    <numFmt numFmtId="238" formatCode="&quot;\&quot;#,##0;[Red]&quot;\&quot;\-#,##0"/>
    <numFmt numFmtId="239" formatCode="_-&quot;£&quot;* #,##0_-;\-&quot;£&quot;* #,##0_-;_-&quot;£&quot;* &quot;-&quot;_-;_-@_-"/>
    <numFmt numFmtId="240" formatCode="_-&quot;£&quot;* #,##0.00_-;\-&quot;£&quot;* #,##0.00_-;_-&quot;£&quot;* &quot;-&quot;??_-;_-@_-"/>
  </numFmts>
  <fonts count="102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color indexed="9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sz val="11"/>
      <name val="Times New Roman"/>
      <family val="1"/>
    </font>
    <font>
      <sz val="10"/>
      <color rgb="FFFF000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b/>
      <sz val="14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b/>
      <sz val="9"/>
      <color theme="0"/>
      <name val="Times New Roman"/>
      <family val="1"/>
    </font>
    <font>
      <sz val="12"/>
      <name val="VNI-Times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9"/>
      <name val="VNI-Times"/>
    </font>
    <font>
      <sz val="8"/>
      <name val="SVNtimes new roman"/>
      <family val="2"/>
    </font>
    <font>
      <sz val="11"/>
      <color indexed="8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2"/>
      <name val="바탕체"/>
      <family val="1"/>
      <charset val="129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0"/>
      <name val="VNI-Helve"/>
    </font>
    <font>
      <sz val="9"/>
      <name val="VNI-Times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0"/>
      <name val=".VnAvant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VNI-Cooper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58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9" fontId="29" fillId="0" borderId="0" applyFont="0" applyFill="0" applyBorder="0" applyAlignment="0" applyProtection="0"/>
    <xf numFmtId="170" fontId="30" fillId="0" borderId="20">
      <alignment horizontal="center"/>
      <protection hidden="1"/>
    </xf>
    <xf numFmtId="0" fontId="31" fillId="0" borderId="9" applyNumberFormat="0"/>
    <xf numFmtId="171" fontId="32" fillId="0" borderId="0" applyFont="0" applyFill="0" applyBorder="0" applyAlignment="0" applyProtection="0"/>
    <xf numFmtId="172" fontId="33" fillId="0" borderId="0" applyFont="0" applyFill="0" applyBorder="0" applyAlignment="0" applyProtection="0"/>
    <xf numFmtId="173" fontId="32" fillId="0" borderId="0" applyFont="0" applyFill="0" applyBorder="0" applyAlignment="0" applyProtection="0"/>
    <xf numFmtId="0" fontId="34" fillId="0" borderId="0"/>
    <xf numFmtId="174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176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/>
    <xf numFmtId="17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2" fillId="0" borderId="0"/>
    <xf numFmtId="0" fontId="31" fillId="0" borderId="9"/>
    <xf numFmtId="0" fontId="31" fillId="0" borderId="9"/>
    <xf numFmtId="0" fontId="42" fillId="6" borderId="0"/>
    <xf numFmtId="9" fontId="43" fillId="0" borderId="0" applyBorder="0" applyAlignment="0" applyProtection="0"/>
    <xf numFmtId="0" fontId="44" fillId="6" borderId="0"/>
    <xf numFmtId="0" fontId="45" fillId="6" borderId="0"/>
    <xf numFmtId="0" fontId="46" fillId="0" borderId="0">
      <alignment wrapText="1"/>
    </xf>
    <xf numFmtId="0" fontId="47" fillId="0" borderId="0"/>
    <xf numFmtId="189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4" fontId="4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/>
    <xf numFmtId="0" fontId="4" fillId="0" borderId="0"/>
    <xf numFmtId="0" fontId="48" fillId="0" borderId="0"/>
    <xf numFmtId="0" fontId="51" fillId="0" borderId="0"/>
    <xf numFmtId="192" fontId="2" fillId="0" borderId="0" applyFill="0" applyBorder="0" applyAlignment="0"/>
    <xf numFmtId="193" fontId="2" fillId="0" borderId="0" applyFill="0" applyBorder="0" applyAlignment="0"/>
    <xf numFmtId="194" fontId="2" fillId="0" borderId="0" applyFill="0" applyBorder="0" applyAlignment="0"/>
    <xf numFmtId="195" fontId="2" fillId="0" borderId="0" applyFill="0" applyBorder="0" applyAlignment="0"/>
    <xf numFmtId="196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2" fillId="0" borderId="0"/>
    <xf numFmtId="198" fontId="53" fillId="0" borderId="21" applyBorder="0"/>
    <xf numFmtId="198" fontId="54" fillId="0" borderId="9">
      <protection locked="0"/>
    </xf>
    <xf numFmtId="199" fontId="33" fillId="0" borderId="0" applyFont="0" applyFill="0" applyBorder="0" applyAlignment="0" applyProtection="0"/>
    <xf numFmtId="3" fontId="55" fillId="7" borderId="2"/>
    <xf numFmtId="200" fontId="56" fillId="0" borderId="9"/>
    <xf numFmtId="192" fontId="2" fillId="0" borderId="0" applyFont="0" applyFill="0" applyBorder="0" applyAlignment="0" applyProtection="0"/>
    <xf numFmtId="201" fontId="2" fillId="0" borderId="0" applyFont="0" applyFill="0" applyBorder="0" applyProtection="0"/>
    <xf numFmtId="201" fontId="2" fillId="0" borderId="0"/>
    <xf numFmtId="43" fontId="3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202" fontId="29" fillId="0" borderId="0" applyFont="0" applyFill="0" applyBorder="0" applyAlignment="0" applyProtection="0"/>
    <xf numFmtId="20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204" fontId="4" fillId="0" borderId="0"/>
    <xf numFmtId="3" fontId="2" fillId="0" borderId="0" applyFont="0" applyFill="0" applyBorder="0" applyAlignment="0" applyProtection="0"/>
    <xf numFmtId="205" fontId="58" fillId="0" borderId="0">
      <protection locked="0"/>
    </xf>
    <xf numFmtId="206" fontId="58" fillId="0" borderId="0">
      <protection locked="0"/>
    </xf>
    <xf numFmtId="207" fontId="59" fillId="0" borderId="12">
      <protection locked="0"/>
    </xf>
    <xf numFmtId="208" fontId="58" fillId="0" borderId="0">
      <protection locked="0"/>
    </xf>
    <xf numFmtId="209" fontId="58" fillId="0" borderId="0">
      <protection locked="0"/>
    </xf>
    <xf numFmtId="208" fontId="58" fillId="0" borderId="0" applyNumberFormat="0">
      <protection locked="0"/>
    </xf>
    <xf numFmtId="208" fontId="58" fillId="0" borderId="0">
      <protection locked="0"/>
    </xf>
    <xf numFmtId="198" fontId="60" fillId="0" borderId="20"/>
    <xf numFmtId="210" fontId="60" fillId="0" borderId="20"/>
    <xf numFmtId="193" fontId="2" fillId="0" borderId="0" applyFont="0" applyFill="0" applyBorder="0" applyAlignment="0" applyProtection="0"/>
    <xf numFmtId="211" fontId="2" fillId="0" borderId="0" applyFont="0" applyFill="0" applyBorder="0" applyAlignment="0" applyProtection="0"/>
    <xf numFmtId="212" fontId="2" fillId="0" borderId="0"/>
    <xf numFmtId="198" fontId="30" fillId="0" borderId="20">
      <alignment horizontal="center"/>
      <protection hidden="1"/>
    </xf>
    <xf numFmtId="175" fontId="61" fillId="0" borderId="0" applyFont="0" applyFill="0" applyBorder="0" applyAlignment="0" applyProtection="0"/>
    <xf numFmtId="175" fontId="62" fillId="0" borderId="0" applyFont="0" applyFill="0" applyBorder="0" applyAlignment="0" applyProtection="0"/>
    <xf numFmtId="213" fontId="63" fillId="0" borderId="20">
      <alignment horizontal="center"/>
      <protection hidden="1"/>
    </xf>
    <xf numFmtId="2" fontId="30" fillId="0" borderId="20">
      <alignment horizontal="center"/>
      <protection hidden="1"/>
    </xf>
    <xf numFmtId="0" fontId="2" fillId="0" borderId="0" applyFont="0" applyFill="0" applyBorder="0" applyAlignment="0" applyProtection="0"/>
    <xf numFmtId="14" fontId="64" fillId="0" borderId="0" applyFill="0" applyBorder="0" applyAlignment="0"/>
    <xf numFmtId="214" fontId="65" fillId="0" borderId="0">
      <protection locked="0"/>
    </xf>
    <xf numFmtId="215" fontId="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2" fillId="0" borderId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5" fillId="7" borderId="2">
      <alignment horizontal="centerContinuous" vertical="center" wrapText="1"/>
    </xf>
    <xf numFmtId="3" fontId="55" fillId="7" borderId="2">
      <alignment horizontal="center" vertical="center" wrapText="1"/>
    </xf>
    <xf numFmtId="2" fontId="2" fillId="0" borderId="0" applyFont="0" applyFill="0" applyBorder="0" applyAlignment="0" applyProtection="0"/>
    <xf numFmtId="38" fontId="66" fillId="6" borderId="0" applyNumberFormat="0" applyBorder="0" applyAlignment="0" applyProtection="0"/>
    <xf numFmtId="0" fontId="67" fillId="0" borderId="0">
      <alignment horizontal="left"/>
    </xf>
    <xf numFmtId="0" fontId="68" fillId="0" borderId="22" applyNumberFormat="0" applyAlignment="0" applyProtection="0">
      <alignment horizontal="left" vertical="center"/>
    </xf>
    <xf numFmtId="0" fontId="68" fillId="0" borderId="14">
      <alignment horizontal="left" vertical="center"/>
    </xf>
    <xf numFmtId="0" fontId="69" fillId="0" borderId="0" applyProtection="0"/>
    <xf numFmtId="0" fontId="68" fillId="0" borderId="0" applyProtection="0"/>
    <xf numFmtId="49" fontId="70" fillId="0" borderId="2">
      <alignment vertical="center"/>
    </xf>
    <xf numFmtId="188" fontId="33" fillId="0" borderId="0" applyFont="0" applyFill="0" applyBorder="0" applyAlignment="0" applyProtection="0"/>
    <xf numFmtId="0" fontId="71" fillId="0" borderId="0"/>
    <xf numFmtId="10" fontId="66" fillId="8" borderId="2" applyNumberFormat="0" applyBorder="0" applyAlignment="0" applyProtection="0"/>
    <xf numFmtId="2" fontId="72" fillId="0" borderId="13" applyBorder="0"/>
    <xf numFmtId="3" fontId="55" fillId="0" borderId="23"/>
    <xf numFmtId="3" fontId="73" fillId="0" borderId="24"/>
    <xf numFmtId="3" fontId="55" fillId="0" borderId="2">
      <alignment horizontal="center" vertical="center" wrapText="1"/>
    </xf>
    <xf numFmtId="3" fontId="55" fillId="0" borderId="2">
      <alignment horizontal="centerContinuous" vertical="center"/>
    </xf>
    <xf numFmtId="0" fontId="74" fillId="0" borderId="0"/>
    <xf numFmtId="2" fontId="75" fillId="0" borderId="5" applyBorder="0"/>
    <xf numFmtId="2" fontId="76" fillId="0" borderId="0" applyNumberFormat="0" applyFill="0">
      <alignment horizontal="center"/>
    </xf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98" fontId="66" fillId="0" borderId="21" applyFont="0"/>
    <xf numFmtId="3" fontId="2" fillId="0" borderId="25"/>
    <xf numFmtId="38" fontId="77" fillId="0" borderId="0" applyFont="0" applyFill="0" applyBorder="0" applyAlignment="0" applyProtection="0"/>
    <xf numFmtId="40" fontId="77" fillId="0" borderId="0" applyFont="0" applyFill="0" applyBorder="0" applyAlignment="0" applyProtection="0"/>
    <xf numFmtId="0" fontId="78" fillId="0" borderId="9"/>
    <xf numFmtId="0" fontId="79" fillId="0" borderId="26"/>
    <xf numFmtId="202" fontId="80" fillId="0" borderId="16"/>
    <xf numFmtId="218" fontId="77" fillId="0" borderId="0" applyFont="0" applyFill="0" applyBorder="0" applyAlignment="0" applyProtection="0"/>
    <xf numFmtId="219" fontId="77" fillId="0" borderId="0" applyFont="0" applyFill="0" applyBorder="0" applyAlignment="0" applyProtection="0"/>
    <xf numFmtId="220" fontId="2" fillId="0" borderId="0" applyFont="0" applyFill="0" applyBorder="0" applyAlignment="0" applyProtection="0"/>
    <xf numFmtId="221" fontId="2" fillId="0" borderId="0" applyFont="0" applyFill="0" applyBorder="0" applyAlignment="0" applyProtection="0"/>
    <xf numFmtId="0" fontId="81" fillId="0" borderId="0" applyNumberFormat="0" applyFont="0" applyFill="0" applyAlignment="0"/>
    <xf numFmtId="0" fontId="60" fillId="0" borderId="0">
      <alignment horizontal="justify" vertical="top"/>
    </xf>
    <xf numFmtId="0" fontId="4" fillId="0" borderId="0"/>
    <xf numFmtId="37" fontId="82" fillId="0" borderId="0"/>
    <xf numFmtId="0" fontId="83" fillId="0" borderId="0"/>
    <xf numFmtId="222" fontId="84" fillId="0" borderId="0"/>
    <xf numFmtId="0" fontId="33" fillId="0" borderId="0"/>
    <xf numFmtId="0" fontId="2" fillId="0" borderId="0"/>
    <xf numFmtId="0" fontId="29" fillId="0" borderId="0"/>
    <xf numFmtId="0" fontId="1" fillId="0" borderId="0"/>
    <xf numFmtId="0" fontId="2" fillId="0" borderId="0"/>
    <xf numFmtId="0" fontId="1" fillId="0" borderId="0"/>
    <xf numFmtId="0" fontId="74" fillId="0" borderId="0"/>
    <xf numFmtId="0" fontId="2" fillId="0" borderId="0" applyFont="0" applyFill="0" applyBorder="0" applyAlignment="0" applyProtection="0"/>
    <xf numFmtId="0" fontId="4" fillId="0" borderId="0"/>
    <xf numFmtId="196" fontId="2" fillId="0" borderId="0" applyFont="0" applyFill="0" applyBorder="0" applyAlignment="0" applyProtection="0"/>
    <xf numFmtId="223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88" fontId="33" fillId="0" borderId="0" applyFont="0" applyFill="0" applyBorder="0" applyAlignment="0" applyProtection="0"/>
    <xf numFmtId="3" fontId="33" fillId="0" borderId="27">
      <alignment horizontal="right" wrapText="1"/>
    </xf>
    <xf numFmtId="0" fontId="40" fillId="0" borderId="0" applyNumberForma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0" fontId="79" fillId="0" borderId="0"/>
    <xf numFmtId="224" fontId="85" fillId="0" borderId="13">
      <alignment horizontal="right" vertical="center"/>
    </xf>
    <xf numFmtId="225" fontId="33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6" fontId="2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0" fontId="86" fillId="0" borderId="0">
      <alignment horizontal="centerContinuous"/>
    </xf>
    <xf numFmtId="198" fontId="60" fillId="0" borderId="20">
      <protection hidden="1"/>
    </xf>
    <xf numFmtId="49" fontId="64" fillId="0" borderId="0" applyFill="0" applyBorder="0" applyAlignment="0"/>
    <xf numFmtId="227" fontId="2" fillId="0" borderId="0" applyFill="0" applyBorder="0" applyAlignment="0"/>
    <xf numFmtId="228" fontId="2" fillId="0" borderId="0" applyFill="0" applyBorder="0" applyAlignment="0"/>
    <xf numFmtId="177" fontId="85" fillId="0" borderId="13">
      <alignment horizontal="center"/>
    </xf>
    <xf numFmtId="0" fontId="74" fillId="0" borderId="28"/>
    <xf numFmtId="49" fontId="87" fillId="0" borderId="0">
      <alignment horizontal="justify" vertical="center" wrapText="1"/>
    </xf>
    <xf numFmtId="40" fontId="10" fillId="0" borderId="0"/>
    <xf numFmtId="0" fontId="88" fillId="0" borderId="9"/>
    <xf numFmtId="0" fontId="69" fillId="0" borderId="0">
      <alignment horizontal="center"/>
    </xf>
    <xf numFmtId="176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229" fontId="2" fillId="0" borderId="0" applyFont="0" applyFill="0" applyBorder="0" applyAlignment="0" applyProtection="0"/>
    <xf numFmtId="230" fontId="85" fillId="0" borderId="0"/>
    <xf numFmtId="231" fontId="85" fillId="0" borderId="2"/>
    <xf numFmtId="0" fontId="89" fillId="0" borderId="8">
      <alignment horizontal="left" vertical="center"/>
    </xf>
    <xf numFmtId="232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90" fillId="0" borderId="0" applyNumberFormat="0" applyFill="0" applyBorder="0" applyAlignment="0" applyProtection="0"/>
    <xf numFmtId="0" fontId="91" fillId="0" borderId="0">
      <alignment horizontal="left" wrapText="1"/>
    </xf>
    <xf numFmtId="233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2" fillId="0" borderId="0"/>
    <xf numFmtId="0" fontId="93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17" fillId="0" borderId="0">
      <alignment vertical="center"/>
    </xf>
    <xf numFmtId="40" fontId="94" fillId="0" borderId="0" applyFont="0" applyFill="0" applyBorder="0" applyAlignment="0" applyProtection="0"/>
    <xf numFmtId="38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96" fillId="0" borderId="0"/>
    <xf numFmtId="235" fontId="97" fillId="0" borderId="0" applyFont="0" applyFill="0" applyBorder="0" applyAlignment="0" applyProtection="0"/>
    <xf numFmtId="236" fontId="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237" fontId="62" fillId="0" borderId="0" applyFont="0" applyFill="0" applyBorder="0" applyAlignment="0" applyProtection="0"/>
    <xf numFmtId="238" fontId="62" fillId="0" borderId="0" applyFont="0" applyFill="0" applyBorder="0" applyAlignment="0" applyProtection="0"/>
    <xf numFmtId="0" fontId="98" fillId="0" borderId="0"/>
    <xf numFmtId="0" fontId="81" fillId="0" borderId="0"/>
    <xf numFmtId="176" fontId="99" fillId="0" borderId="0" applyFont="0" applyFill="0" applyBorder="0" applyAlignment="0" applyProtection="0"/>
    <xf numFmtId="180" fontId="99" fillId="0" borderId="0" applyFont="0" applyFill="0" applyBorder="0" applyAlignment="0" applyProtection="0"/>
    <xf numFmtId="174" fontId="100" fillId="0" borderId="0" applyFont="0" applyFill="0" applyBorder="0" applyAlignment="0" applyProtection="0"/>
    <xf numFmtId="175" fontId="100" fillId="0" borderId="0" applyFont="0" applyFill="0" applyBorder="0" applyAlignment="0" applyProtection="0"/>
    <xf numFmtId="0" fontId="100" fillId="0" borderId="0"/>
    <xf numFmtId="239" fontId="99" fillId="0" borderId="0" applyFont="0" applyFill="0" applyBorder="0" applyAlignment="0" applyProtection="0"/>
    <xf numFmtId="6" fontId="101" fillId="0" borderId="0" applyFont="0" applyFill="0" applyBorder="0" applyAlignment="0" applyProtection="0"/>
    <xf numFmtId="240" fontId="99" fillId="0" borderId="0" applyFont="0" applyFill="0" applyBorder="0" applyAlignment="0" applyProtection="0"/>
    <xf numFmtId="234" fontId="100" fillId="0" borderId="0" applyFont="0" applyFill="0" applyBorder="0" applyAlignment="0" applyProtection="0"/>
    <xf numFmtId="233" fontId="100" fillId="0" borderId="0" applyFont="0" applyFill="0" applyBorder="0" applyAlignment="0" applyProtection="0"/>
  </cellStyleXfs>
  <cellXfs count="264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1" applyNumberFormat="1" applyFont="1"/>
    <xf numFmtId="10" fontId="4" fillId="0" borderId="0" xfId="0" applyNumberFormat="1" applyFont="1"/>
    <xf numFmtId="0" fontId="5" fillId="0" borderId="0" xfId="0" applyFont="1"/>
    <xf numFmtId="0" fontId="8" fillId="0" borderId="1" xfId="0" applyFont="1" applyBorder="1" applyAlignment="1">
      <alignment vertical="center"/>
    </xf>
    <xf numFmtId="164" fontId="9" fillId="0" borderId="0" xfId="1" applyNumberFormat="1" applyFont="1"/>
    <xf numFmtId="0" fontId="9" fillId="0" borderId="0" xfId="0" applyFont="1"/>
    <xf numFmtId="164" fontId="3" fillId="0" borderId="0" xfId="1" applyNumberFormat="1" applyFont="1"/>
    <xf numFmtId="164" fontId="10" fillId="2" borderId="2" xfId="1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164" fontId="11" fillId="4" borderId="9" xfId="1" applyNumberFormat="1" applyFont="1" applyFill="1" applyBorder="1" applyAlignment="1">
      <alignment horizontal="center" vertical="center" wrapText="1"/>
    </xf>
    <xf numFmtId="164" fontId="11" fillId="0" borderId="9" xfId="1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/>
    </xf>
    <xf numFmtId="164" fontId="12" fillId="0" borderId="9" xfId="1" applyNumberFormat="1" applyFont="1" applyBorder="1" applyAlignment="1">
      <alignment horizontal="center" vertical="center" wrapText="1"/>
    </xf>
    <xf numFmtId="164" fontId="13" fillId="0" borderId="0" xfId="1" applyNumberFormat="1" applyFont="1"/>
    <xf numFmtId="164" fontId="12" fillId="0" borderId="0" xfId="1" applyNumberFormat="1" applyFont="1"/>
    <xf numFmtId="0" fontId="12" fillId="0" borderId="0" xfId="0" applyFont="1"/>
    <xf numFmtId="0" fontId="12" fillId="0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164" fontId="14" fillId="0" borderId="0" xfId="1" applyNumberFormat="1" applyFont="1" applyBorder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vertical="center" wrapText="1"/>
    </xf>
    <xf numFmtId="43" fontId="4" fillId="0" borderId="0" xfId="1" applyNumberFormat="1" applyFont="1" applyAlignment="1">
      <alignment vertical="center" wrapText="1"/>
    </xf>
    <xf numFmtId="164" fontId="14" fillId="0" borderId="0" xfId="1" applyNumberFormat="1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/>
    </xf>
    <xf numFmtId="164" fontId="14" fillId="0" borderId="0" xfId="1" applyNumberFormat="1" applyFont="1" applyAlignment="1">
      <alignment vertical="center" wrapText="1"/>
    </xf>
    <xf numFmtId="164" fontId="14" fillId="0" borderId="0" xfId="1" applyNumberFormat="1" applyFont="1" applyFill="1" applyBorder="1" applyAlignment="1">
      <alignment horizontal="center" vertical="center"/>
    </xf>
    <xf numFmtId="164" fontId="14" fillId="0" borderId="0" xfId="1" applyNumberFormat="1" applyFont="1" applyBorder="1" applyAlignment="1">
      <alignment horizontal="left" vertical="center"/>
    </xf>
    <xf numFmtId="0" fontId="4" fillId="0" borderId="0" xfId="0" applyFont="1" applyBorder="1"/>
    <xf numFmtId="10" fontId="4" fillId="0" borderId="0" xfId="0" applyNumberFormat="1" applyFont="1" applyBorder="1"/>
    <xf numFmtId="164" fontId="4" fillId="0" borderId="0" xfId="1" applyNumberFormat="1" applyFont="1" applyBorder="1"/>
    <xf numFmtId="0" fontId="4" fillId="0" borderId="0" xfId="0" applyFont="1" applyAlignment="1"/>
    <xf numFmtId="0" fontId="3" fillId="0" borderId="0" xfId="2" applyNumberFormat="1" applyFont="1" applyBorder="1" applyAlignment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NumberFormat="1" applyFont="1" applyBorder="1" applyAlignment="1">
      <alignment horizontal="center" vertical="center" wrapText="1"/>
    </xf>
    <xf numFmtId="0" fontId="16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43" fontId="16" fillId="0" borderId="0" xfId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/>
    </xf>
    <xf numFmtId="43" fontId="18" fillId="0" borderId="0" xfId="0" applyNumberFormat="1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NumberFormat="1" applyFont="1" applyBorder="1" applyAlignment="1">
      <alignment horizontal="center" vertical="center" wrapText="1"/>
    </xf>
    <xf numFmtId="43" fontId="22" fillId="0" borderId="0" xfId="1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/>
    <xf numFmtId="165" fontId="23" fillId="0" borderId="1" xfId="1" applyNumberFormat="1" applyFont="1" applyFill="1" applyBorder="1" applyAlignment="1">
      <alignment horizontal="center" vertical="center"/>
    </xf>
    <xf numFmtId="165" fontId="23" fillId="0" borderId="1" xfId="1" applyNumberFormat="1" applyFont="1" applyBorder="1" applyAlignment="1">
      <alignment horizontal="center" vertical="center"/>
    </xf>
    <xf numFmtId="43" fontId="23" fillId="0" borderId="1" xfId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166" fontId="20" fillId="2" borderId="2" xfId="0" applyNumberFormat="1" applyFont="1" applyFill="1" applyBorder="1" applyAlignment="1">
      <alignment horizontal="center" vertical="center"/>
    </xf>
    <xf numFmtId="0" fontId="14" fillId="0" borderId="0" xfId="0" applyFont="1"/>
    <xf numFmtId="165" fontId="20" fillId="2" borderId="8" xfId="1" applyNumberFormat="1" applyFont="1" applyFill="1" applyBorder="1" applyAlignment="1">
      <alignment horizontal="center" vertical="center" textRotation="90"/>
    </xf>
    <xf numFmtId="0" fontId="15" fillId="2" borderId="5" xfId="0" applyFont="1" applyFill="1" applyBorder="1" applyAlignment="1">
      <alignment horizontal="center" vertical="center"/>
    </xf>
    <xf numFmtId="43" fontId="15" fillId="2" borderId="5" xfId="1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0" xfId="0" applyFont="1" applyFill="1"/>
    <xf numFmtId="0" fontId="20" fillId="0" borderId="16" xfId="3" applyFont="1" applyFill="1" applyBorder="1" applyAlignment="1">
      <alignment horizontal="center" vertical="center"/>
    </xf>
    <xf numFmtId="165" fontId="21" fillId="0" borderId="16" xfId="4" applyNumberFormat="1" applyFont="1" applyFill="1" applyBorder="1" applyAlignment="1">
      <alignment horizontal="center" vertical="center"/>
    </xf>
    <xf numFmtId="0" fontId="20" fillId="0" borderId="18" xfId="3" applyFont="1" applyFill="1" applyBorder="1" applyAlignment="1">
      <alignment horizontal="center" vertical="center"/>
    </xf>
    <xf numFmtId="165" fontId="21" fillId="0" borderId="18" xfId="4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20" fillId="0" borderId="0" xfId="0" applyFont="1" applyAlignment="1">
      <alignment horizontal="center"/>
    </xf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/>
    </xf>
    <xf numFmtId="165" fontId="20" fillId="0" borderId="0" xfId="1" applyNumberFormat="1" applyFont="1" applyFill="1" applyAlignment="1">
      <alignment horizontal="center" vertical="center"/>
    </xf>
    <xf numFmtId="165" fontId="15" fillId="0" borderId="0" xfId="1" applyNumberFormat="1" applyFont="1" applyFill="1" applyBorder="1" applyAlignment="1">
      <alignment horizontal="center" vertical="center"/>
    </xf>
    <xf numFmtId="165" fontId="20" fillId="0" borderId="0" xfId="1" applyNumberFormat="1" applyFont="1" applyFill="1" applyAlignment="1">
      <alignment horizontal="center"/>
    </xf>
    <xf numFmtId="43" fontId="20" fillId="0" borderId="0" xfId="1" applyFont="1" applyFill="1" applyAlignment="1">
      <alignment vertical="center"/>
    </xf>
    <xf numFmtId="43" fontId="15" fillId="0" borderId="0" xfId="1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4" fillId="0" borderId="0" xfId="0" applyNumberFormat="1" applyFont="1"/>
    <xf numFmtId="0" fontId="20" fillId="0" borderId="0" xfId="0" applyFont="1" applyFill="1" applyBorder="1" applyAlignment="1">
      <alignment horizontal="center" vertical="center"/>
    </xf>
    <xf numFmtId="165" fontId="20" fillId="0" borderId="0" xfId="1" applyNumberFormat="1" applyFont="1" applyFill="1" applyBorder="1" applyAlignment="1">
      <alignment horizontal="center" vertical="center"/>
    </xf>
    <xf numFmtId="43" fontId="20" fillId="0" borderId="0" xfId="1" applyFont="1" applyFill="1" applyAlignment="1">
      <alignment horizontal="center" vertical="center"/>
    </xf>
    <xf numFmtId="0" fontId="20" fillId="0" borderId="0" xfId="0" applyFont="1"/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center"/>
    </xf>
    <xf numFmtId="165" fontId="15" fillId="0" borderId="0" xfId="1" applyNumberFormat="1" applyFont="1" applyFill="1" applyAlignment="1">
      <alignment horizontal="center" vertical="center"/>
    </xf>
    <xf numFmtId="43" fontId="15" fillId="0" borderId="0" xfId="1" applyFont="1" applyFill="1" applyAlignment="1">
      <alignment vertical="center"/>
    </xf>
    <xf numFmtId="0" fontId="4" fillId="0" borderId="0" xfId="0" applyFont="1" applyAlignment="1">
      <alignment horizontal="center"/>
    </xf>
    <xf numFmtId="165" fontId="4" fillId="0" borderId="0" xfId="1" applyNumberFormat="1" applyFont="1" applyFill="1" applyAlignment="1">
      <alignment horizontal="center"/>
    </xf>
    <xf numFmtId="165" fontId="4" fillId="0" borderId="0" xfId="1" applyNumberFormat="1" applyFont="1" applyAlignment="1">
      <alignment horizontal="center"/>
    </xf>
    <xf numFmtId="43" fontId="4" fillId="0" borderId="0" xfId="1" applyFont="1"/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164" fontId="20" fillId="0" borderId="0" xfId="1" applyNumberFormat="1" applyFont="1" applyFill="1" applyAlignment="1">
      <alignment vertical="center"/>
    </xf>
    <xf numFmtId="164" fontId="26" fillId="0" borderId="0" xfId="1" applyNumberFormat="1" applyFont="1" applyFill="1" applyBorder="1" applyAlignment="1">
      <alignment horizontal="center" vertical="center"/>
    </xf>
    <xf numFmtId="43" fontId="26" fillId="0" borderId="0" xfId="1" applyFont="1" applyFill="1" applyBorder="1" applyAlignment="1">
      <alignment horizontal="center" vertical="center"/>
    </xf>
    <xf numFmtId="165" fontId="15" fillId="2" borderId="2" xfId="1" applyNumberFormat="1" applyFont="1" applyFill="1" applyBorder="1" applyAlignment="1">
      <alignment vertical="center"/>
    </xf>
    <xf numFmtId="165" fontId="15" fillId="2" borderId="0" xfId="1" applyNumberFormat="1" applyFont="1" applyFill="1" applyBorder="1" applyAlignment="1">
      <alignment vertical="center"/>
    </xf>
    <xf numFmtId="0" fontId="18" fillId="0" borderId="0" xfId="0" applyFont="1" applyBorder="1"/>
    <xf numFmtId="14" fontId="28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164" fontId="18" fillId="0" borderId="0" xfId="1" applyNumberFormat="1" applyFont="1" applyFill="1" applyAlignment="1">
      <alignment vertical="center"/>
    </xf>
    <xf numFmtId="0" fontId="18" fillId="0" borderId="0" xfId="0" applyFont="1" applyFill="1" applyAlignment="1">
      <alignment vertical="center"/>
    </xf>
    <xf numFmtId="164" fontId="19" fillId="0" borderId="0" xfId="1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5" xfId="4" applyNumberFormat="1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/>
    </xf>
    <xf numFmtId="164" fontId="21" fillId="0" borderId="0" xfId="1" applyNumberFormat="1" applyFont="1" applyFill="1" applyAlignment="1">
      <alignment horizontal="center" vertical="center" wrapText="1"/>
    </xf>
    <xf numFmtId="164" fontId="21" fillId="0" borderId="0" xfId="1" applyNumberFormat="1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/>
    </xf>
    <xf numFmtId="0" fontId="2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164" fontId="4" fillId="0" borderId="9" xfId="1" applyNumberFormat="1" applyFont="1" applyFill="1" applyBorder="1" applyAlignment="1">
      <alignment horizontal="left" vertical="center"/>
    </xf>
    <xf numFmtId="165" fontId="4" fillId="0" borderId="9" xfId="1" applyNumberFormat="1" applyFont="1" applyFill="1" applyBorder="1" applyAlignment="1">
      <alignment horizontal="left" vertical="center"/>
    </xf>
    <xf numFmtId="164" fontId="4" fillId="0" borderId="9" xfId="4" applyNumberFormat="1" applyFont="1" applyFill="1" applyBorder="1" applyAlignment="1">
      <alignment horizontal="center" vertical="center" wrapText="1"/>
    </xf>
    <xf numFmtId="43" fontId="4" fillId="0" borderId="9" xfId="1" applyNumberFormat="1" applyFont="1" applyFill="1" applyBorder="1" applyAlignment="1">
      <alignment horizontal="left" vertical="center"/>
    </xf>
    <xf numFmtId="164" fontId="4" fillId="0" borderId="9" xfId="1" applyNumberFormat="1" applyFont="1" applyFill="1" applyBorder="1" applyAlignment="1">
      <alignment horizontal="center" vertical="center" wrapText="1"/>
    </xf>
    <xf numFmtId="164" fontId="4" fillId="0" borderId="9" xfId="1" quotePrefix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164" fontId="4" fillId="0" borderId="8" xfId="1" applyNumberFormat="1" applyFont="1" applyFill="1" applyBorder="1" applyAlignment="1">
      <alignment horizontal="left" vertical="center"/>
    </xf>
    <xf numFmtId="165" fontId="4" fillId="0" borderId="8" xfId="1" applyNumberFormat="1" applyFont="1" applyFill="1" applyBorder="1" applyAlignment="1">
      <alignment horizontal="left" vertical="center"/>
    </xf>
    <xf numFmtId="164" fontId="4" fillId="0" borderId="8" xfId="4" applyNumberFormat="1" applyFont="1" applyFill="1" applyBorder="1" applyAlignment="1">
      <alignment horizontal="center" vertical="center" wrapText="1"/>
    </xf>
    <xf numFmtId="43" fontId="4" fillId="0" borderId="8" xfId="1" applyNumberFormat="1" applyFont="1" applyFill="1" applyBorder="1" applyAlignment="1">
      <alignment horizontal="left" vertical="center"/>
    </xf>
    <xf numFmtId="164" fontId="4" fillId="0" borderId="8" xfId="1" applyNumberFormat="1" applyFont="1" applyFill="1" applyBorder="1" applyAlignment="1">
      <alignment horizontal="center" vertical="center" wrapText="1"/>
    </xf>
    <xf numFmtId="164" fontId="4" fillId="0" borderId="8" xfId="1" quotePrefix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19" fillId="0" borderId="2" xfId="0" applyNumberFormat="1" applyFont="1" applyFill="1" applyBorder="1" applyAlignment="1">
      <alignment vertical="center" wrapText="1"/>
    </xf>
    <xf numFmtId="164" fontId="19" fillId="0" borderId="2" xfId="1" applyNumberFormat="1" applyFont="1" applyFill="1" applyBorder="1" applyAlignment="1">
      <alignment horizontal="center" vertical="center" wrapText="1"/>
    </xf>
    <xf numFmtId="164" fontId="19" fillId="0" borderId="0" xfId="1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43" fontId="4" fillId="0" borderId="9" xfId="4" applyNumberFormat="1" applyFont="1" applyFill="1" applyBorder="1" applyAlignment="1">
      <alignment horizontal="left" vertical="center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164" fontId="4" fillId="0" borderId="18" xfId="1" applyNumberFormat="1" applyFont="1" applyFill="1" applyBorder="1" applyAlignment="1">
      <alignment horizontal="center" vertical="center" wrapText="1"/>
    </xf>
    <xf numFmtId="43" fontId="4" fillId="0" borderId="18" xfId="1" applyFont="1" applyFill="1" applyBorder="1" applyAlignment="1">
      <alignment horizontal="center" vertical="center" wrapText="1"/>
    </xf>
    <xf numFmtId="164" fontId="4" fillId="0" borderId="18" xfId="1" quotePrefix="1" applyNumberFormat="1" applyFont="1" applyFill="1" applyBorder="1" applyAlignment="1">
      <alignment horizontal="center" vertical="center" wrapText="1"/>
    </xf>
    <xf numFmtId="164" fontId="4" fillId="0" borderId="0" xfId="1" applyNumberFormat="1" applyFont="1" applyFill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horizontal="center" vertical="center" wrapText="1"/>
    </xf>
    <xf numFmtId="164" fontId="20" fillId="0" borderId="11" xfId="1" applyNumberFormat="1" applyFont="1" applyFill="1" applyBorder="1" applyAlignment="1">
      <alignment vertical="center" wrapText="1"/>
    </xf>
    <xf numFmtId="43" fontId="20" fillId="0" borderId="0" xfId="1" applyFont="1" applyFill="1" applyAlignment="1">
      <alignment vertical="center" wrapText="1"/>
    </xf>
    <xf numFmtId="164" fontId="20" fillId="0" borderId="11" xfId="0" applyNumberFormat="1" applyFont="1" applyFill="1" applyBorder="1" applyAlignment="1">
      <alignment vertical="center" wrapText="1"/>
    </xf>
    <xf numFmtId="164" fontId="20" fillId="0" borderId="0" xfId="1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vertical="center" wrapText="1"/>
    </xf>
    <xf numFmtId="43" fontId="4" fillId="0" borderId="0" xfId="1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43" fontId="4" fillId="0" borderId="0" xfId="1" applyFont="1" applyFill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164" fontId="20" fillId="0" borderId="0" xfId="1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164" fontId="20" fillId="0" borderId="0" xfId="1" applyNumberFormat="1" applyFont="1" applyFill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164" fontId="19" fillId="0" borderId="0" xfId="1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 vertical="center"/>
    </xf>
    <xf numFmtId="43" fontId="19" fillId="0" borderId="0" xfId="0" applyNumberFormat="1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center" wrapText="1"/>
    </xf>
    <xf numFmtId="164" fontId="10" fillId="2" borderId="3" xfId="1" applyNumberFormat="1" applyFont="1" applyFill="1" applyBorder="1" applyAlignment="1">
      <alignment horizontal="center" vertical="center" wrapText="1"/>
    </xf>
    <xf numFmtId="164" fontId="10" fillId="2" borderId="4" xfId="1" applyNumberFormat="1" applyFont="1" applyFill="1" applyBorder="1" applyAlignment="1">
      <alignment horizontal="center" vertical="center" wrapText="1"/>
    </xf>
    <xf numFmtId="164" fontId="10" fillId="2" borderId="6" xfId="1" applyNumberFormat="1" applyFont="1" applyFill="1" applyBorder="1" applyAlignment="1">
      <alignment horizontal="center" vertical="center" wrapText="1"/>
    </xf>
    <xf numFmtId="164" fontId="10" fillId="2" borderId="7" xfId="1" applyNumberFormat="1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8" xfId="1" applyNumberFormat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3" fontId="20" fillId="0" borderId="5" xfId="1" applyFont="1" applyBorder="1" applyAlignment="1">
      <alignment horizontal="center" vertical="center"/>
    </xf>
    <xf numFmtId="43" fontId="20" fillId="0" borderId="17" xfId="1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164" fontId="4" fillId="0" borderId="17" xfId="1" applyNumberFormat="1" applyFont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5" xfId="3" applyNumberFormat="1" applyFont="1" applyFill="1" applyBorder="1" applyAlignment="1">
      <alignment horizontal="left" vertical="center"/>
    </xf>
    <xf numFmtId="0" fontId="20" fillId="0" borderId="17" xfId="3" applyNumberFormat="1" applyFont="1" applyFill="1" applyBorder="1" applyAlignment="1">
      <alignment horizontal="left" vertical="center"/>
    </xf>
    <xf numFmtId="0" fontId="20" fillId="0" borderId="5" xfId="3" applyNumberFormat="1" applyFont="1" applyFill="1" applyBorder="1" applyAlignment="1">
      <alignment horizontal="center" vertical="center" wrapText="1"/>
    </xf>
    <xf numFmtId="0" fontId="20" fillId="0" borderId="17" xfId="3" applyNumberFormat="1" applyFont="1" applyFill="1" applyBorder="1" applyAlignment="1">
      <alignment horizontal="center" vertical="center" wrapText="1"/>
    </xf>
    <xf numFmtId="167" fontId="21" fillId="5" borderId="5" xfId="0" applyNumberFormat="1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168" fontId="21" fillId="5" borderId="5" xfId="1" applyNumberFormat="1" applyFont="1" applyFill="1" applyBorder="1" applyAlignment="1">
      <alignment horizontal="center" vertical="center"/>
    </xf>
    <xf numFmtId="168" fontId="21" fillId="5" borderId="17" xfId="1" applyNumberFormat="1" applyFont="1" applyFill="1" applyBorder="1" applyAlignment="1">
      <alignment horizontal="center" vertical="center"/>
    </xf>
    <xf numFmtId="168" fontId="20" fillId="0" borderId="5" xfId="1" applyNumberFormat="1" applyFont="1" applyBorder="1" applyAlignment="1">
      <alignment horizontal="center" vertical="center"/>
    </xf>
    <xf numFmtId="168" fontId="20" fillId="0" borderId="17" xfId="1" applyNumberFormat="1" applyFont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43" fontId="17" fillId="0" borderId="13" xfId="1" applyFont="1" applyBorder="1" applyAlignment="1">
      <alignment horizontal="center" vertical="center" wrapText="1"/>
    </xf>
    <xf numFmtId="43" fontId="17" fillId="0" borderId="14" xfId="1" applyFont="1" applyBorder="1" applyAlignment="1">
      <alignment horizontal="center" vertical="center" wrapText="1"/>
    </xf>
    <xf numFmtId="43" fontId="17" fillId="0" borderId="15" xfId="1" applyFont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43" fontId="19" fillId="2" borderId="5" xfId="1" applyFont="1" applyFill="1" applyBorder="1" applyAlignment="1">
      <alignment horizontal="center" vertical="center" wrapText="1"/>
    </xf>
    <xf numFmtId="43" fontId="19" fillId="2" borderId="8" xfId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 wrapText="1"/>
    </xf>
    <xf numFmtId="43" fontId="10" fillId="2" borderId="5" xfId="1" applyFont="1" applyFill="1" applyBorder="1" applyAlignment="1">
      <alignment horizontal="center" vertical="center" wrapText="1"/>
    </xf>
    <xf numFmtId="43" fontId="10" fillId="2" borderId="8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/>
    </xf>
    <xf numFmtId="43" fontId="23" fillId="3" borderId="13" xfId="1" applyFont="1" applyFill="1" applyBorder="1" applyAlignment="1">
      <alignment horizontal="center" vertical="center" wrapText="1"/>
    </xf>
    <xf numFmtId="43" fontId="23" fillId="3" borderId="14" xfId="1" applyFont="1" applyFill="1" applyBorder="1" applyAlignment="1">
      <alignment horizontal="center" vertical="center" wrapText="1"/>
    </xf>
    <xf numFmtId="43" fontId="23" fillId="3" borderId="15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</cellXfs>
  <cellStyles count="585">
    <cellStyle name="_x0001_" xfId="5"/>
    <cellStyle name="%" xfId="6"/>
    <cellStyle name="," xfId="7"/>
    <cellStyle name="??" xfId="8"/>
    <cellStyle name="?? [0.00]_List-dwg" xfId="9"/>
    <cellStyle name="?? [0]" xfId="10"/>
    <cellStyle name="??&amp;O?&amp;H?_x0008_??_x0007__x0001__x0001_" xfId="11"/>
    <cellStyle name="???? [0.00]_List-dwg" xfId="12"/>
    <cellStyle name="????_List-dwg" xfId="13"/>
    <cellStyle name="???[0]_Book1" xfId="14"/>
    <cellStyle name="???_???" xfId="15"/>
    <cellStyle name="??_ ??? ???? " xfId="16"/>
    <cellStyle name="_01 DUNGTIEN BIEU SX KINH DOANH" xfId="17"/>
    <cellStyle name="_01 modul tvql 06 08 09" xfId="18"/>
    <cellStyle name="_01 modul tvql 06 08 09_J&amp;J BCC+BL 082011 v2" xfId="19"/>
    <cellStyle name="_01 modul tvql 06 08 09_thaotuan luong 102011 v2" xfId="20"/>
    <cellStyle name="_Book1" xfId="21"/>
    <cellStyle name="_Book1_01 modul tvql 06 08 09" xfId="22"/>
    <cellStyle name="_Book1_1" xfId="23"/>
    <cellStyle name="_Book1_1_01 modul tvql 06 08 09" xfId="24"/>
    <cellStyle name="_Book1_1_CHINH DUC - MTCV GUI ANH HAI 051208" xfId="25"/>
    <cellStyle name="_Book1_1_CHINH DUC - MTCV GUI ANH HAI 051208_J&amp;J BCC+BL 082011 v2" xfId="26"/>
    <cellStyle name="_Book1_1_CHINH DUC - MTCV GUI ANH HAI 051208_thaotuan luong 102011 v2" xfId="27"/>
    <cellStyle name="_Book1_1_DAINAM" xfId="28"/>
    <cellStyle name="_Book1_1_DSKH" xfId="29"/>
    <cellStyle name="_Book1_1_DSKH_J&amp;J BCC+BL 082011 v2" xfId="30"/>
    <cellStyle name="_Book1_1_DSKH_thaotuan luong 102011 v2" xfId="31"/>
    <cellStyle name="_Book1_1_DUNG TIEN MAUKETOAN" xfId="32"/>
    <cellStyle name="_Book1_1_DUNG TIEN MAUKETOAN_J&amp;J BCC+BL 082011 v2" xfId="33"/>
    <cellStyle name="_Book1_1_DUNG TIEN MAUKETOAN_thaotuan luong 102011 v2" xfId="34"/>
    <cellStyle name="_Book1_1_hiep thanh bao gia thang 2008" xfId="35"/>
    <cellStyle name="_Book1_1_KH - HE THONG BM" xfId="36"/>
    <cellStyle name="_Book1_1_KH - Mau gui KH" xfId="37"/>
    <cellStyle name="_Book1_1_nhatkycongviec" xfId="38"/>
    <cellStyle name="_Book1_1_nhatkycongviec_J&amp;J BCC+BL 082011 v2" xfId="39"/>
    <cellStyle name="_Book1_1_nhatkycongviec_thaotuan luong 102011 v2" xfId="40"/>
    <cellStyle name="_Book1_1_NS DANH MUC  CONGVIEC" xfId="41"/>
    <cellStyle name="_Book1_1_viva ky nang mem 1108" xfId="42"/>
    <cellStyle name="_Book1_1_VIVA SO QUY 2009" xfId="43"/>
    <cellStyle name="_Book1_1_VIVA SO QUY 2009_J&amp;J BCC+BL 082011 v2" xfId="44"/>
    <cellStyle name="_Book1_1_VIVA SO QUY 2009_thaotuan luong 102011 v2" xfId="45"/>
    <cellStyle name="_Book1_1_VV - BIEU MAU NOI BO" xfId="46"/>
    <cellStyle name="_Book1_1_VV - BIEU MAU NOI BO_J&amp;J BCC+BL 082011 v2" xfId="47"/>
    <cellStyle name="_Book1_1_VV - BIEU MAU NOI BO_thaotuan luong 102011 v2" xfId="48"/>
    <cellStyle name="_Book1_1_VV - MT SWOT" xfId="49"/>
    <cellStyle name="_Book1_1_vv bao gia dvns 0309" xfId="50"/>
    <cellStyle name="_Book1_1_vv bao gia dvns 0309_J&amp;J BCC+BL 082011 v2" xfId="51"/>
    <cellStyle name="_Book1_1_vv bao gia dvns 0309_thaotuan luong 102011 v2" xfId="52"/>
    <cellStyle name="_Book1_1_vv bao gia mau 0309" xfId="53"/>
    <cellStyle name="_Book1_1_vv bieu mau gui kh" xfId="54"/>
    <cellStyle name="_Book1_1_vv bieu mau gui kh_J&amp;J BCC+BL 082011 v2" xfId="55"/>
    <cellStyle name="_Book1_1_vv bieu mau gui kh_thaotuan luong 102011 v2" xfId="56"/>
    <cellStyle name="_Book1_1_vv de nghi thanh toan" xfId="57"/>
    <cellStyle name="_Book1_1_vv de nghi thanh toan_J&amp;J BCC+BL 082011 v2" xfId="58"/>
    <cellStyle name="_Book1_1_vv de nghi thanh toan_thaotuan luong 102011 v2" xfId="59"/>
    <cellStyle name="_Book1_1_vv memo" xfId="60"/>
    <cellStyle name="_Book1_1_vv memo_J&amp;J BCC+BL 082011 v2" xfId="61"/>
    <cellStyle name="_Book1_1_vv memo_thaotuan luong 102011 v2" xfId="62"/>
    <cellStyle name="_Book1_2" xfId="63"/>
    <cellStyle name="_Book1_BC-QT-WB-dthao" xfId="64"/>
    <cellStyle name="_Book1_CHINH DUC - MTCV GUI ANH HAI 051208" xfId="65"/>
    <cellStyle name="_Book1_DAINAM" xfId="66"/>
    <cellStyle name="_Book1_DSKH" xfId="67"/>
    <cellStyle name="_Book1_DUNG TIEN MAUKETOAN" xfId="68"/>
    <cellStyle name="_Book1_hiep thanh bao gia thang 2008" xfId="69"/>
    <cellStyle name="_Book1_KH - HE THONG BM" xfId="70"/>
    <cellStyle name="_Book1_KH - Mau gui KH" xfId="71"/>
    <cellStyle name="_Book1_nhatkycongviec" xfId="72"/>
    <cellStyle name="_Book1_NS DANH MUC  CONGVIEC" xfId="73"/>
    <cellStyle name="_Book1_phieu yeu cau bo sung thong tin." xfId="74"/>
    <cellStyle name="_Book1_viva ky nang mem 1108" xfId="75"/>
    <cellStyle name="_Book1_VIVA SO QUY 2009" xfId="76"/>
    <cellStyle name="_Book1_VV - BIEU MAU NOI BO" xfId="77"/>
    <cellStyle name="_Book1_VV - MT SWOT" xfId="78"/>
    <cellStyle name="_Book1_vv bao gia dvns 0309" xfId="79"/>
    <cellStyle name="_Book1_vv bao gia mau 0309" xfId="80"/>
    <cellStyle name="_Book1_vv bieu mau gui kh" xfId="81"/>
    <cellStyle name="_Book1_vv de nghi thanh toan" xfId="82"/>
    <cellStyle name="_Book1_vv memo" xfId="83"/>
    <cellStyle name="_CHINH DUC - MTCV GUI ANH HAI 051208" xfId="84"/>
    <cellStyle name="_DAINAM" xfId="85"/>
    <cellStyle name="_DAINAM_J&amp;J BCC+BL 082011 v2" xfId="86"/>
    <cellStyle name="_DAINAM_thaotuan luong 102011 v2" xfId="87"/>
    <cellStyle name="_DSKH" xfId="88"/>
    <cellStyle name="_DUNG TIEN" xfId="89"/>
    <cellStyle name="_DUNG TIEN MAUKETOAN" xfId="90"/>
    <cellStyle name="_DUNG TIEN_J&amp;J BCC+BL 082011 v2" xfId="91"/>
    <cellStyle name="_DUNG TIEN_thaotuan luong 102011 v2" xfId="92"/>
    <cellStyle name="_hiep thanh bao gia thang 2008" xfId="93"/>
    <cellStyle name="_hiep thanh bao gia thang 2008_J&amp;J BCC+BL 082011 v2" xfId="94"/>
    <cellStyle name="_hiep thanh bao gia thang 2008_thaotuan luong 102011 v2" xfId="95"/>
    <cellStyle name="_KH - HE THONG BM" xfId="96"/>
    <cellStyle name="_KH - HE THONG BM_J&amp;J BCC+BL 082011 v2" xfId="97"/>
    <cellStyle name="_KH - HE THONG BM_thaotuan luong 102011 v2" xfId="98"/>
    <cellStyle name="_KH - Mau gui KH" xfId="99"/>
    <cellStyle name="_KH - Mau gui KH_J&amp;J BCC+BL 082011 v2" xfId="100"/>
    <cellStyle name="_KH - Mau gui KH_thaotuan luong 102011 v2" xfId="101"/>
    <cellStyle name="_KT (2)" xfId="102"/>
    <cellStyle name="_KT (2)_1" xfId="103"/>
    <cellStyle name="_KT (2)_1_Lora-tungchau" xfId="104"/>
    <cellStyle name="_KT (2)_1_Qt-HT3PQ1(CauKho)" xfId="105"/>
    <cellStyle name="_KT (2)_2" xfId="106"/>
    <cellStyle name="_KT (2)_2_TG-TH" xfId="107"/>
    <cellStyle name="_KT (2)_2_TG-TH_BAO CAO KLCT PT2000" xfId="108"/>
    <cellStyle name="_KT (2)_2_TG-TH_BAO CAO PT2000" xfId="109"/>
    <cellStyle name="_KT (2)_2_TG-TH_BAO CAO PT2000_Book1" xfId="110"/>
    <cellStyle name="_KT (2)_2_TG-TH_Bao cao XDCB 2001 - T11 KH dieu chinh 20-11-THAI" xfId="111"/>
    <cellStyle name="_KT (2)_2_TG-TH_Book1" xfId="112"/>
    <cellStyle name="_KT (2)_2_TG-TH_Book1_1" xfId="113"/>
    <cellStyle name="_KT (2)_2_TG-TH_Book1_2" xfId="114"/>
    <cellStyle name="_KT (2)_2_TG-TH_DTCDT MR.2N110.HOCMON.TDTOAN.CCUNG" xfId="115"/>
    <cellStyle name="_KT (2)_2_TG-TH_Lora-tungchau" xfId="116"/>
    <cellStyle name="_KT (2)_2_TG-TH_PGIA-phieu tham tra Kho bac" xfId="117"/>
    <cellStyle name="_KT (2)_2_TG-TH_PT02-02" xfId="118"/>
    <cellStyle name="_KT (2)_2_TG-TH_PT02-02_Book1" xfId="119"/>
    <cellStyle name="_KT (2)_2_TG-TH_PT02-03" xfId="120"/>
    <cellStyle name="_KT (2)_2_TG-TH_PT02-03_Book1" xfId="121"/>
    <cellStyle name="_KT (2)_2_TG-TH_Qt-HT3PQ1(CauKho)" xfId="122"/>
    <cellStyle name="_KT (2)_3" xfId="123"/>
    <cellStyle name="_KT (2)_3_TG-TH" xfId="124"/>
    <cellStyle name="_KT (2)_3_TG-TH_Book1" xfId="125"/>
    <cellStyle name="_KT (2)_3_TG-TH_Book1_BC-QT-WB-dthao" xfId="126"/>
    <cellStyle name="_KT (2)_3_TG-TH_Lora-tungchau" xfId="127"/>
    <cellStyle name="_KT (2)_3_TG-TH_PERSONAL" xfId="128"/>
    <cellStyle name="_KT (2)_3_TG-TH_PERSONAL_HTQ.8 GD1" xfId="129"/>
    <cellStyle name="_KT (2)_3_TG-TH_PERSONAL_Tong hop KHCB 2001" xfId="130"/>
    <cellStyle name="_KT (2)_3_TG-TH_Qt-HT3PQ1(CauKho)" xfId="131"/>
    <cellStyle name="_KT (2)_4" xfId="132"/>
    <cellStyle name="_KT (2)_4_BAO CAO KLCT PT2000" xfId="133"/>
    <cellStyle name="_KT (2)_4_BAO CAO PT2000" xfId="134"/>
    <cellStyle name="_KT (2)_4_BAO CAO PT2000_Book1" xfId="135"/>
    <cellStyle name="_KT (2)_4_Bao cao XDCB 2001 - T11 KH dieu chinh 20-11-THAI" xfId="136"/>
    <cellStyle name="_KT (2)_4_Book1" xfId="137"/>
    <cellStyle name="_KT (2)_4_Book1_1" xfId="138"/>
    <cellStyle name="_KT (2)_4_Book1_2" xfId="139"/>
    <cellStyle name="_KT (2)_4_DTCDT MR.2N110.HOCMON.TDTOAN.CCUNG" xfId="140"/>
    <cellStyle name="_KT (2)_4_Lora-tungchau" xfId="141"/>
    <cellStyle name="_KT (2)_4_PGIA-phieu tham tra Kho bac" xfId="142"/>
    <cellStyle name="_KT (2)_4_PT02-02" xfId="143"/>
    <cellStyle name="_KT (2)_4_PT02-02_Book1" xfId="144"/>
    <cellStyle name="_KT (2)_4_PT02-03" xfId="145"/>
    <cellStyle name="_KT (2)_4_PT02-03_Book1" xfId="146"/>
    <cellStyle name="_KT (2)_4_Qt-HT3PQ1(CauKho)" xfId="147"/>
    <cellStyle name="_KT (2)_4_TG-TH" xfId="148"/>
    <cellStyle name="_KT (2)_5" xfId="149"/>
    <cellStyle name="_KT (2)_5_BAO CAO KLCT PT2000" xfId="150"/>
    <cellStyle name="_KT (2)_5_BAO CAO PT2000" xfId="151"/>
    <cellStyle name="_KT (2)_5_BAO CAO PT2000_Book1" xfId="152"/>
    <cellStyle name="_KT (2)_5_Bao cao XDCB 2001 - T11 KH dieu chinh 20-11-THAI" xfId="153"/>
    <cellStyle name="_KT (2)_5_Book1" xfId="154"/>
    <cellStyle name="_KT (2)_5_Book1_1" xfId="155"/>
    <cellStyle name="_KT (2)_5_Book1_2" xfId="156"/>
    <cellStyle name="_KT (2)_5_Book1_BC-QT-WB-dthao" xfId="157"/>
    <cellStyle name="_KT (2)_5_DTCDT MR.2N110.HOCMON.TDTOAN.CCUNG" xfId="158"/>
    <cellStyle name="_KT (2)_5_Lora-tungchau" xfId="159"/>
    <cellStyle name="_KT (2)_5_PGIA-phieu tham tra Kho bac" xfId="160"/>
    <cellStyle name="_KT (2)_5_PT02-02" xfId="161"/>
    <cellStyle name="_KT (2)_5_PT02-02_Book1" xfId="162"/>
    <cellStyle name="_KT (2)_5_PT02-03" xfId="163"/>
    <cellStyle name="_KT (2)_5_PT02-03_Book1" xfId="164"/>
    <cellStyle name="_KT (2)_5_Qt-HT3PQ1(CauKho)" xfId="165"/>
    <cellStyle name="_KT (2)_Book1" xfId="166"/>
    <cellStyle name="_KT (2)_Book1_BC-QT-WB-dthao" xfId="167"/>
    <cellStyle name="_KT (2)_Lora-tungchau" xfId="168"/>
    <cellStyle name="_KT (2)_PERSONAL" xfId="169"/>
    <cellStyle name="_KT (2)_PERSONAL_HTQ.8 GD1" xfId="170"/>
    <cellStyle name="_KT (2)_PERSONAL_Tong hop KHCB 2001" xfId="171"/>
    <cellStyle name="_KT (2)_Qt-HT3PQ1(CauKho)" xfId="172"/>
    <cellStyle name="_KT (2)_TG-TH" xfId="173"/>
    <cellStyle name="_KT_TG" xfId="174"/>
    <cellStyle name="_KT_TG_1" xfId="175"/>
    <cellStyle name="_KT_TG_1_BAO CAO KLCT PT2000" xfId="176"/>
    <cellStyle name="_KT_TG_1_BAO CAO PT2000" xfId="177"/>
    <cellStyle name="_KT_TG_1_BAO CAO PT2000_Book1" xfId="178"/>
    <cellStyle name="_KT_TG_1_Bao cao XDCB 2001 - T11 KH dieu chinh 20-11-THAI" xfId="179"/>
    <cellStyle name="_KT_TG_1_Book1" xfId="180"/>
    <cellStyle name="_KT_TG_1_Book1_1" xfId="181"/>
    <cellStyle name="_KT_TG_1_Book1_2" xfId="182"/>
    <cellStyle name="_KT_TG_1_Book1_BC-QT-WB-dthao" xfId="183"/>
    <cellStyle name="_KT_TG_1_DTCDT MR.2N110.HOCMON.TDTOAN.CCUNG" xfId="184"/>
    <cellStyle name="_KT_TG_1_Lora-tungchau" xfId="185"/>
    <cellStyle name="_KT_TG_1_PGIA-phieu tham tra Kho bac" xfId="186"/>
    <cellStyle name="_KT_TG_1_PT02-02" xfId="187"/>
    <cellStyle name="_KT_TG_1_PT02-02_Book1" xfId="188"/>
    <cellStyle name="_KT_TG_1_PT02-03" xfId="189"/>
    <cellStyle name="_KT_TG_1_PT02-03_Book1" xfId="190"/>
    <cellStyle name="_KT_TG_1_Qt-HT3PQ1(CauKho)" xfId="191"/>
    <cellStyle name="_KT_TG_2" xfId="192"/>
    <cellStyle name="_KT_TG_2_BAO CAO KLCT PT2000" xfId="193"/>
    <cellStyle name="_KT_TG_2_BAO CAO PT2000" xfId="194"/>
    <cellStyle name="_KT_TG_2_BAO CAO PT2000_Book1" xfId="195"/>
    <cellStyle name="_KT_TG_2_Bao cao XDCB 2001 - T11 KH dieu chinh 20-11-THAI" xfId="196"/>
    <cellStyle name="_KT_TG_2_Book1" xfId="197"/>
    <cellStyle name="_KT_TG_2_Book1_1" xfId="198"/>
    <cellStyle name="_KT_TG_2_Book1_2" xfId="199"/>
    <cellStyle name="_KT_TG_2_DTCDT MR.2N110.HOCMON.TDTOAN.CCUNG" xfId="200"/>
    <cellStyle name="_KT_TG_2_Lora-tungchau" xfId="201"/>
    <cellStyle name="_KT_TG_2_PGIA-phieu tham tra Kho bac" xfId="202"/>
    <cellStyle name="_KT_TG_2_PT02-02" xfId="203"/>
    <cellStyle name="_KT_TG_2_PT02-02_Book1" xfId="204"/>
    <cellStyle name="_KT_TG_2_PT02-03" xfId="205"/>
    <cellStyle name="_KT_TG_2_PT02-03_Book1" xfId="206"/>
    <cellStyle name="_KT_TG_2_Qt-HT3PQ1(CauKho)" xfId="207"/>
    <cellStyle name="_KT_TG_3" xfId="208"/>
    <cellStyle name="_KT_TG_4" xfId="209"/>
    <cellStyle name="_KT_TG_4_Lora-tungchau" xfId="210"/>
    <cellStyle name="_KT_TG_4_Qt-HT3PQ1(CauKho)" xfId="211"/>
    <cellStyle name="_Lora-tungchau" xfId="212"/>
    <cellStyle name="_nhatkycongviec" xfId="213"/>
    <cellStyle name="_NS DANH MUC  CONGVIEC" xfId="214"/>
    <cellStyle name="_NS DANH MUC  CONGVIEC_J&amp;J BCC+BL 082011 v2" xfId="215"/>
    <cellStyle name="_NS DANH MUC  CONGVIEC_thaotuan luong 102011 v2" xfId="216"/>
    <cellStyle name="_PERSONAL" xfId="217"/>
    <cellStyle name="_PERSONAL_HTQ.8 GD1" xfId="218"/>
    <cellStyle name="_PERSONAL_Tong hop KHCB 2001" xfId="219"/>
    <cellStyle name="_phieu yeu cau bo sung thong tin." xfId="220"/>
    <cellStyle name="_Qt-HT3PQ1(CauKho)" xfId="221"/>
    <cellStyle name="_TG-TH" xfId="222"/>
    <cellStyle name="_TG-TH_1" xfId="223"/>
    <cellStyle name="_TG-TH_1_BAO CAO KLCT PT2000" xfId="224"/>
    <cellStyle name="_TG-TH_1_BAO CAO PT2000" xfId="225"/>
    <cellStyle name="_TG-TH_1_BAO CAO PT2000_Book1" xfId="226"/>
    <cellStyle name="_TG-TH_1_Bao cao XDCB 2001 - T11 KH dieu chinh 20-11-THAI" xfId="227"/>
    <cellStyle name="_TG-TH_1_Book1" xfId="228"/>
    <cellStyle name="_TG-TH_1_Book1_1" xfId="229"/>
    <cellStyle name="_TG-TH_1_Book1_2" xfId="230"/>
    <cellStyle name="_TG-TH_1_Book1_BC-QT-WB-dthao" xfId="231"/>
    <cellStyle name="_TG-TH_1_DTCDT MR.2N110.HOCMON.TDTOAN.CCUNG" xfId="232"/>
    <cellStyle name="_TG-TH_1_Lora-tungchau" xfId="233"/>
    <cellStyle name="_TG-TH_1_PGIA-phieu tham tra Kho bac" xfId="234"/>
    <cellStyle name="_TG-TH_1_PT02-02" xfId="235"/>
    <cellStyle name="_TG-TH_1_PT02-02_Book1" xfId="236"/>
    <cellStyle name="_TG-TH_1_PT02-03" xfId="237"/>
    <cellStyle name="_TG-TH_1_PT02-03_Book1" xfId="238"/>
    <cellStyle name="_TG-TH_1_Qt-HT3PQ1(CauKho)" xfId="239"/>
    <cellStyle name="_TG-TH_2" xfId="240"/>
    <cellStyle name="_TG-TH_2_BAO CAO KLCT PT2000" xfId="241"/>
    <cellStyle name="_TG-TH_2_BAO CAO PT2000" xfId="242"/>
    <cellStyle name="_TG-TH_2_BAO CAO PT2000_Book1" xfId="243"/>
    <cellStyle name="_TG-TH_2_Bao cao XDCB 2001 - T11 KH dieu chinh 20-11-THAI" xfId="244"/>
    <cellStyle name="_TG-TH_2_Book1" xfId="245"/>
    <cellStyle name="_TG-TH_2_Book1_1" xfId="246"/>
    <cellStyle name="_TG-TH_2_Book1_2" xfId="247"/>
    <cellStyle name="_TG-TH_2_DTCDT MR.2N110.HOCMON.TDTOAN.CCUNG" xfId="248"/>
    <cellStyle name="_TG-TH_2_Lora-tungchau" xfId="249"/>
    <cellStyle name="_TG-TH_2_PGIA-phieu tham tra Kho bac" xfId="250"/>
    <cellStyle name="_TG-TH_2_PT02-02" xfId="251"/>
    <cellStyle name="_TG-TH_2_PT02-02_Book1" xfId="252"/>
    <cellStyle name="_TG-TH_2_PT02-03" xfId="253"/>
    <cellStyle name="_TG-TH_2_PT02-03_Book1" xfId="254"/>
    <cellStyle name="_TG-TH_2_Qt-HT3PQ1(CauKho)" xfId="255"/>
    <cellStyle name="_TG-TH_3" xfId="256"/>
    <cellStyle name="_TG-TH_3_Lora-tungchau" xfId="257"/>
    <cellStyle name="_TG-TH_3_Qt-HT3PQ1(CauKho)" xfId="258"/>
    <cellStyle name="_TG-TH_4" xfId="259"/>
    <cellStyle name="_viva ky nang mem 1108" xfId="260"/>
    <cellStyle name="_viva ky nang mem 1108_J&amp;J BCC+BL 082011 v2" xfId="261"/>
    <cellStyle name="_viva ky nang mem 1108_thaotuan luong 102011 v2" xfId="262"/>
    <cellStyle name="_VIVA SO QUY 2009" xfId="263"/>
    <cellStyle name="_VV - BIEU MAU NOI BO" xfId="264"/>
    <cellStyle name="_VV - MT SWOT" xfId="265"/>
    <cellStyle name="_VV - MT SWOT_J&amp;J BCC+BL 082011 v2" xfId="266"/>
    <cellStyle name="_VV - MT SWOT_thaotuan luong 102011 v2" xfId="267"/>
    <cellStyle name="_vv bao gia dvns 0309" xfId="268"/>
    <cellStyle name="_vv bao gia mau 0309" xfId="269"/>
    <cellStyle name="_vv bao gia mau 0309_J&amp;J BCC+BL 082011 v2" xfId="270"/>
    <cellStyle name="_vv bao gia mau 0309_thaotuan luong 102011 v2" xfId="271"/>
    <cellStyle name="_vv bieu mau gui kh" xfId="272"/>
    <cellStyle name="_vv de nghi thanh toan" xfId="273"/>
    <cellStyle name="_vv memo" xfId="274"/>
    <cellStyle name="•W€_STDFOR" xfId="275"/>
    <cellStyle name="000," xfId="276"/>
    <cellStyle name="000,000" xfId="277"/>
    <cellStyle name="1" xfId="278"/>
    <cellStyle name="¹éºÐÀ²_      " xfId="279"/>
    <cellStyle name="2" xfId="280"/>
    <cellStyle name="3" xfId="281"/>
    <cellStyle name="4" xfId="282"/>
    <cellStyle name="a" xfId="283"/>
    <cellStyle name="ÅëÈ­ [0]_      " xfId="284"/>
    <cellStyle name="AeE­ [0]_INQUIRY ¿?¾÷AßAø " xfId="285"/>
    <cellStyle name="ÅëÈ­_      " xfId="286"/>
    <cellStyle name="AeE­_INQUIRY ¿?¾÷AßAø " xfId="287"/>
    <cellStyle name="ÅëÈ­_L601CPT" xfId="288"/>
    <cellStyle name="ÄÞ¸¶ [0]_      " xfId="289"/>
    <cellStyle name="AÞ¸¶ [0]_INQUIRY ¿?¾÷AßAø" xfId="290"/>
    <cellStyle name="ÄÞ¸¶ [0]_L601CPT" xfId="291"/>
    <cellStyle name="ÄÞ¸¶_      " xfId="292"/>
    <cellStyle name="AÞ¸¶_INQUIRY ¿?¾÷AßAø" xfId="293"/>
    <cellStyle name="ÄÞ¸¶_L601CPT" xfId="294"/>
    <cellStyle name="AutoFormat Options" xfId="295"/>
    <cellStyle name="Body" xfId="296"/>
    <cellStyle name="C?AØ_¿?¾÷CoE² " xfId="297"/>
    <cellStyle name="Ç¥ÁØ_      " xfId="298"/>
    <cellStyle name="C￥AØ_¿μ¾÷CoE² " xfId="299"/>
    <cellStyle name="Ç¥ÁØ_±¸¹Ì´ëÃ¥" xfId="300"/>
    <cellStyle name="Calc Currency (0)" xfId="301"/>
    <cellStyle name="Calc Currency (2)" xfId="302"/>
    <cellStyle name="Calc Percent (0)" xfId="303"/>
    <cellStyle name="Calc Percent (1)" xfId="304"/>
    <cellStyle name="Calc Percent (2)" xfId="305"/>
    <cellStyle name="Calc Units (0)" xfId="306"/>
    <cellStyle name="Calc Units (1)" xfId="307"/>
    <cellStyle name="Calc Units (2)" xfId="308"/>
    <cellStyle name="category" xfId="309"/>
    <cellStyle name="CC1" xfId="310"/>
    <cellStyle name="CC2" xfId="311"/>
    <cellStyle name="Cerrency_Sheet2_XANGDAU" xfId="312"/>
    <cellStyle name="cg" xfId="313"/>
    <cellStyle name="chchuyen" xfId="314"/>
    <cellStyle name="Comma" xfId="1" builtinId="3"/>
    <cellStyle name="Comma [00]" xfId="315"/>
    <cellStyle name="Comma [000,000]" xfId="316"/>
    <cellStyle name="Comma 000,000" xfId="317"/>
    <cellStyle name="Comma 2" xfId="318"/>
    <cellStyle name="Comma 2 2" xfId="4"/>
    <cellStyle name="Comma 3" xfId="319"/>
    <cellStyle name="Comma 4" xfId="320"/>
    <cellStyle name="Comma 5" xfId="321"/>
    <cellStyle name="Comma 6" xfId="322"/>
    <cellStyle name="Comma 6 2" xfId="323"/>
    <cellStyle name="comma zerodec" xfId="324"/>
    <cellStyle name="Comma0" xfId="325"/>
    <cellStyle name="CT1" xfId="326"/>
    <cellStyle name="CT2" xfId="327"/>
    <cellStyle name="CT4" xfId="328"/>
    <cellStyle name="CT5" xfId="329"/>
    <cellStyle name="ct7" xfId="330"/>
    <cellStyle name="ct8" xfId="331"/>
    <cellStyle name="cth1" xfId="332"/>
    <cellStyle name="Cthuc" xfId="333"/>
    <cellStyle name="Cthuc1" xfId="334"/>
    <cellStyle name="Currency [00]" xfId="335"/>
    <cellStyle name="Currency0" xfId="336"/>
    <cellStyle name="Currency1" xfId="337"/>
    <cellStyle name="d" xfId="338"/>
    <cellStyle name="D$_x0004_P??_x0010__x000b_?_x0015_?$_x0004_?_x000f_?" xfId="339"/>
    <cellStyle name="D$_x0004_P?_x0010__x000b_픲_x0015_딡$_x0004_뗈_x000f_?" xfId="340"/>
    <cellStyle name="d%" xfId="341"/>
    <cellStyle name="d1" xfId="342"/>
    <cellStyle name="Date" xfId="343"/>
    <cellStyle name="Date Short" xfId="344"/>
    <cellStyle name="Date_Book1" xfId="345"/>
    <cellStyle name="Dezimal [0]_UXO VII" xfId="346"/>
    <cellStyle name="Dezimal_UXO VII" xfId="347"/>
    <cellStyle name="Dollar (zero dec)" xfId="348"/>
    <cellStyle name="Enter Currency (0)" xfId="349"/>
    <cellStyle name="Enter Currency (2)" xfId="350"/>
    <cellStyle name="Enter Units (0)" xfId="351"/>
    <cellStyle name="Enter Units (1)" xfId="352"/>
    <cellStyle name="Enter Units (2)" xfId="353"/>
    <cellStyle name="f1" xfId="354"/>
    <cellStyle name="f2" xfId="355"/>
    <cellStyle name="Fixed" xfId="356"/>
    <cellStyle name="Grey" xfId="357"/>
    <cellStyle name="HEADER" xfId="358"/>
    <cellStyle name="Header1" xfId="359"/>
    <cellStyle name="Header2" xfId="360"/>
    <cellStyle name="HEADING1" xfId="361"/>
    <cellStyle name="HEADING2" xfId="362"/>
    <cellStyle name="Hoa-Scholl" xfId="363"/>
    <cellStyle name="i·0" xfId="364"/>
    <cellStyle name="Îáû÷íûé_ÏÄÍÃ" xfId="365"/>
    <cellStyle name="Input [yellow]" xfId="366"/>
    <cellStyle name="k" xfId="367"/>
    <cellStyle name="k0" xfId="368"/>
    <cellStyle name="k1" xfId="369"/>
    <cellStyle name="k2" xfId="370"/>
    <cellStyle name="k3" xfId="371"/>
    <cellStyle name="khanh" xfId="372"/>
    <cellStyle name="khoa2" xfId="373"/>
    <cellStyle name="kien1" xfId="374"/>
    <cellStyle name="Link Currency (0)" xfId="375"/>
    <cellStyle name="Link Currency (2)" xfId="376"/>
    <cellStyle name="Link Units (0)" xfId="377"/>
    <cellStyle name="Link Units (1)" xfId="378"/>
    <cellStyle name="Link Units (2)" xfId="379"/>
    <cellStyle name="luc" xfId="380"/>
    <cellStyle name="luc2" xfId="381"/>
    <cellStyle name="Millares [0]_Well Timing" xfId="382"/>
    <cellStyle name="Millares_Well Timing" xfId="383"/>
    <cellStyle name="Môc" xfId="384"/>
    <cellStyle name="Model" xfId="385"/>
    <cellStyle name="moi" xfId="386"/>
    <cellStyle name="Moneda [0]_Well Timing" xfId="387"/>
    <cellStyle name="Moneda_Well Timing" xfId="388"/>
    <cellStyle name="Monétaire [0]_TARIFFS DB" xfId="389"/>
    <cellStyle name="Monétaire_TARIFFS DB" xfId="390"/>
    <cellStyle name="n" xfId="391"/>
    <cellStyle name="n1" xfId="392"/>
    <cellStyle name="New Times Roman" xfId="393"/>
    <cellStyle name="no dec" xfId="394"/>
    <cellStyle name="Non défini" xfId="395"/>
    <cellStyle name="Normal" xfId="0" builtinId="0"/>
    <cellStyle name="Normal - Style1" xfId="396"/>
    <cellStyle name="Normal 2" xfId="397"/>
    <cellStyle name="Normal 2 2" xfId="398"/>
    <cellStyle name="Normal 3" xfId="399"/>
    <cellStyle name="Normal 4" xfId="400"/>
    <cellStyle name="Normal 5" xfId="401"/>
    <cellStyle name="Normal 5 2" xfId="402"/>
    <cellStyle name="Normal_Book1" xfId="2"/>
    <cellStyle name="Normal_Sheet1" xfId="3"/>
    <cellStyle name="Normal1" xfId="403"/>
    <cellStyle name="omma [0]_Mktg Prog" xfId="404"/>
    <cellStyle name="ormal_Sheet1_1" xfId="405"/>
    <cellStyle name="Percent [0]" xfId="406"/>
    <cellStyle name="Percent [00]" xfId="407"/>
    <cellStyle name="Percent [2]" xfId="408"/>
    <cellStyle name="PrePop Currency (0)" xfId="409"/>
    <cellStyle name="PrePop Currency (2)" xfId="410"/>
    <cellStyle name="PrePop Units (0)" xfId="411"/>
    <cellStyle name="PrePop Units (1)" xfId="412"/>
    <cellStyle name="PrePop Units (2)" xfId="413"/>
    <cellStyle name="S—_x0008_" xfId="414"/>
    <cellStyle name="s1" xfId="415"/>
    <cellStyle name="Style 1" xfId="416"/>
    <cellStyle name="Style 10" xfId="417"/>
    <cellStyle name="Style 11" xfId="418"/>
    <cellStyle name="Style 12" xfId="419"/>
    <cellStyle name="Style 13" xfId="420"/>
    <cellStyle name="Style 14" xfId="421"/>
    <cellStyle name="Style 15" xfId="422"/>
    <cellStyle name="Style 16" xfId="423"/>
    <cellStyle name="Style 17" xfId="424"/>
    <cellStyle name="Style 18" xfId="425"/>
    <cellStyle name="Style 19" xfId="426"/>
    <cellStyle name="Style 2" xfId="427"/>
    <cellStyle name="Style 20" xfId="428"/>
    <cellStyle name="Style 21" xfId="429"/>
    <cellStyle name="Style 22" xfId="430"/>
    <cellStyle name="Style 23" xfId="431"/>
    <cellStyle name="Style 24" xfId="432"/>
    <cellStyle name="Style 25" xfId="433"/>
    <cellStyle name="Style 26" xfId="434"/>
    <cellStyle name="Style 27" xfId="435"/>
    <cellStyle name="Style 28" xfId="436"/>
    <cellStyle name="Style 29" xfId="437"/>
    <cellStyle name="Style 3" xfId="438"/>
    <cellStyle name="Style 30" xfId="439"/>
    <cellStyle name="Style 31" xfId="440"/>
    <cellStyle name="Style 32" xfId="441"/>
    <cellStyle name="Style 33" xfId="442"/>
    <cellStyle name="Style 34" xfId="443"/>
    <cellStyle name="Style 35" xfId="444"/>
    <cellStyle name="Style 36" xfId="445"/>
    <cellStyle name="Style 37" xfId="446"/>
    <cellStyle name="Style 38" xfId="447"/>
    <cellStyle name="Style 39" xfId="448"/>
    <cellStyle name="Style 4" xfId="449"/>
    <cellStyle name="Style 40" xfId="450"/>
    <cellStyle name="Style 41" xfId="451"/>
    <cellStyle name="Style 42" xfId="452"/>
    <cellStyle name="Style 43" xfId="453"/>
    <cellStyle name="Style 5" xfId="454"/>
    <cellStyle name="Style 6" xfId="455"/>
    <cellStyle name="Style 7" xfId="456"/>
    <cellStyle name="Style 8" xfId="457"/>
    <cellStyle name="Style 9" xfId="458"/>
    <cellStyle name="subhead" xfId="459"/>
    <cellStyle name="T" xfId="460"/>
    <cellStyle name="T_01 DUNGTIEN BIEU SX KINH DOANH" xfId="461"/>
    <cellStyle name="T_01 modul tvql 06 08 09" xfId="462"/>
    <cellStyle name="T_01 modul tvql 06 08 09_J&amp;J BCC+BL 082011 v2" xfId="463"/>
    <cellStyle name="T_01 modul tvql 06 08 09_thaotuan luong 102011 v2" xfId="464"/>
    <cellStyle name="T_Book1" xfId="465"/>
    <cellStyle name="T_Book1_01 DUNGTIEN BIEU SX KINH DOANH" xfId="466"/>
    <cellStyle name="T_Book1_01 modul tvql 06 08 09" xfId="467"/>
    <cellStyle name="T_Book1_01 modul tvql 06 08 09_DA - BL 062011 (new)" xfId="468"/>
    <cellStyle name="T_Book1_01 modul tvql 06 08 09_thaotuan luong 102011" xfId="469"/>
    <cellStyle name="T_Book1_01 modul tvql 06 08 09_thaotuan luong 102011 v2" xfId="470"/>
    <cellStyle name="T_Book1_DA - BL 062011 (new)" xfId="471"/>
    <cellStyle name="T_Book1_DAINAM" xfId="472"/>
    <cellStyle name="T_Book1_DAINAM_DA - BL 062011 (new)" xfId="473"/>
    <cellStyle name="T_Book1_DAINAM_thaotuan luong 102011" xfId="474"/>
    <cellStyle name="T_Book1_DAINAM_thaotuan luong 102011 v2" xfId="475"/>
    <cellStyle name="T_Book1_DSKH" xfId="476"/>
    <cellStyle name="T_Book1_DSKH_J&amp;J BCC+BL 082011 v2" xfId="477"/>
    <cellStyle name="T_Book1_DSKH_thaotuan luong 102011 v2" xfId="478"/>
    <cellStyle name="T_Book1_DUNG TIEN" xfId="479"/>
    <cellStyle name="T_Book1_DUNG TIEN MAUKETOAN" xfId="480"/>
    <cellStyle name="T_Book1_DUNG TIEN MAUKETOAN_J&amp;J BCC+BL 082011 v2" xfId="481"/>
    <cellStyle name="T_Book1_DUNG TIEN MAUKETOAN_thaotuan luong 102011 v2" xfId="482"/>
    <cellStyle name="T_Book1_DUNG TIEN_DA - BL 062011 (new)" xfId="483"/>
    <cellStyle name="T_Book1_DUNG TIEN_thaotuan luong 102011" xfId="484"/>
    <cellStyle name="T_Book1_DUNG TIEN_thaotuan luong 102011 v2" xfId="485"/>
    <cellStyle name="T_Book1_hiep thanh bao gia thang 2008" xfId="486"/>
    <cellStyle name="T_Book1_hiep thanh bao gia thang 2008_DA - BL 062011 (new)" xfId="487"/>
    <cellStyle name="T_Book1_hiep thanh bao gia thang 2008_thaotuan luong 102011" xfId="488"/>
    <cellStyle name="T_Book1_hiep thanh bao gia thang 2008_thaotuan luong 102011 v2" xfId="489"/>
    <cellStyle name="T_Book1_NS DANH MUC  CONGVIEC" xfId="490"/>
    <cellStyle name="T_Book1_NS DANH MUC  CONGVIEC_DA - BL 062011 (new)" xfId="491"/>
    <cellStyle name="T_Book1_NS DANH MUC  CONGVIEC_thaotuan luong 102011" xfId="492"/>
    <cellStyle name="T_Book1_NS DANH MUC  CONGVIEC_thaotuan luong 102011 v2" xfId="493"/>
    <cellStyle name="T_Book1_thaotuan luong 102011" xfId="494"/>
    <cellStyle name="T_Book1_thaotuan luong 102011 v2" xfId="495"/>
    <cellStyle name="T_Book1_VIVA SO QUY 2009" xfId="496"/>
    <cellStyle name="T_Book1_VIVA SO QUY 2009_J&amp;J BCC+BL 082011 v2" xfId="497"/>
    <cellStyle name="T_Book1_VIVA SO QUY 2009_thaotuan luong 102011 v2" xfId="498"/>
    <cellStyle name="T_Copy of VT - BHXH-Q.Phu Nhuan" xfId="499"/>
    <cellStyle name="T_Copy of VT - BHXH-Q.Phu Nhuan_DA - BL 062011 (new)" xfId="500"/>
    <cellStyle name="T_Copy of VT - BHXH-Q.Phu Nhuan_thaotuan luong 102011" xfId="501"/>
    <cellStyle name="T_Copy of VT - BHXH-Q.Phu Nhuan_thaotuan luong 102011 v2" xfId="502"/>
    <cellStyle name="T_DAINAM" xfId="503"/>
    <cellStyle name="T_DAINAM_J&amp;J BCC+BL 082011 v2" xfId="504"/>
    <cellStyle name="T_DAINAM_thaotuan luong 102011 v2" xfId="505"/>
    <cellStyle name="T_DSKH" xfId="506"/>
    <cellStyle name="T_DSKH_DA - BL 062011 (new)" xfId="507"/>
    <cellStyle name="T_DSKH_thaotuan luong 102011" xfId="508"/>
    <cellStyle name="T_DSKH_thaotuan luong 102011 v2" xfId="509"/>
    <cellStyle name="T_DUNG TIEN" xfId="510"/>
    <cellStyle name="T_DUNG TIEN MAUKETOAN" xfId="511"/>
    <cellStyle name="T_DUNG TIEN MAUKETOAN_DA - BL 062011 (new)" xfId="512"/>
    <cellStyle name="T_DUNG TIEN MAUKETOAN_thaotuan luong 102011" xfId="513"/>
    <cellStyle name="T_DUNG TIEN MAUKETOAN_thaotuan luong 102011 v2" xfId="514"/>
    <cellStyle name="T_DUNG TIEN_J&amp;J BCC+BL 082011 v2" xfId="515"/>
    <cellStyle name="T_DUNG TIEN_thaotuan luong 102011 v2" xfId="516"/>
    <cellStyle name="T_hiep thanh bao gia thang 2008" xfId="517"/>
    <cellStyle name="T_hiep thanh bao gia thang 2008_J&amp;J BCC+BL 082011 v2" xfId="518"/>
    <cellStyle name="T_hiep thanh bao gia thang 2008_thaotuan luong 102011 v2" xfId="519"/>
    <cellStyle name="T_HNC- BHXH quy 4-07" xfId="520"/>
    <cellStyle name="T_HNC- BHXH quy 4-07_DA - BL 062011 (new)" xfId="521"/>
    <cellStyle name="T_HNC- BHXH quy 4-07_thaotuan luong 102011" xfId="522"/>
    <cellStyle name="T_HNC- BHXH quy 4-07_thaotuan luong 102011 v2" xfId="523"/>
    <cellStyle name="T_J&amp;J BCC+BL 082011 v2" xfId="524"/>
    <cellStyle name="T_NS DANH MUC  CONGVIEC" xfId="525"/>
    <cellStyle name="T_NS DANH MUC  CONGVIEC_J&amp;J BCC+BL 082011 v2" xfId="526"/>
    <cellStyle name="T_NS DANH MUC  CONGVIEC_thaotuan luong 102011 v2" xfId="527"/>
    <cellStyle name="T_thaotuan luong 102011 v2" xfId="528"/>
    <cellStyle name="T_VIVA SO QUY 2009" xfId="529"/>
    <cellStyle name="T_VIVA SO QUY 2009_DA - BL 062011 (new)" xfId="530"/>
    <cellStyle name="T_VIVA SO QUY 2009_thaotuan luong 102011" xfId="531"/>
    <cellStyle name="T_VIVA SO QUY 2009_thaotuan luong 102011 v2" xfId="532"/>
    <cellStyle name="TD1" xfId="533"/>
    <cellStyle name="tde" xfId="534"/>
    <cellStyle name="Text Indent A" xfId="535"/>
    <cellStyle name="Text Indent B" xfId="536"/>
    <cellStyle name="Text Indent C" xfId="537"/>
    <cellStyle name="th" xfId="538"/>
    <cellStyle name="þ_x001d_ð¤_x000c_¯þ_x0014__x000d_¨þU_x0001_À_x0004_ _x0015__x000f__x0001__x0001_" xfId="539"/>
    <cellStyle name="Tiªu ®Ì" xfId="540"/>
    <cellStyle name="Times New Roman" xfId="541"/>
    <cellStyle name="TiÓu môc" xfId="542"/>
    <cellStyle name="Tua de so" xfId="543"/>
    <cellStyle name="Tusental (0)_pldt" xfId="544"/>
    <cellStyle name="Tusental_pldt" xfId="545"/>
    <cellStyle name="Valuta (0)_pldt" xfId="546"/>
    <cellStyle name="Valuta_pldt" xfId="547"/>
    <cellStyle name="viet" xfId="548"/>
    <cellStyle name="viet2" xfId="549"/>
    <cellStyle name="vntxt2" xfId="550"/>
    <cellStyle name="Währung [0]_UXO VII" xfId="551"/>
    <cellStyle name="Währung_UXO VII" xfId="552"/>
    <cellStyle name="xuan" xfId="553"/>
    <cellStyle name="Обычный_Elec-12 Fin" xfId="554"/>
    <cellStyle name="เครื่องหมายสกุลเงิน [0]_FTC_OFFER" xfId="555"/>
    <cellStyle name="เครื่องหมายสกุลเงิน_FTC_OFFER" xfId="556"/>
    <cellStyle name="ปกติ_FTC_OFFER" xfId="557"/>
    <cellStyle name=" [0.00]_ Att. 1- Cover" xfId="558"/>
    <cellStyle name="_ Att. 1- Cover" xfId="559"/>
    <cellStyle name="?_ Att. 1- Cover" xfId="560"/>
    <cellStyle name="똿뗦먛귟 [0.00]_PRODUCT DETAIL Q1" xfId="561"/>
    <cellStyle name="똿뗦먛귟_PRODUCT DETAIL Q1" xfId="562"/>
    <cellStyle name="믅됞 [0.00]_PRODUCT DETAIL Q1" xfId="563"/>
    <cellStyle name="믅됞_PRODUCT DETAIL Q1" xfId="564"/>
    <cellStyle name="백분율_95" xfId="565"/>
    <cellStyle name="뷭?_BOOKSHIP" xfId="566"/>
    <cellStyle name="쉼표 [0]_PCS-3~1" xfId="567"/>
    <cellStyle name="쉼표_EQ_ROOM cost" xfId="568"/>
    <cellStyle name="콤마 [0]_ 비목별 월별기술 " xfId="569"/>
    <cellStyle name="콤마_ 비목별 월별기술 " xfId="570"/>
    <cellStyle name="통화 [0]_1202" xfId="571"/>
    <cellStyle name="통화_1202" xfId="572"/>
    <cellStyle name="표준_(정보부문)월별인원계획" xfId="573"/>
    <cellStyle name="一般_00Q3902REV.1" xfId="574"/>
    <cellStyle name="千分位[0]_00Q3902REV.1" xfId="575"/>
    <cellStyle name="千分位_00Q3902REV.1" xfId="576"/>
    <cellStyle name="桁区切り [0.00]_List-dwg瑩畳䵜楡" xfId="577"/>
    <cellStyle name="桁区切り_List-dwgist-" xfId="578"/>
    <cellStyle name="標準_List-dwgis" xfId="579"/>
    <cellStyle name="貨幣 [0]_00Q3902REV.1" xfId="580"/>
    <cellStyle name="貨幣[0]_BRE" xfId="581"/>
    <cellStyle name="貨幣_00Q3902REV.1" xfId="582"/>
    <cellStyle name="通貨 [0.00]_List-dwgwg" xfId="583"/>
    <cellStyle name="通貨_List-dwgis" xfId="584"/>
  </cellStyles>
  <dxfs count="111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6"/>
  <sheetViews>
    <sheetView topLeftCell="A8" workbookViewId="0">
      <pane ySplit="3" topLeftCell="A11" activePane="bottomLeft" state="frozen"/>
      <selection activeCell="E19" sqref="E19"/>
      <selection pane="bottomLeft" activeCell="E12" sqref="E12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3" customWidth="1"/>
    <col min="6" max="6" width="10.85546875" style="4" hidden="1" customWidth="1"/>
    <col min="7" max="8" width="9.7109375" style="4" customWidth="1"/>
    <col min="9" max="9" width="10.5703125" style="2" customWidth="1"/>
    <col min="10" max="21" width="10.5703125" style="2" hidden="1" customWidth="1"/>
    <col min="22" max="22" width="10.5703125" style="2" customWidth="1"/>
    <col min="23" max="23" width="10.85546875" style="3" customWidth="1"/>
    <col min="24" max="24" width="13.28515625" style="3" customWidth="1"/>
    <col min="25" max="26" width="11.85546875" style="3" customWidth="1"/>
    <col min="27" max="16384" width="9.140625" style="2"/>
  </cols>
  <sheetData>
    <row r="1" spans="1:26" ht="15">
      <c r="A1" s="1" t="s">
        <v>0</v>
      </c>
    </row>
    <row r="2" spans="1:26" ht="15">
      <c r="A2" s="1" t="s">
        <v>1</v>
      </c>
    </row>
    <row r="3" spans="1:26" ht="15">
      <c r="A3" s="1"/>
    </row>
    <row r="4" spans="1:26">
      <c r="A4" s="5"/>
      <c r="B4" s="5"/>
    </row>
    <row r="5" spans="1:26" ht="23.25" customHeight="1">
      <c r="A5" s="202" t="s">
        <v>2</v>
      </c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</row>
    <row r="6" spans="1:26" ht="23.25" customHeight="1">
      <c r="A6" s="203" t="str">
        <f>"Tháng "&amp;'CC -1'!C4&amp;" năm 2011"</f>
        <v>Tháng  năm 2011</v>
      </c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</row>
    <row r="7" spans="1:26" s="8" customFormat="1" ht="19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7"/>
    </row>
    <row r="8" spans="1:26" s="1" customFormat="1" ht="20.25" customHeight="1">
      <c r="A8" s="204" t="s">
        <v>3</v>
      </c>
      <c r="B8" s="204" t="s">
        <v>4</v>
      </c>
      <c r="C8" s="204" t="s">
        <v>5</v>
      </c>
      <c r="D8" s="204" t="s">
        <v>6</v>
      </c>
      <c r="E8" s="205" t="s">
        <v>7</v>
      </c>
      <c r="F8" s="206"/>
      <c r="G8" s="209" t="s">
        <v>8</v>
      </c>
      <c r="H8" s="209"/>
      <c r="I8" s="209" t="s">
        <v>9</v>
      </c>
      <c r="J8" s="209" t="s">
        <v>10</v>
      </c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10" t="s">
        <v>11</v>
      </c>
      <c r="W8" s="210" t="s">
        <v>12</v>
      </c>
      <c r="X8" s="210" t="s">
        <v>13</v>
      </c>
      <c r="Y8" s="9"/>
      <c r="Z8" s="9"/>
    </row>
    <row r="9" spans="1:26" s="1" customFormat="1" ht="20.25" customHeight="1">
      <c r="A9" s="204"/>
      <c r="B9" s="204"/>
      <c r="C9" s="204"/>
      <c r="D9" s="204"/>
      <c r="E9" s="207"/>
      <c r="F9" s="208"/>
      <c r="G9" s="10" t="s">
        <v>14</v>
      </c>
      <c r="H9" s="10" t="s">
        <v>15</v>
      </c>
      <c r="I9" s="209"/>
      <c r="J9" s="10" t="s">
        <v>16</v>
      </c>
      <c r="K9" s="10" t="s">
        <v>17</v>
      </c>
      <c r="L9" s="10" t="s">
        <v>18</v>
      </c>
      <c r="M9" s="10" t="s">
        <v>19</v>
      </c>
      <c r="N9" s="10" t="s">
        <v>20</v>
      </c>
      <c r="O9" s="10" t="s">
        <v>21</v>
      </c>
      <c r="P9" s="10" t="s">
        <v>22</v>
      </c>
      <c r="Q9" s="10" t="s">
        <v>23</v>
      </c>
      <c r="R9" s="10" t="s">
        <v>24</v>
      </c>
      <c r="S9" s="10" t="s">
        <v>25</v>
      </c>
      <c r="T9" s="10" t="s">
        <v>26</v>
      </c>
      <c r="U9" s="10" t="s">
        <v>27</v>
      </c>
      <c r="V9" s="211"/>
      <c r="W9" s="211"/>
      <c r="X9" s="211"/>
      <c r="Y9" s="9"/>
      <c r="Z9" s="9"/>
    </row>
    <row r="10" spans="1:26" ht="14.25" customHeight="1">
      <c r="A10" s="11">
        <v>1</v>
      </c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</row>
    <row r="11" spans="1:26" s="20" customFormat="1" ht="21.75" customHeight="1">
      <c r="A11" s="15">
        <f t="shared" ref="A11:A17" si="0">IF(B11&lt;&gt;"",ROW()-10,"")</f>
        <v>1</v>
      </c>
      <c r="B11" s="12" t="s">
        <v>28</v>
      </c>
      <c r="C11" s="16" t="s">
        <v>171</v>
      </c>
      <c r="D11" s="12" t="s">
        <v>168</v>
      </c>
      <c r="E11" s="13">
        <v>3600000</v>
      </c>
      <c r="F11" s="17"/>
      <c r="G11" s="14">
        <v>260000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8"/>
      <c r="Z11" s="19"/>
    </row>
    <row r="12" spans="1:26" s="20" customFormat="1" ht="21.75" customHeight="1">
      <c r="A12" s="15">
        <f t="shared" ref="A12" si="1">IF(B12&lt;&gt;"",ROW()-10,"")</f>
        <v>2</v>
      </c>
      <c r="B12" s="12" t="s">
        <v>166</v>
      </c>
      <c r="C12" s="16" t="s">
        <v>167</v>
      </c>
      <c r="D12" s="12" t="s">
        <v>29</v>
      </c>
      <c r="E12" s="13">
        <v>3500000</v>
      </c>
      <c r="F12" s="17"/>
      <c r="G12" s="14">
        <v>260000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8"/>
      <c r="Z12" s="19"/>
    </row>
    <row r="13" spans="1:26" s="20" customFormat="1" ht="21.75" customHeight="1">
      <c r="A13" s="15">
        <f>IF(B13&lt;&gt;"",ROW()-10,"")</f>
        <v>3</v>
      </c>
      <c r="B13" s="12" t="s">
        <v>169</v>
      </c>
      <c r="C13" s="22" t="s">
        <v>172</v>
      </c>
      <c r="D13" s="15" t="s">
        <v>170</v>
      </c>
      <c r="E13" s="17">
        <v>3000000</v>
      </c>
      <c r="F13" s="17"/>
      <c r="G13" s="17">
        <v>260000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  <c r="Z13" s="19"/>
    </row>
    <row r="14" spans="1:26" s="20" customFormat="1" ht="21.75" customHeight="1">
      <c r="A14" s="15"/>
      <c r="B14" s="12" t="s">
        <v>173</v>
      </c>
      <c r="C14" s="22" t="s">
        <v>32</v>
      </c>
      <c r="D14" s="15" t="s">
        <v>174</v>
      </c>
      <c r="E14" s="17">
        <v>4500000</v>
      </c>
      <c r="F14" s="17"/>
      <c r="G14" s="17">
        <v>260000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8"/>
      <c r="Z14" s="19"/>
    </row>
    <row r="15" spans="1:26" s="20" customFormat="1" ht="21.75" customHeight="1">
      <c r="A15" s="15">
        <f t="shared" si="0"/>
        <v>5</v>
      </c>
      <c r="B15" s="21" t="s">
        <v>30</v>
      </c>
      <c r="C15" s="22" t="s">
        <v>175</v>
      </c>
      <c r="D15" s="15" t="s">
        <v>31</v>
      </c>
      <c r="E15" s="17">
        <v>2500000</v>
      </c>
      <c r="F15" s="17"/>
      <c r="G15" s="17">
        <v>260000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  <c r="Z15" s="19"/>
    </row>
    <row r="16" spans="1:26" ht="21.75" customHeight="1">
      <c r="A16" s="12" t="str">
        <f t="shared" si="0"/>
        <v/>
      </c>
      <c r="B16" s="23"/>
      <c r="C16" s="24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9"/>
    </row>
    <row r="17" spans="1:25" ht="21.75" customHeight="1">
      <c r="A17" s="12" t="str">
        <f t="shared" si="0"/>
        <v/>
      </c>
      <c r="B17" s="27"/>
      <c r="C17" s="28"/>
      <c r="D17" s="29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9"/>
    </row>
    <row r="18" spans="1:25" ht="21.75" customHeight="1">
      <c r="A18" s="212" t="s">
        <v>33</v>
      </c>
      <c r="B18" s="213"/>
      <c r="C18" s="213"/>
      <c r="D18" s="31" t="s">
        <v>34</v>
      </c>
      <c r="E18" s="32">
        <f>SUM(E11:E17)</f>
        <v>17100000</v>
      </c>
      <c r="F18" s="32">
        <f>SUM(F11:F17)</f>
        <v>0</v>
      </c>
      <c r="G18" s="32">
        <f>SUM(G11:G17)</f>
        <v>1300000</v>
      </c>
      <c r="H18" s="32">
        <f>SUM(H11:H17)</f>
        <v>0</v>
      </c>
      <c r="I18" s="32"/>
      <c r="J18" s="32">
        <f t="shared" ref="J18:U18" si="2">SUMIF(J$11:J$17,"x",$E$11:$E$17)</f>
        <v>0</v>
      </c>
      <c r="K18" s="32">
        <f t="shared" si="2"/>
        <v>0</v>
      </c>
      <c r="L18" s="32">
        <f t="shared" si="2"/>
        <v>0</v>
      </c>
      <c r="M18" s="32">
        <f t="shared" si="2"/>
        <v>0</v>
      </c>
      <c r="N18" s="32">
        <f t="shared" si="2"/>
        <v>0</v>
      </c>
      <c r="O18" s="32">
        <f t="shared" si="2"/>
        <v>0</v>
      </c>
      <c r="P18" s="32">
        <f t="shared" si="2"/>
        <v>0</v>
      </c>
      <c r="Q18" s="32">
        <f t="shared" si="2"/>
        <v>0</v>
      </c>
      <c r="R18" s="32">
        <f t="shared" si="2"/>
        <v>0</v>
      </c>
      <c r="S18" s="32">
        <f t="shared" si="2"/>
        <v>0</v>
      </c>
      <c r="T18" s="32">
        <f t="shared" si="2"/>
        <v>0</v>
      </c>
      <c r="U18" s="32">
        <f t="shared" si="2"/>
        <v>0</v>
      </c>
      <c r="V18" s="32"/>
      <c r="W18" s="32"/>
      <c r="X18" s="32"/>
      <c r="Y18" s="9"/>
    </row>
    <row r="19" spans="1:25" ht="21.75" customHeight="1">
      <c r="A19" s="214"/>
      <c r="B19" s="215"/>
      <c r="C19" s="215"/>
      <c r="D19" s="31" t="s">
        <v>35</v>
      </c>
      <c r="E19" s="32"/>
      <c r="F19" s="32"/>
      <c r="G19" s="32"/>
      <c r="H19" s="32"/>
      <c r="I19" s="32"/>
      <c r="J19" s="32">
        <f t="array" ref="J19">SUM((J$11:J$17="x")*1)</f>
        <v>0</v>
      </c>
      <c r="K19" s="32">
        <f t="array" ref="K19">SUM((K$11:K$17="x")*1)</f>
        <v>0</v>
      </c>
      <c r="L19" s="32">
        <f t="array" ref="L19">SUM((L$11:L$17="x")*1)</f>
        <v>0</v>
      </c>
      <c r="M19" s="32">
        <f t="array" ref="M19">SUM((M$11:M$17="x")*1)</f>
        <v>0</v>
      </c>
      <c r="N19" s="32">
        <f t="array" ref="N19">SUM((N$11:N$17="x")*1)</f>
        <v>0</v>
      </c>
      <c r="O19" s="32">
        <f t="array" ref="O19">SUM((O$11:O$17="x")*1)</f>
        <v>0</v>
      </c>
      <c r="P19" s="32">
        <f t="array" ref="P19">SUM((P$11:P$17="x")*1)</f>
        <v>0</v>
      </c>
      <c r="Q19" s="32">
        <f t="array" ref="Q19">SUM((Q$11:Q$17="x")*1)</f>
        <v>0</v>
      </c>
      <c r="R19" s="32">
        <f t="array" ref="R19">SUM((R$11:R$17="x")*1)</f>
        <v>0</v>
      </c>
      <c r="S19" s="32">
        <f t="array" ref="S19">SUM((S$11:S$17="x")*1)</f>
        <v>0</v>
      </c>
      <c r="T19" s="32">
        <f t="array" ref="T19">SUM((T$11:T$17="x")*1)</f>
        <v>0</v>
      </c>
      <c r="U19" s="32">
        <f t="array" ref="U19">SUM((U$11:U$17="x")*1)</f>
        <v>0</v>
      </c>
      <c r="V19" s="32"/>
      <c r="W19" s="32"/>
      <c r="X19" s="32"/>
      <c r="Y19" s="9"/>
    </row>
    <row r="20" spans="1:25" ht="21.75" customHeight="1">
      <c r="A20" s="216"/>
      <c r="B20" s="217"/>
      <c r="C20" s="217"/>
      <c r="D20" s="31" t="s">
        <v>36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9"/>
    </row>
    <row r="21" spans="1:25" ht="11.25" customHeight="1">
      <c r="A21" s="33"/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 spans="1:25" ht="11.25" customHeight="1">
      <c r="A22" s="33"/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5" t="s">
        <v>37</v>
      </c>
      <c r="X22" s="34"/>
    </row>
    <row r="23" spans="1:25" ht="16.5" customHeight="1">
      <c r="A23" s="33"/>
      <c r="B23" s="33"/>
      <c r="C23" s="36" t="s">
        <v>38</v>
      </c>
      <c r="D23" s="37"/>
      <c r="E23" s="38"/>
      <c r="F23" s="39"/>
      <c r="G23" s="39"/>
      <c r="H23" s="39"/>
      <c r="I23" s="40"/>
      <c r="J23" s="40">
        <v>8278</v>
      </c>
      <c r="K23" s="41" t="e">
        <f>#REF!/27/8</f>
        <v>#REF!</v>
      </c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2" t="s">
        <v>39</v>
      </c>
      <c r="X23" s="42"/>
    </row>
    <row r="24" spans="1:25" ht="11.25" customHeight="1">
      <c r="A24" s="33"/>
      <c r="B24" s="33"/>
      <c r="C24" s="36"/>
      <c r="D24" s="37"/>
      <c r="E24" s="38"/>
      <c r="F24" s="39"/>
      <c r="G24" s="39"/>
      <c r="H24" s="39"/>
      <c r="I24" s="40"/>
      <c r="J24" s="40"/>
      <c r="K24" s="40" t="e">
        <f>J23/K23</f>
        <v>#REF!</v>
      </c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2"/>
      <c r="X24" s="42"/>
    </row>
    <row r="25" spans="1:25" ht="11.25" customHeight="1">
      <c r="A25" s="33"/>
      <c r="B25" s="33"/>
      <c r="C25" s="36"/>
      <c r="D25" s="37"/>
      <c r="E25" s="38"/>
      <c r="F25" s="39"/>
      <c r="G25" s="39"/>
      <c r="H25" s="39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2"/>
      <c r="X25" s="42"/>
    </row>
    <row r="26" spans="1:25" ht="11.25" customHeight="1">
      <c r="A26" s="33"/>
      <c r="B26" s="33"/>
      <c r="C26" s="36"/>
      <c r="D26" s="37"/>
      <c r="E26" s="38"/>
      <c r="F26" s="39"/>
      <c r="G26" s="39"/>
      <c r="H26" s="3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2"/>
      <c r="X26" s="42"/>
    </row>
    <row r="27" spans="1:25" ht="11.25" customHeight="1">
      <c r="A27" s="33"/>
      <c r="B27" s="33"/>
      <c r="C27" s="36"/>
      <c r="D27" s="37"/>
      <c r="E27" s="38"/>
      <c r="F27" s="39"/>
      <c r="G27" s="39"/>
      <c r="H27" s="3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2"/>
      <c r="X27" s="42"/>
    </row>
    <row r="28" spans="1:25" ht="11.25" customHeight="1">
      <c r="A28" s="33"/>
      <c r="B28" s="33"/>
      <c r="C28" s="36"/>
      <c r="D28" s="37"/>
      <c r="E28" s="38"/>
      <c r="F28" s="39"/>
      <c r="G28" s="39"/>
      <c r="H28" s="39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2"/>
      <c r="X28" s="42"/>
    </row>
    <row r="29" spans="1:25" s="3" customFormat="1">
      <c r="A29" s="43"/>
      <c r="B29" s="43"/>
      <c r="C29" s="44" t="s">
        <v>40</v>
      </c>
      <c r="D29" s="37"/>
      <c r="E29" s="38"/>
      <c r="F29" s="39"/>
      <c r="G29" s="39"/>
      <c r="H29" s="39"/>
      <c r="I29" s="40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6"/>
      <c r="X29" s="47"/>
    </row>
    <row r="30" spans="1:25" s="3" customFormat="1" ht="9" customHeight="1">
      <c r="A30" s="2"/>
      <c r="B30" s="2"/>
      <c r="C30" s="48"/>
      <c r="D30" s="48"/>
      <c r="E30" s="38"/>
      <c r="F30" s="49"/>
      <c r="G30" s="49"/>
      <c r="H30" s="49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50"/>
      <c r="X30" s="50"/>
    </row>
    <row r="31" spans="1:25" s="3" customFormat="1">
      <c r="A31" s="2"/>
      <c r="B31" s="2"/>
      <c r="C31" s="2"/>
      <c r="D31" s="2"/>
      <c r="E31" s="38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5" s="3" customFormat="1">
      <c r="A32" s="2"/>
      <c r="B32" s="2"/>
      <c r="C32" s="2"/>
      <c r="D32" s="2"/>
      <c r="E32" s="38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45" spans="3:14">
      <c r="C45" s="51"/>
      <c r="G45" s="22" t="s">
        <v>41</v>
      </c>
      <c r="J45" s="2" t="s">
        <v>42</v>
      </c>
      <c r="K45" s="2" t="s">
        <v>41</v>
      </c>
      <c r="M45" s="2" t="str">
        <f>VLOOKUP(K45,$G$45:$J$104,4,0)</f>
        <v>ALTP001</v>
      </c>
      <c r="N45" s="201" t="str">
        <f>M45</f>
        <v>ALTP001</v>
      </c>
    </row>
    <row r="46" spans="3:14">
      <c r="C46" s="51"/>
      <c r="G46" s="22" t="s">
        <v>43</v>
      </c>
      <c r="J46" s="2" t="s">
        <v>44</v>
      </c>
      <c r="K46" s="2" t="s">
        <v>43</v>
      </c>
      <c r="M46" s="2" t="str">
        <f t="shared" ref="M46:M75" si="3">VLOOKUP(K46,$G$45:$J$104,4,0)</f>
        <v>ALTP002</v>
      </c>
      <c r="N46" s="201"/>
    </row>
    <row r="47" spans="3:14">
      <c r="C47" s="51"/>
      <c r="G47" s="22" t="s">
        <v>45</v>
      </c>
      <c r="J47" s="2" t="s">
        <v>46</v>
      </c>
      <c r="K47" s="2" t="s">
        <v>45</v>
      </c>
      <c r="M47" s="2" t="str">
        <f t="shared" si="3"/>
        <v>ALTP003</v>
      </c>
      <c r="N47" s="201" t="str">
        <f>M46</f>
        <v>ALTP002</v>
      </c>
    </row>
    <row r="48" spans="3:14">
      <c r="C48" s="51"/>
      <c r="G48" s="22" t="s">
        <v>47</v>
      </c>
      <c r="J48" s="2" t="s">
        <v>48</v>
      </c>
      <c r="K48" s="2" t="s">
        <v>47</v>
      </c>
      <c r="M48" s="2" t="str">
        <f t="shared" si="3"/>
        <v>ALTP004</v>
      </c>
      <c r="N48" s="201"/>
    </row>
    <row r="49" spans="3:14">
      <c r="C49" s="51"/>
      <c r="G49" s="22" t="s">
        <v>49</v>
      </c>
      <c r="J49" s="2" t="s">
        <v>50</v>
      </c>
      <c r="K49" s="2" t="s">
        <v>49</v>
      </c>
      <c r="M49" s="2" t="str">
        <f t="shared" si="3"/>
        <v>ALTP005</v>
      </c>
      <c r="N49" s="201" t="str">
        <f>M47</f>
        <v>ALTP003</v>
      </c>
    </row>
    <row r="50" spans="3:14">
      <c r="C50" s="51"/>
      <c r="G50" s="22" t="s">
        <v>51</v>
      </c>
      <c r="J50" s="2" t="s">
        <v>52</v>
      </c>
      <c r="K50" s="2" t="s">
        <v>51</v>
      </c>
      <c r="M50" s="2" t="str">
        <f t="shared" si="3"/>
        <v>ALTP006</v>
      </c>
      <c r="N50" s="201"/>
    </row>
    <row r="51" spans="3:14">
      <c r="C51" s="51"/>
      <c r="G51" s="22" t="s">
        <v>53</v>
      </c>
      <c r="J51" s="2" t="s">
        <v>54</v>
      </c>
      <c r="K51" s="2" t="s">
        <v>53</v>
      </c>
      <c r="M51" s="2" t="str">
        <f t="shared" si="3"/>
        <v>ALTP007</v>
      </c>
      <c r="N51" s="201" t="str">
        <f>M48</f>
        <v>ALTP004</v>
      </c>
    </row>
    <row r="52" spans="3:14">
      <c r="C52" s="51"/>
      <c r="G52" s="22" t="s">
        <v>55</v>
      </c>
      <c r="J52" s="2" t="s">
        <v>56</v>
      </c>
      <c r="K52" s="2" t="s">
        <v>55</v>
      </c>
      <c r="M52" s="2" t="str">
        <f t="shared" si="3"/>
        <v>ALTP008</v>
      </c>
      <c r="N52" s="201"/>
    </row>
    <row r="53" spans="3:14">
      <c r="C53" s="51"/>
      <c r="G53" s="22" t="s">
        <v>57</v>
      </c>
      <c r="J53" s="2" t="s">
        <v>58</v>
      </c>
      <c r="K53" s="2" t="s">
        <v>57</v>
      </c>
      <c r="M53" s="2" t="str">
        <f t="shared" si="3"/>
        <v>ALTP009</v>
      </c>
      <c r="N53" s="201" t="str">
        <f>M49</f>
        <v>ALTP005</v>
      </c>
    </row>
    <row r="54" spans="3:14">
      <c r="C54" s="51"/>
      <c r="G54" s="22" t="s">
        <v>59</v>
      </c>
      <c r="J54" s="2" t="s">
        <v>60</v>
      </c>
      <c r="K54" s="2" t="s">
        <v>59</v>
      </c>
      <c r="M54" s="2" t="str">
        <f t="shared" si="3"/>
        <v>ALTP010</v>
      </c>
      <c r="N54" s="201"/>
    </row>
    <row r="55" spans="3:14">
      <c r="C55" s="51"/>
      <c r="G55" s="22" t="s">
        <v>61</v>
      </c>
      <c r="J55" s="2" t="s">
        <v>62</v>
      </c>
      <c r="K55" s="2" t="s">
        <v>61</v>
      </c>
      <c r="M55" s="2" t="str">
        <f t="shared" si="3"/>
        <v>ALTP011</v>
      </c>
      <c r="N55" s="201" t="str">
        <f>M50</f>
        <v>ALTP006</v>
      </c>
    </row>
    <row r="56" spans="3:14">
      <c r="C56" s="51"/>
      <c r="G56" s="22" t="s">
        <v>63</v>
      </c>
      <c r="J56" s="2" t="s">
        <v>64</v>
      </c>
      <c r="K56" s="2" t="s">
        <v>65</v>
      </c>
      <c r="M56" s="2" t="str">
        <f t="shared" si="3"/>
        <v>ALTP013</v>
      </c>
      <c r="N56" s="201"/>
    </row>
    <row r="57" spans="3:14">
      <c r="C57" s="51"/>
      <c r="G57" s="22" t="s">
        <v>65</v>
      </c>
      <c r="J57" s="2" t="s">
        <v>66</v>
      </c>
      <c r="K57" s="2" t="s">
        <v>67</v>
      </c>
      <c r="M57" s="2" t="str">
        <f t="shared" si="3"/>
        <v>ALTP014</v>
      </c>
      <c r="N57" s="201" t="str">
        <f>M51</f>
        <v>ALTP007</v>
      </c>
    </row>
    <row r="58" spans="3:14">
      <c r="C58" s="51"/>
      <c r="G58" s="22" t="s">
        <v>67</v>
      </c>
      <c r="J58" s="2" t="s">
        <v>68</v>
      </c>
      <c r="K58" s="2" t="s">
        <v>69</v>
      </c>
      <c r="M58" s="2" t="str">
        <f t="shared" si="3"/>
        <v>ALTP015</v>
      </c>
      <c r="N58" s="201"/>
    </row>
    <row r="59" spans="3:14">
      <c r="C59" s="51"/>
      <c r="G59" s="22" t="s">
        <v>69</v>
      </c>
      <c r="J59" s="2" t="s">
        <v>70</v>
      </c>
      <c r="K59" s="2" t="s">
        <v>71</v>
      </c>
      <c r="M59" s="2" t="str">
        <f t="shared" si="3"/>
        <v>ALTP016</v>
      </c>
      <c r="N59" s="201" t="str">
        <f>M52</f>
        <v>ALTP008</v>
      </c>
    </row>
    <row r="60" spans="3:14">
      <c r="C60" s="51"/>
      <c r="G60" s="22" t="s">
        <v>71</v>
      </c>
      <c r="J60" s="2" t="s">
        <v>72</v>
      </c>
      <c r="K60" s="2" t="s">
        <v>73</v>
      </c>
      <c r="M60" s="2" t="str">
        <f t="shared" si="3"/>
        <v>ALTP017</v>
      </c>
      <c r="N60" s="201"/>
    </row>
    <row r="61" spans="3:14">
      <c r="C61" s="51"/>
      <c r="G61" s="22" t="s">
        <v>73</v>
      </c>
      <c r="J61" s="2" t="s">
        <v>74</v>
      </c>
      <c r="K61" s="2" t="s">
        <v>75</v>
      </c>
      <c r="M61" s="2" t="str">
        <f t="shared" si="3"/>
        <v>ALTP018</v>
      </c>
      <c r="N61" s="201" t="str">
        <f>M53</f>
        <v>ALTP009</v>
      </c>
    </row>
    <row r="62" spans="3:14">
      <c r="C62" s="51"/>
      <c r="G62" s="22" t="s">
        <v>75</v>
      </c>
      <c r="J62" s="2" t="s">
        <v>76</v>
      </c>
      <c r="K62" s="2" t="s">
        <v>77</v>
      </c>
      <c r="M62" s="2" t="str">
        <f t="shared" si="3"/>
        <v>ALTP019</v>
      </c>
      <c r="N62" s="201"/>
    </row>
    <row r="63" spans="3:14">
      <c r="C63" s="51"/>
      <c r="G63" s="22" t="s">
        <v>77</v>
      </c>
      <c r="J63" s="2" t="s">
        <v>78</v>
      </c>
      <c r="K63" s="2" t="s">
        <v>79</v>
      </c>
      <c r="M63" s="2" t="str">
        <f t="shared" si="3"/>
        <v>ALTP020</v>
      </c>
      <c r="N63" s="201" t="str">
        <f>M54</f>
        <v>ALTP010</v>
      </c>
    </row>
    <row r="64" spans="3:14">
      <c r="C64" s="51"/>
      <c r="G64" s="22" t="s">
        <v>79</v>
      </c>
      <c r="J64" s="2" t="s">
        <v>80</v>
      </c>
      <c r="K64" s="2" t="s">
        <v>81</v>
      </c>
      <c r="M64" s="2" t="str">
        <f t="shared" si="3"/>
        <v>ALTP025</v>
      </c>
      <c r="N64" s="201"/>
    </row>
    <row r="65" spans="3:14">
      <c r="C65" s="51"/>
      <c r="G65" s="22" t="s">
        <v>82</v>
      </c>
      <c r="J65" s="2" t="s">
        <v>83</v>
      </c>
      <c r="K65" s="2" t="s">
        <v>84</v>
      </c>
      <c r="M65" s="2" t="str">
        <f t="shared" si="3"/>
        <v>ALTP027</v>
      </c>
      <c r="N65" s="201" t="str">
        <f>M55</f>
        <v>ALTP011</v>
      </c>
    </row>
    <row r="66" spans="3:14">
      <c r="C66" s="51"/>
      <c r="G66" s="22" t="s">
        <v>85</v>
      </c>
      <c r="J66" s="2" t="s">
        <v>86</v>
      </c>
      <c r="K66" s="2" t="s">
        <v>87</v>
      </c>
      <c r="M66" s="2" t="str">
        <f t="shared" si="3"/>
        <v>ALTN001</v>
      </c>
      <c r="N66" s="201"/>
    </row>
    <row r="67" spans="3:14">
      <c r="C67" s="51"/>
      <c r="G67" s="22" t="s">
        <v>84</v>
      </c>
      <c r="J67" s="2" t="s">
        <v>88</v>
      </c>
      <c r="K67" s="2" t="s">
        <v>89</v>
      </c>
      <c r="M67" s="2" t="str">
        <f t="shared" si="3"/>
        <v>ALTN002</v>
      </c>
      <c r="N67" s="201" t="str">
        <f>M56</f>
        <v>ALTP013</v>
      </c>
    </row>
    <row r="68" spans="3:14">
      <c r="C68" s="51"/>
      <c r="G68" s="2" t="s">
        <v>90</v>
      </c>
      <c r="J68" s="2" t="s">
        <v>91</v>
      </c>
      <c r="K68" s="2" t="s">
        <v>92</v>
      </c>
      <c r="M68" s="2" t="str">
        <f t="shared" si="3"/>
        <v>ALTN003</v>
      </c>
      <c r="N68" s="201"/>
    </row>
    <row r="69" spans="3:14">
      <c r="C69" s="51"/>
      <c r="G69" s="2" t="s">
        <v>93</v>
      </c>
      <c r="J69" s="2" t="s">
        <v>94</v>
      </c>
      <c r="K69" s="2" t="s">
        <v>95</v>
      </c>
      <c r="M69" s="2" t="str">
        <f t="shared" si="3"/>
        <v>ALTN004</v>
      </c>
      <c r="N69" s="201" t="str">
        <f>M57</f>
        <v>ALTP014</v>
      </c>
    </row>
    <row r="70" spans="3:14">
      <c r="C70" s="51"/>
      <c r="G70" s="2" t="s">
        <v>81</v>
      </c>
      <c r="J70" s="2" t="s">
        <v>96</v>
      </c>
      <c r="K70" s="2" t="s">
        <v>97</v>
      </c>
      <c r="M70" s="2" t="str">
        <f t="shared" si="3"/>
        <v>ALTN006</v>
      </c>
      <c r="N70" s="201"/>
    </row>
    <row r="71" spans="3:14">
      <c r="C71" s="51"/>
      <c r="G71" s="2" t="s">
        <v>98</v>
      </c>
      <c r="J71" s="2" t="s">
        <v>99</v>
      </c>
      <c r="K71" s="2" t="s">
        <v>100</v>
      </c>
      <c r="M71" s="2" t="str">
        <f t="shared" si="3"/>
        <v>ALTN007</v>
      </c>
      <c r="N71" s="201" t="str">
        <f>M58</f>
        <v>ALTP015</v>
      </c>
    </row>
    <row r="72" spans="3:14">
      <c r="C72" s="51"/>
      <c r="G72" s="2" t="s">
        <v>87</v>
      </c>
      <c r="J72" s="2" t="s">
        <v>101</v>
      </c>
      <c r="K72" s="2" t="s">
        <v>102</v>
      </c>
      <c r="M72" s="2" t="str">
        <f t="shared" si="3"/>
        <v>ALTN008</v>
      </c>
      <c r="N72" s="201"/>
    </row>
    <row r="73" spans="3:14">
      <c r="C73" s="51"/>
      <c r="G73" s="2" t="s">
        <v>89</v>
      </c>
      <c r="J73" s="2" t="s">
        <v>103</v>
      </c>
      <c r="K73" s="2" t="s">
        <v>104</v>
      </c>
      <c r="M73" s="2" t="str">
        <f t="shared" si="3"/>
        <v>ALTN009</v>
      </c>
      <c r="N73" s="201" t="str">
        <f>M59</f>
        <v>ALTP016</v>
      </c>
    </row>
    <row r="74" spans="3:14">
      <c r="C74" s="51"/>
      <c r="G74" s="2" t="s">
        <v>92</v>
      </c>
      <c r="J74" s="2" t="s">
        <v>105</v>
      </c>
      <c r="K74" s="2" t="s">
        <v>106</v>
      </c>
      <c r="M74" s="2" t="str">
        <f t="shared" si="3"/>
        <v>ALTN010</v>
      </c>
      <c r="N74" s="201"/>
    </row>
    <row r="75" spans="3:14">
      <c r="C75" s="51"/>
      <c r="G75" s="2" t="s">
        <v>95</v>
      </c>
      <c r="J75" s="2" t="s">
        <v>107</v>
      </c>
      <c r="K75" s="2" t="s">
        <v>108</v>
      </c>
      <c r="M75" s="2" t="str">
        <f t="shared" si="3"/>
        <v>ALTN011</v>
      </c>
      <c r="N75" s="201" t="str">
        <f>M60</f>
        <v>ALTP017</v>
      </c>
    </row>
    <row r="76" spans="3:14">
      <c r="C76" s="51"/>
      <c r="G76" s="2" t="s">
        <v>109</v>
      </c>
      <c r="J76" s="2" t="s">
        <v>110</v>
      </c>
      <c r="N76" s="201"/>
    </row>
    <row r="77" spans="3:14">
      <c r="C77" s="51"/>
      <c r="G77" s="4" t="s">
        <v>97</v>
      </c>
      <c r="J77" s="2" t="s">
        <v>111</v>
      </c>
      <c r="N77" s="201" t="str">
        <f>M61</f>
        <v>ALTP018</v>
      </c>
    </row>
    <row r="78" spans="3:14">
      <c r="C78" s="51"/>
      <c r="G78" s="4" t="s">
        <v>100</v>
      </c>
      <c r="J78" s="2" t="s">
        <v>112</v>
      </c>
      <c r="N78" s="201"/>
    </row>
    <row r="79" spans="3:14">
      <c r="C79" s="51"/>
      <c r="G79" s="4" t="s">
        <v>102</v>
      </c>
      <c r="J79" s="2" t="s">
        <v>113</v>
      </c>
      <c r="N79" s="201" t="str">
        <f>M62</f>
        <v>ALTP019</v>
      </c>
    </row>
    <row r="80" spans="3:14">
      <c r="C80" s="51"/>
      <c r="G80" s="4" t="s">
        <v>104</v>
      </c>
      <c r="J80" s="2" t="s">
        <v>114</v>
      </c>
      <c r="N80" s="201"/>
    </row>
    <row r="81" spans="3:14">
      <c r="C81" s="51"/>
      <c r="G81" s="4" t="s">
        <v>106</v>
      </c>
      <c r="J81" s="2" t="s">
        <v>115</v>
      </c>
      <c r="N81" s="201" t="str">
        <f>M63</f>
        <v>ALTP020</v>
      </c>
    </row>
    <row r="82" spans="3:14">
      <c r="C82" s="51"/>
      <c r="G82" s="4" t="s">
        <v>108</v>
      </c>
      <c r="J82" s="2" t="s">
        <v>116</v>
      </c>
      <c r="N82" s="201"/>
    </row>
    <row r="83" spans="3:14">
      <c r="C83" s="51"/>
      <c r="N83" s="201" t="str">
        <f>M64</f>
        <v>ALTP025</v>
      </c>
    </row>
    <row r="84" spans="3:14">
      <c r="C84" s="51"/>
      <c r="N84" s="201"/>
    </row>
    <row r="85" spans="3:14">
      <c r="C85" s="51"/>
      <c r="N85" s="201" t="str">
        <f>M65</f>
        <v>ALTP027</v>
      </c>
    </row>
    <row r="86" spans="3:14">
      <c r="C86" s="51"/>
      <c r="N86" s="201"/>
    </row>
    <row r="87" spans="3:14">
      <c r="C87" s="51"/>
      <c r="N87" s="201" t="str">
        <f>M66</f>
        <v>ALTN001</v>
      </c>
    </row>
    <row r="88" spans="3:14">
      <c r="C88" s="51"/>
      <c r="N88" s="201"/>
    </row>
    <row r="89" spans="3:14">
      <c r="C89" s="51"/>
      <c r="N89" s="201" t="str">
        <f>M67</f>
        <v>ALTN002</v>
      </c>
    </row>
    <row r="90" spans="3:14">
      <c r="C90" s="51"/>
      <c r="N90" s="201"/>
    </row>
    <row r="91" spans="3:14">
      <c r="C91" s="51"/>
      <c r="N91" s="201" t="str">
        <f>M68</f>
        <v>ALTN003</v>
      </c>
    </row>
    <row r="92" spans="3:14">
      <c r="C92" s="51"/>
      <c r="N92" s="201"/>
    </row>
    <row r="93" spans="3:14">
      <c r="C93" s="51"/>
      <c r="N93" s="201" t="str">
        <f>M69</f>
        <v>ALTN004</v>
      </c>
    </row>
    <row r="94" spans="3:14">
      <c r="C94" s="51"/>
      <c r="N94" s="201"/>
    </row>
    <row r="95" spans="3:14">
      <c r="C95" s="51"/>
      <c r="N95" s="201" t="str">
        <f>M70</f>
        <v>ALTN006</v>
      </c>
    </row>
    <row r="96" spans="3:14">
      <c r="C96" s="51"/>
      <c r="N96" s="201"/>
    </row>
    <row r="97" spans="3:14">
      <c r="C97" s="51"/>
      <c r="N97" s="201" t="str">
        <f>M71</f>
        <v>ALTN007</v>
      </c>
    </row>
    <row r="98" spans="3:14">
      <c r="C98" s="51"/>
      <c r="N98" s="201"/>
    </row>
    <row r="99" spans="3:14">
      <c r="C99" s="51"/>
      <c r="N99" s="201" t="str">
        <f>M72</f>
        <v>ALTN008</v>
      </c>
    </row>
    <row r="100" spans="3:14">
      <c r="C100" s="51"/>
      <c r="N100" s="201"/>
    </row>
    <row r="101" spans="3:14">
      <c r="C101" s="51"/>
      <c r="N101" s="201" t="str">
        <f>M73</f>
        <v>ALTN009</v>
      </c>
    </row>
    <row r="102" spans="3:14">
      <c r="C102" s="51"/>
      <c r="N102" s="201"/>
    </row>
    <row r="103" spans="3:14">
      <c r="C103" s="51"/>
      <c r="N103" s="201" t="str">
        <f>M74</f>
        <v>ALTN010</v>
      </c>
    </row>
    <row r="104" spans="3:14">
      <c r="C104" s="51"/>
      <c r="N104" s="201"/>
    </row>
    <row r="105" spans="3:14">
      <c r="C105" s="51"/>
      <c r="N105" s="201" t="str">
        <f>M75</f>
        <v>ALTN011</v>
      </c>
    </row>
    <row r="106" spans="3:14">
      <c r="C106" s="51"/>
      <c r="N106" s="201"/>
    </row>
  </sheetData>
  <protectedRanges>
    <protectedRange password="CC78" sqref="E33:E65334 C30:D65334 W8:W9 B21:B65334 C16:D20 F30:JG44 F96:M96 F45 H45:J45 L45:JG45 L46:L72 F83:L95 N46:JG96 M46:M75 F97:JG65334 K73:L82 F46:J66 F68:J82 F67 H67:J67 F8:H8 J16:JG20 B8:D9 B10:X10 Y8:JG10 V11:JG15 A8:A65334 E11:H20" name="Range1_12_12"/>
    <protectedRange password="CC78" sqref="C23:C28 E30:E32 W23:JG28 D23:H29" name="Range1_1_1"/>
    <protectedRange password="CC78" sqref="C29 W29:JG29" name="Range1_3_1"/>
    <protectedRange password="CC78" sqref="A5:JG7" name="Range1_2_1"/>
    <protectedRange password="CC78" sqref="I8:V9 I11:I20" name="Range1_3_2"/>
    <protectedRange password="CC78" sqref="B16:B20" name="Range1_1_2"/>
    <protectedRange password="CC78" sqref="E8:E9 F9" name="Range1_4_1"/>
    <protectedRange password="CC78" sqref="B15" name="Range1_6_1"/>
    <protectedRange password="CC78" sqref="D11:D15" name="Range1_7_1"/>
    <protectedRange password="CC78" sqref="J11:U15" name="Range1_11_1"/>
  </protectedRanges>
  <autoFilter ref="A10:Z15"/>
  <mergeCells count="45">
    <mergeCell ref="N47:N48"/>
    <mergeCell ref="A5:X5"/>
    <mergeCell ref="A6:X6"/>
    <mergeCell ref="A8:A9"/>
    <mergeCell ref="B8:B9"/>
    <mergeCell ref="C8:C9"/>
    <mergeCell ref="D8:D9"/>
    <mergeCell ref="E8:F9"/>
    <mergeCell ref="G8:H8"/>
    <mergeCell ref="I8:I9"/>
    <mergeCell ref="J8:U8"/>
    <mergeCell ref="V8:V9"/>
    <mergeCell ref="W8:W9"/>
    <mergeCell ref="X8:X9"/>
    <mergeCell ref="A18:C20"/>
    <mergeCell ref="N45:N46"/>
    <mergeCell ref="N71:N72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95:N96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3:N94"/>
    <mergeCell ref="N97:N98"/>
    <mergeCell ref="N99:N100"/>
    <mergeCell ref="N101:N102"/>
    <mergeCell ref="N103:N104"/>
    <mergeCell ref="N105:N106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N11" sqref="N1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01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5" t="s">
        <v>117</v>
      </c>
      <c r="AN1" s="236"/>
      <c r="AO1" s="236"/>
      <c r="AP1" s="236"/>
      <c r="AQ1" s="236"/>
      <c r="AR1" s="236"/>
      <c r="AS1" s="23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42005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8" t="s">
        <v>118</v>
      </c>
      <c r="B5" s="238" t="s">
        <v>4</v>
      </c>
      <c r="C5" s="238" t="s">
        <v>5</v>
      </c>
      <c r="D5" s="240" t="s">
        <v>119</v>
      </c>
      <c r="E5" s="238" t="s">
        <v>120</v>
      </c>
      <c r="F5" s="73">
        <f>+E4</f>
        <v>42005</v>
      </c>
      <c r="G5" s="73">
        <f t="shared" ref="G5:AJ5" si="0">F5+1</f>
        <v>42006</v>
      </c>
      <c r="H5" s="73">
        <f t="shared" si="0"/>
        <v>42007</v>
      </c>
      <c r="I5" s="73">
        <f t="shared" si="0"/>
        <v>42008</v>
      </c>
      <c r="J5" s="73">
        <f t="shared" si="0"/>
        <v>42009</v>
      </c>
      <c r="K5" s="73">
        <f t="shared" si="0"/>
        <v>42010</v>
      </c>
      <c r="L5" s="73">
        <f t="shared" si="0"/>
        <v>42011</v>
      </c>
      <c r="M5" s="73">
        <f t="shared" si="0"/>
        <v>42012</v>
      </c>
      <c r="N5" s="73">
        <f t="shared" si="0"/>
        <v>42013</v>
      </c>
      <c r="O5" s="73">
        <f t="shared" si="0"/>
        <v>42014</v>
      </c>
      <c r="P5" s="73">
        <f t="shared" si="0"/>
        <v>42015</v>
      </c>
      <c r="Q5" s="73">
        <f t="shared" si="0"/>
        <v>42016</v>
      </c>
      <c r="R5" s="73">
        <f t="shared" si="0"/>
        <v>42017</v>
      </c>
      <c r="S5" s="73">
        <f t="shared" si="0"/>
        <v>42018</v>
      </c>
      <c r="T5" s="73">
        <f t="shared" si="0"/>
        <v>42019</v>
      </c>
      <c r="U5" s="73">
        <f t="shared" si="0"/>
        <v>42020</v>
      </c>
      <c r="V5" s="73">
        <f t="shared" si="0"/>
        <v>42021</v>
      </c>
      <c r="W5" s="73">
        <f t="shared" si="0"/>
        <v>42022</v>
      </c>
      <c r="X5" s="73">
        <f t="shared" si="0"/>
        <v>42023</v>
      </c>
      <c r="Y5" s="73">
        <f t="shared" si="0"/>
        <v>42024</v>
      </c>
      <c r="Z5" s="73">
        <f t="shared" si="0"/>
        <v>42025</v>
      </c>
      <c r="AA5" s="73">
        <f t="shared" si="0"/>
        <v>42026</v>
      </c>
      <c r="AB5" s="73">
        <f t="shared" si="0"/>
        <v>42027</v>
      </c>
      <c r="AC5" s="73">
        <f t="shared" si="0"/>
        <v>42028</v>
      </c>
      <c r="AD5" s="73">
        <f t="shared" si="0"/>
        <v>42029</v>
      </c>
      <c r="AE5" s="73">
        <f t="shared" si="0"/>
        <v>42030</v>
      </c>
      <c r="AF5" s="73">
        <f t="shared" si="0"/>
        <v>42031</v>
      </c>
      <c r="AG5" s="73">
        <f t="shared" si="0"/>
        <v>42032</v>
      </c>
      <c r="AH5" s="73">
        <f>AG5+1</f>
        <v>42033</v>
      </c>
      <c r="AI5" s="73">
        <f t="shared" si="0"/>
        <v>42034</v>
      </c>
      <c r="AJ5" s="73">
        <f t="shared" si="0"/>
        <v>42035</v>
      </c>
      <c r="AK5" s="241" t="s">
        <v>121</v>
      </c>
      <c r="AL5" s="242"/>
      <c r="AM5" s="243"/>
      <c r="AN5" s="244" t="s">
        <v>122</v>
      </c>
      <c r="AO5" s="244" t="s">
        <v>123</v>
      </c>
      <c r="AP5" s="244" t="s">
        <v>124</v>
      </c>
      <c r="AQ5" s="244" t="s">
        <v>125</v>
      </c>
      <c r="AR5" s="244" t="s">
        <v>126</v>
      </c>
      <c r="AS5" s="240" t="s">
        <v>127</v>
      </c>
      <c r="AT5" s="23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9"/>
      <c r="B6" s="239"/>
      <c r="C6" s="239"/>
      <c r="D6" s="239"/>
      <c r="E6" s="239"/>
      <c r="F6" s="75" t="str">
        <f>CHOOSE(WEEKDAY(F5),"C.Nhật","T.Hai","T.Ba","T.Tư","T.Năm","T.Sáu","T.Bảy")</f>
        <v>T.Năm</v>
      </c>
      <c r="G6" s="75" t="str">
        <f t="shared" ref="G6:AJ6" si="1">CHOOSE(WEEKDAY(G5),"C.Nhật","T.Hai","T.Ba","T.Tư","T.Năm","T.Sáu","T.Bảy")</f>
        <v>T.Sáu</v>
      </c>
      <c r="H6" s="75" t="str">
        <f t="shared" si="1"/>
        <v>T.Bảy</v>
      </c>
      <c r="I6" s="75" t="str">
        <f t="shared" si="1"/>
        <v>C.Nhật</v>
      </c>
      <c r="J6" s="75" t="str">
        <f t="shared" si="1"/>
        <v>T.Hai</v>
      </c>
      <c r="K6" s="75" t="str">
        <f t="shared" si="1"/>
        <v>T.Ba</v>
      </c>
      <c r="L6" s="75" t="str">
        <f t="shared" si="1"/>
        <v>T.Tư</v>
      </c>
      <c r="M6" s="75" t="str">
        <f t="shared" si="1"/>
        <v>T.Năm</v>
      </c>
      <c r="N6" s="75" t="str">
        <f t="shared" si="1"/>
        <v>T.Sáu</v>
      </c>
      <c r="O6" s="75" t="str">
        <f t="shared" si="1"/>
        <v>T.Bảy</v>
      </c>
      <c r="P6" s="75" t="str">
        <f t="shared" si="1"/>
        <v>C.Nhật</v>
      </c>
      <c r="Q6" s="75" t="str">
        <f t="shared" si="1"/>
        <v>T.Hai</v>
      </c>
      <c r="R6" s="75" t="str">
        <f t="shared" si="1"/>
        <v>T.Ba</v>
      </c>
      <c r="S6" s="75" t="str">
        <f t="shared" si="1"/>
        <v>T.Tư</v>
      </c>
      <c r="T6" s="75" t="str">
        <f t="shared" si="1"/>
        <v>T.Năm</v>
      </c>
      <c r="U6" s="75" t="str">
        <f t="shared" si="1"/>
        <v>T.Sáu</v>
      </c>
      <c r="V6" s="75" t="str">
        <f t="shared" si="1"/>
        <v>T.Bảy</v>
      </c>
      <c r="W6" s="75" t="str">
        <f t="shared" si="1"/>
        <v>C.Nhật</v>
      </c>
      <c r="X6" s="75" t="str">
        <f t="shared" si="1"/>
        <v>T.Hai</v>
      </c>
      <c r="Y6" s="75" t="str">
        <f t="shared" si="1"/>
        <v>T.Ba</v>
      </c>
      <c r="Z6" s="75" t="str">
        <f t="shared" si="1"/>
        <v>T.Tư</v>
      </c>
      <c r="AA6" s="75" t="str">
        <f t="shared" si="1"/>
        <v>T.Năm</v>
      </c>
      <c r="AB6" s="75" t="str">
        <f t="shared" si="1"/>
        <v>T.Sáu</v>
      </c>
      <c r="AC6" s="75" t="str">
        <f t="shared" si="1"/>
        <v>T.Bảy</v>
      </c>
      <c r="AD6" s="75" t="str">
        <f t="shared" si="1"/>
        <v>C.Nhật</v>
      </c>
      <c r="AE6" s="75" t="str">
        <f t="shared" si="1"/>
        <v>T.Hai</v>
      </c>
      <c r="AF6" s="75" t="str">
        <f t="shared" si="1"/>
        <v>T.Ba</v>
      </c>
      <c r="AG6" s="75" t="str">
        <f t="shared" si="1"/>
        <v>T.Tư</v>
      </c>
      <c r="AH6" s="75" t="str">
        <f t="shared" si="1"/>
        <v>T.Năm</v>
      </c>
      <c r="AI6" s="75" t="str">
        <f t="shared" si="1"/>
        <v>T.Sáu</v>
      </c>
      <c r="AJ6" s="75" t="str">
        <f t="shared" si="1"/>
        <v>T.Bảy</v>
      </c>
      <c r="AK6" s="76" t="s">
        <v>128</v>
      </c>
      <c r="AL6" s="76" t="s">
        <v>129</v>
      </c>
      <c r="AM6" s="77" t="s">
        <v>130</v>
      </c>
      <c r="AN6" s="245"/>
      <c r="AO6" s="245"/>
      <c r="AP6" s="245"/>
      <c r="AQ6" s="245"/>
      <c r="AR6" s="245"/>
      <c r="AS6" s="239"/>
      <c r="AT6" s="23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2">
        <v>1</v>
      </c>
      <c r="B9" s="222" t="s">
        <v>28</v>
      </c>
      <c r="C9" s="224" t="str">
        <f>VLOOKUP(B9,DS,2,0)</f>
        <v>Nguyễn Phước Bảo Việt Hùng</v>
      </c>
      <c r="D9" s="226" t="str">
        <f>VLOOKUP(B9,DS,3,0)</f>
        <v>Kinh Doanh</v>
      </c>
      <c r="E9" s="86" t="s">
        <v>133</v>
      </c>
      <c r="F9" s="87"/>
      <c r="G9" s="87">
        <v>8</v>
      </c>
      <c r="H9" s="87">
        <v>8</v>
      </c>
      <c r="I9" s="87"/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/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/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/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8">
        <f t="shared" ref="AK9" si="2">((SUM(F9:AJ9))/8)-(SUMIF($F$6:$AJ$6,"C.Nhật",F9:AJ9)/8)</f>
        <v>26</v>
      </c>
      <c r="AL9" s="228">
        <f t="shared" ref="AL9" si="3">SUM(F10:AJ10)/8*1.5</f>
        <v>0</v>
      </c>
      <c r="AM9" s="230">
        <f t="shared" ref="AM9:AM15" si="4">SUMIF($F$6:$AJ$6,"C.Nhật",$F9:$AJ10)/8*2</f>
        <v>0</v>
      </c>
      <c r="AN9" s="218">
        <f t="shared" ref="AN9" si="5">SUM(AK9:AM10)</f>
        <v>26</v>
      </c>
      <c r="AO9" s="232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3"/>
      <c r="B10" s="223"/>
      <c r="C10" s="225"/>
      <c r="D10" s="227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9"/>
      <c r="AL10" s="229"/>
      <c r="AM10" s="231"/>
      <c r="AN10" s="219"/>
      <c r="AO10" s="233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2">
        <v>2</v>
      </c>
      <c r="B11" s="222" t="s">
        <v>166</v>
      </c>
      <c r="C11" s="224" t="str">
        <f>VLOOKUP(B11,DS,2,0)</f>
        <v>Mai Thị Hường</v>
      </c>
      <c r="D11" s="226" t="str">
        <f>VLOOKUP(B11,DS,3,0)</f>
        <v>Kế Toán</v>
      </c>
      <c r="E11" s="86" t="s">
        <v>133</v>
      </c>
      <c r="F11" s="87"/>
      <c r="G11" s="87">
        <v>8</v>
      </c>
      <c r="H11" s="87">
        <v>8</v>
      </c>
      <c r="I11" s="87"/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/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/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/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>
        <v>8</v>
      </c>
      <c r="AK11" s="228">
        <f t="shared" ref="AK11" si="6">((SUM(F11:AJ11))/8)-(SUMIF($F$6:$AJ$6,"C.Nhật",F11:AJ11)/8)</f>
        <v>26</v>
      </c>
      <c r="AL11" s="228">
        <f t="shared" ref="AL11" si="7">SUM(F12:AJ12)/8*1.5</f>
        <v>0</v>
      </c>
      <c r="AM11" s="230">
        <f t="shared" si="4"/>
        <v>0</v>
      </c>
      <c r="AN11" s="218">
        <f t="shared" ref="AN11" si="8">SUM(AK11:AM12)</f>
        <v>26</v>
      </c>
      <c r="AO11" s="232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3"/>
      <c r="B12" s="223"/>
      <c r="C12" s="225"/>
      <c r="D12" s="227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9"/>
      <c r="AL12" s="229"/>
      <c r="AM12" s="231"/>
      <c r="AN12" s="219"/>
      <c r="AO12" s="233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2">
        <v>3</v>
      </c>
      <c r="B13" s="222" t="s">
        <v>169</v>
      </c>
      <c r="C13" s="224" t="str">
        <f>VLOOKUP(B13,DS,2,0)</f>
        <v>Đào Quảng Ninh</v>
      </c>
      <c r="D13" s="226" t="str">
        <f>VLOOKUP(B13,DS,3,0)</f>
        <v>Giao Hàng</v>
      </c>
      <c r="E13" s="86" t="s">
        <v>133</v>
      </c>
      <c r="F13" s="87"/>
      <c r="G13" s="87">
        <v>8</v>
      </c>
      <c r="H13" s="87">
        <v>8</v>
      </c>
      <c r="I13" s="87"/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/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/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/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>
        <v>8</v>
      </c>
      <c r="AK13" s="228">
        <f t="shared" ref="AK13" si="9">((SUM(F13:AJ13))/8)-(SUMIF($F$6:$AJ$6,"C.Nhật",F13:AJ13)/8)</f>
        <v>26</v>
      </c>
      <c r="AL13" s="228">
        <f t="shared" ref="AL13" si="10">SUM(F14:AJ14)/8*1.5</f>
        <v>0</v>
      </c>
      <c r="AM13" s="230">
        <f t="shared" si="4"/>
        <v>0</v>
      </c>
      <c r="AN13" s="218">
        <f t="shared" ref="AN13" si="11">SUM(AK13:AM14)</f>
        <v>26</v>
      </c>
      <c r="AO13" s="232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3"/>
      <c r="B14" s="223"/>
      <c r="C14" s="225"/>
      <c r="D14" s="227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9"/>
      <c r="AL14" s="229"/>
      <c r="AM14" s="231"/>
      <c r="AN14" s="219"/>
      <c r="AO14" s="233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2">
        <v>4</v>
      </c>
      <c r="B15" s="222" t="s">
        <v>173</v>
      </c>
      <c r="C15" s="224" t="str">
        <f>VLOOKUP(B15,DS,2,0)</f>
        <v>Huỳnh Đoàn Viết Thanh</v>
      </c>
      <c r="D15" s="226" t="str">
        <f>VLOOKUP(B15,DS,3,0)</f>
        <v>Tài xế</v>
      </c>
      <c r="E15" s="86" t="s">
        <v>133</v>
      </c>
      <c r="F15" s="87"/>
      <c r="G15" s="87">
        <v>8</v>
      </c>
      <c r="H15" s="87">
        <v>8</v>
      </c>
      <c r="I15" s="87"/>
      <c r="J15" s="87">
        <v>8</v>
      </c>
      <c r="K15" s="87">
        <v>8</v>
      </c>
      <c r="L15" s="87">
        <v>8</v>
      </c>
      <c r="M15" s="87">
        <v>8</v>
      </c>
      <c r="N15" s="87">
        <v>8</v>
      </c>
      <c r="O15" s="87">
        <v>8</v>
      </c>
      <c r="P15" s="87"/>
      <c r="Q15" s="87">
        <v>8</v>
      </c>
      <c r="R15" s="87">
        <v>8</v>
      </c>
      <c r="S15" s="87">
        <v>8</v>
      </c>
      <c r="T15" s="87">
        <v>8</v>
      </c>
      <c r="U15" s="87">
        <v>8</v>
      </c>
      <c r="V15" s="87">
        <v>8</v>
      </c>
      <c r="W15" s="87"/>
      <c r="X15" s="87">
        <v>8</v>
      </c>
      <c r="Y15" s="87">
        <v>8</v>
      </c>
      <c r="Z15" s="87">
        <v>8</v>
      </c>
      <c r="AA15" s="87">
        <v>8</v>
      </c>
      <c r="AB15" s="87">
        <v>8</v>
      </c>
      <c r="AC15" s="87">
        <v>8</v>
      </c>
      <c r="AD15" s="87"/>
      <c r="AE15" s="87">
        <v>8</v>
      </c>
      <c r="AF15" s="87">
        <v>8</v>
      </c>
      <c r="AG15" s="87">
        <v>8</v>
      </c>
      <c r="AH15" s="87">
        <v>8</v>
      </c>
      <c r="AI15" s="87">
        <v>8</v>
      </c>
      <c r="AJ15" s="87">
        <v>8</v>
      </c>
      <c r="AK15" s="228">
        <f t="shared" ref="AK15" si="12">((SUM(F15:AJ15))/8)-(SUMIF($F$6:$AJ$6,"C.Nhật",F15:AJ15)/8)</f>
        <v>26</v>
      </c>
      <c r="AL15" s="228">
        <f t="shared" ref="AL15" si="13">SUM(F16:AJ16)/8*1.5</f>
        <v>0</v>
      </c>
      <c r="AM15" s="230">
        <f t="shared" si="4"/>
        <v>0</v>
      </c>
      <c r="AN15" s="218">
        <f t="shared" ref="AN15" si="14">SUM(AK15:AM16)</f>
        <v>26</v>
      </c>
      <c r="AO15" s="232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3"/>
      <c r="B16" s="223"/>
      <c r="C16" s="225"/>
      <c r="D16" s="227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9"/>
      <c r="AL16" s="229"/>
      <c r="AM16" s="231"/>
      <c r="AN16" s="219"/>
      <c r="AO16" s="233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2">
        <v>1</v>
      </c>
      <c r="B18" s="222" t="s">
        <v>30</v>
      </c>
      <c r="C18" s="224" t="str">
        <f>VLOOKUP(B18,DS,2,0)</f>
        <v>Nguyễn Thị Thanh Thúy</v>
      </c>
      <c r="D18" s="226" t="str">
        <f>VLOOKUP(B18,DS,3,0)</f>
        <v>Công nhân</v>
      </c>
      <c r="E18" s="86" t="s">
        <v>133</v>
      </c>
      <c r="F18" s="87"/>
      <c r="G18" s="87">
        <v>8</v>
      </c>
      <c r="H18" s="87">
        <v>8</v>
      </c>
      <c r="I18" s="87"/>
      <c r="J18" s="87">
        <v>8</v>
      </c>
      <c r="K18" s="87">
        <v>8</v>
      </c>
      <c r="L18" s="87">
        <v>8</v>
      </c>
      <c r="M18" s="87">
        <v>8</v>
      </c>
      <c r="N18" s="87">
        <v>8</v>
      </c>
      <c r="O18" s="87">
        <v>8</v>
      </c>
      <c r="P18" s="87"/>
      <c r="Q18" s="87">
        <v>8</v>
      </c>
      <c r="R18" s="87">
        <v>8</v>
      </c>
      <c r="S18" s="87">
        <v>8</v>
      </c>
      <c r="T18" s="87">
        <v>8</v>
      </c>
      <c r="U18" s="87">
        <v>8</v>
      </c>
      <c r="V18" s="87">
        <v>8</v>
      </c>
      <c r="W18" s="87"/>
      <c r="X18" s="87">
        <v>8</v>
      </c>
      <c r="Y18" s="87">
        <v>8</v>
      </c>
      <c r="Z18" s="87">
        <v>8</v>
      </c>
      <c r="AA18" s="87">
        <v>8</v>
      </c>
      <c r="AB18" s="87">
        <v>8</v>
      </c>
      <c r="AC18" s="87">
        <v>8</v>
      </c>
      <c r="AD18" s="87"/>
      <c r="AE18" s="87">
        <v>8</v>
      </c>
      <c r="AF18" s="87">
        <v>8</v>
      </c>
      <c r="AG18" s="87">
        <v>8</v>
      </c>
      <c r="AH18" s="87">
        <v>8</v>
      </c>
      <c r="AI18" s="87">
        <v>8</v>
      </c>
      <c r="AJ18" s="87">
        <v>8</v>
      </c>
      <c r="AK18" s="228">
        <f t="shared" ref="AK18" si="15">((SUM(F18:AJ18))/8)-(SUMIF($F$6:$AJ$6,"C.Nhật",F18:AJ18)/8)</f>
        <v>26</v>
      </c>
      <c r="AL18" s="228">
        <f t="shared" ref="AL18" si="16">SUM(F19:AJ19)/8*1.5</f>
        <v>0</v>
      </c>
      <c r="AM18" s="230">
        <f>SUMIF($F$6:$AJ$6,"C.Nhật",$F18:$AJ19)/8*2</f>
        <v>0</v>
      </c>
      <c r="AN18" s="218">
        <f>SUM(AK18:AM19)</f>
        <v>26</v>
      </c>
      <c r="AO18" s="232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3"/>
      <c r="B19" s="223"/>
      <c r="C19" s="225"/>
      <c r="D19" s="227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9"/>
      <c r="AL19" s="229"/>
      <c r="AM19" s="231"/>
      <c r="AN19" s="219"/>
      <c r="AO19" s="233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S9:AS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8:AQ19"/>
    <mergeCell ref="AR18:AR19"/>
    <mergeCell ref="AS18:AS19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L18:AL19"/>
    <mergeCell ref="AM18:AM19"/>
    <mergeCell ref="AN18:AN19"/>
    <mergeCell ref="AO18:AO19"/>
    <mergeCell ref="AP18:AP19"/>
    <mergeCell ref="A18:A19"/>
    <mergeCell ref="B18:B19"/>
    <mergeCell ref="C18:C19"/>
    <mergeCell ref="D18:D19"/>
    <mergeCell ref="AK18:AK19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</mergeCells>
  <conditionalFormatting sqref="F5:AJ6 F9:AJ14">
    <cfRule type="expression" dxfId="110" priority="24" stopIfTrue="1">
      <formula>IF(WEEKDAY(F$5)=1,TRUE,FALSE)</formula>
    </cfRule>
  </conditionalFormatting>
  <conditionalFormatting sqref="F9:AJ14">
    <cfRule type="expression" dxfId="109" priority="23" stopIfTrue="1">
      <formula>IF(WEEKDAY(F$5)=1,TRUE,FALSE)</formula>
    </cfRule>
  </conditionalFormatting>
  <conditionalFormatting sqref="F18:AJ19">
    <cfRule type="expression" dxfId="108" priority="4" stopIfTrue="1">
      <formula>IF(WEEKDAY(F$5)=1,TRUE,FALSE)</formula>
    </cfRule>
  </conditionalFormatting>
  <conditionalFormatting sqref="F18:AJ19">
    <cfRule type="expression" dxfId="107" priority="3" stopIfTrue="1">
      <formula>IF(WEEKDAY(F$5)=1,TRUE,FALSE)</formula>
    </cfRule>
  </conditionalFormatting>
  <conditionalFormatting sqref="F15:AJ16">
    <cfRule type="expression" dxfId="106" priority="2" stopIfTrue="1">
      <formula>IF(WEEKDAY(F$5)=1,TRUE,FALSE)</formula>
    </cfRule>
  </conditionalFormatting>
  <conditionalFormatting sqref="F15:AJ16">
    <cfRule type="expression" dxfId="10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9" activeCellId="1" sqref="S15 S19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3" t="str">
        <f>"BẢNG THANH TOÁN LƯƠNG THÁNG"&amp;" "&amp;TEXT($E$4,"mm")&amp;" / "&amp;TEXT($E$4,"yyyy")</f>
        <v>BẢNG THANH TOÁN LƯƠNG THÁNG 01 / 2015</v>
      </c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4"/>
      <c r="R1" s="255" t="s">
        <v>117</v>
      </c>
      <c r="S1" s="256"/>
      <c r="T1" s="257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-1'!$AK$9:$AK$19)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-1'!$E$4</f>
        <v>42005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8" t="s">
        <v>3</v>
      </c>
      <c r="B5" s="258" t="s">
        <v>146</v>
      </c>
      <c r="C5" s="204" t="s">
        <v>5</v>
      </c>
      <c r="D5" s="204" t="s">
        <v>6</v>
      </c>
      <c r="E5" s="209" t="s">
        <v>7</v>
      </c>
      <c r="F5" s="260" t="s">
        <v>147</v>
      </c>
      <c r="G5" s="261"/>
      <c r="H5" s="261"/>
      <c r="I5" s="261"/>
      <c r="J5" s="261"/>
      <c r="K5" s="262"/>
      <c r="L5" s="249" t="s">
        <v>14</v>
      </c>
      <c r="M5" s="249" t="s">
        <v>148</v>
      </c>
      <c r="N5" s="204" t="s">
        <v>149</v>
      </c>
      <c r="O5" s="204"/>
      <c r="P5" s="204"/>
      <c r="Q5" s="249" t="s">
        <v>150</v>
      </c>
      <c r="R5" s="249" t="s">
        <v>151</v>
      </c>
      <c r="S5" s="249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9"/>
      <c r="B6" s="259"/>
      <c r="C6" s="204"/>
      <c r="D6" s="204"/>
      <c r="E6" s="209"/>
      <c r="F6" s="260" t="s">
        <v>154</v>
      </c>
      <c r="G6" s="262"/>
      <c r="H6" s="260" t="s">
        <v>155</v>
      </c>
      <c r="I6" s="261"/>
      <c r="J6" s="247" t="s">
        <v>156</v>
      </c>
      <c r="K6" s="249" t="s">
        <v>157</v>
      </c>
      <c r="L6" s="250"/>
      <c r="M6" s="250"/>
      <c r="N6" s="251" t="s">
        <v>158</v>
      </c>
      <c r="O6" s="249" t="s">
        <v>159</v>
      </c>
      <c r="P6" s="249" t="s">
        <v>160</v>
      </c>
      <c r="Q6" s="250"/>
      <c r="R6" s="250"/>
      <c r="S6" s="250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9"/>
      <c r="B7" s="259"/>
      <c r="C7" s="249"/>
      <c r="D7" s="249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48"/>
      <c r="K7" s="250"/>
      <c r="L7" s="263"/>
      <c r="M7" s="263"/>
      <c r="N7" s="252"/>
      <c r="O7" s="250"/>
      <c r="P7" s="250"/>
      <c r="Q7" s="250"/>
      <c r="R7" s="250"/>
      <c r="S7" s="250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3600000</v>
      </c>
      <c r="F10" s="145">
        <f>VLOOKUP(B10,'CC -1'!$B$8:$AS$19,36,0)</f>
        <v>26</v>
      </c>
      <c r="G10" s="146">
        <f t="shared" ref="G10" si="2">ROUND(E10/$U$2*F10,0)</f>
        <v>3600000</v>
      </c>
      <c r="H10" s="145">
        <f>(VLOOKUP(B10,'CC -1'!$B$8:$AS$19,37,0)+VLOOKUP(B10,'CC -1'!$B$8:$AS$19,38,0))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 t="shared" ref="K10" si="5">G10+I10</f>
        <v>3600000</v>
      </c>
      <c r="L10" s="144">
        <f>ROUND(F10*20000,0)</f>
        <v>520000</v>
      </c>
      <c r="M10" s="149">
        <f t="shared" ref="M10" si="6">K10+L10</f>
        <v>4120000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4120000</v>
      </c>
      <c r="R10" s="148">
        <f>VLOOKUP(B10,DS,23,0)</f>
        <v>0</v>
      </c>
      <c r="S10" s="150">
        <f t="shared" ref="S10" si="8">Q10-R10</f>
        <v>4120000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9">VLOOKUP(B11,DS,2,0)</f>
        <v>Mai Thị Hường</v>
      </c>
      <c r="D11" s="143" t="str">
        <f t="shared" ref="D11:D12" si="10">VLOOKUP(B11,DS,3,0)</f>
        <v>Kế Toán</v>
      </c>
      <c r="E11" s="144">
        <f>VLOOKUP(B11,DS,4,0)</f>
        <v>3500000</v>
      </c>
      <c r="F11" s="145">
        <f>VLOOKUP(B11,'CC -1'!$B$8:$AS$19,36,0)</f>
        <v>26</v>
      </c>
      <c r="G11" s="146">
        <f t="shared" ref="G11:G12" si="11">ROUND(E11/$U$2*F11,0)</f>
        <v>3500000</v>
      </c>
      <c r="H11" s="145">
        <f>(VLOOKUP(B11,'CC -1'!$B$8:$AS$19,37,0)+VLOOKUP(B11,'CC -1'!$B$8:$AS$19,38,0))</f>
        <v>0</v>
      </c>
      <c r="I11" s="146">
        <f t="shared" ref="I11:I12" si="12">ROUND(E11/$U$2*H11,0)</f>
        <v>0</v>
      </c>
      <c r="J11" s="147">
        <f t="shared" ref="J11:J12" si="13">F11+H11</f>
        <v>26</v>
      </c>
      <c r="K11" s="148">
        <f t="shared" ref="K11:K12" si="14">G11+I11</f>
        <v>3500000</v>
      </c>
      <c r="L11" s="144">
        <f t="shared" ref="L11:L12" si="15">ROUND(F11*20000,0)</f>
        <v>520000</v>
      </c>
      <c r="M11" s="149">
        <f t="shared" ref="M11:M12" si="16">K11+L11</f>
        <v>4020000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7">M11-SUM(N11:P11)</f>
        <v>4020000</v>
      </c>
      <c r="R11" s="148">
        <f>VLOOKUP(B11,DS,23,0)</f>
        <v>0</v>
      </c>
      <c r="S11" s="150">
        <f t="shared" ref="S11:S12" si="18">Q11-R11</f>
        <v>4020000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3000000</v>
      </c>
      <c r="F12" s="145">
        <f>VLOOKUP(B12,'CC -1'!$B$8:$AS$19,36,0)</f>
        <v>26</v>
      </c>
      <c r="G12" s="146">
        <f t="shared" si="11"/>
        <v>3000000</v>
      </c>
      <c r="H12" s="145">
        <f>(VLOOKUP(B12,'CC -1'!$B$8:$AS$19,37,0)+VLOOKUP(B12,'CC -1'!$B$8:$AS$19,38,0))</f>
        <v>0</v>
      </c>
      <c r="I12" s="146">
        <f t="shared" si="12"/>
        <v>0</v>
      </c>
      <c r="J12" s="147">
        <f t="shared" si="13"/>
        <v>26</v>
      </c>
      <c r="K12" s="148">
        <f t="shared" si="14"/>
        <v>3000000</v>
      </c>
      <c r="L12" s="144">
        <f t="shared" si="15"/>
        <v>520000</v>
      </c>
      <c r="M12" s="149">
        <f t="shared" si="16"/>
        <v>3520000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7"/>
        <v>3520000</v>
      </c>
      <c r="R12" s="148">
        <f>VLOOKUP(B12,DS,23,0)</f>
        <v>0</v>
      </c>
      <c r="S12" s="150">
        <f t="shared" si="18"/>
        <v>3520000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9">VLOOKUP(B13,DS,2,0)</f>
        <v>Huỳnh Đoàn Viết Thanh</v>
      </c>
      <c r="D13" s="143" t="str">
        <f t="shared" ref="D13" si="20">VLOOKUP(B13,DS,3,0)</f>
        <v>Tài xế</v>
      </c>
      <c r="E13" s="144">
        <f>VLOOKUP(B13,DS,4,0)</f>
        <v>4500000</v>
      </c>
      <c r="F13" s="145">
        <f>VLOOKUP(B13,'CC -1'!$B$8:$AS$19,36,0)</f>
        <v>26</v>
      </c>
      <c r="G13" s="146">
        <f t="shared" ref="G13" si="21">ROUND(E13/$U$2*F13,0)</f>
        <v>4500000</v>
      </c>
      <c r="H13" s="145">
        <f>(VLOOKUP(B13,'CC -1'!$B$8:$AS$19,37,0)+VLOOKUP(B13,'CC -1'!$B$8:$AS$19,38,0))</f>
        <v>0</v>
      </c>
      <c r="I13" s="146">
        <f t="shared" ref="I13" si="22">ROUND(E13/$U$2*H13,0)</f>
        <v>0</v>
      </c>
      <c r="J13" s="147">
        <f t="shared" ref="J13" si="23">F13+H13</f>
        <v>26</v>
      </c>
      <c r="K13" s="148">
        <f t="shared" ref="K13" si="24">G13+I13</f>
        <v>4500000</v>
      </c>
      <c r="L13" s="144">
        <f t="shared" ref="L13" si="25">ROUND(F13*20000,0)</f>
        <v>520000</v>
      </c>
      <c r="M13" s="149">
        <f t="shared" ref="M13" si="26">K13+L13</f>
        <v>5020000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7">M13-SUM(N13:P13)</f>
        <v>5020000</v>
      </c>
      <c r="R13" s="148">
        <f>VLOOKUP(B13,DS,23,0)</f>
        <v>0</v>
      </c>
      <c r="S13" s="150">
        <f t="shared" ref="S13" si="28">Q13-R13</f>
        <v>5020000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41"/>
      <c r="B14" s="25"/>
      <c r="C14" s="142"/>
      <c r="D14" s="143"/>
      <c r="E14" s="144"/>
      <c r="F14" s="145"/>
      <c r="G14" s="146"/>
      <c r="H14" s="145"/>
      <c r="I14" s="146"/>
      <c r="J14" s="147"/>
      <c r="K14" s="148"/>
      <c r="L14" s="144"/>
      <c r="M14" s="149"/>
      <c r="N14" s="149"/>
      <c r="O14" s="149"/>
      <c r="P14" s="149"/>
      <c r="Q14" s="148"/>
      <c r="R14" s="148"/>
      <c r="S14" s="150"/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6" t="s">
        <v>33</v>
      </c>
      <c r="B15" s="246"/>
      <c r="C15" s="246"/>
      <c r="D15" s="246"/>
      <c r="E15" s="163">
        <f>SUM(E9:E10)</f>
        <v>3600000</v>
      </c>
      <c r="F15" s="163"/>
      <c r="G15" s="163">
        <f>SUM(G9:G10)</f>
        <v>3600000</v>
      </c>
      <c r="H15" s="163"/>
      <c r="I15" s="163">
        <f>SUM(I9:I10)</f>
        <v>0</v>
      </c>
      <c r="J15" s="163"/>
      <c r="K15" s="163">
        <f t="shared" ref="K15:R15" si="29">SUM(K9:K10)</f>
        <v>3600000</v>
      </c>
      <c r="L15" s="163">
        <f t="shared" si="29"/>
        <v>520000</v>
      </c>
      <c r="M15" s="163">
        <f t="shared" si="29"/>
        <v>4120000</v>
      </c>
      <c r="N15" s="163">
        <f t="shared" si="29"/>
        <v>0</v>
      </c>
      <c r="O15" s="163">
        <f t="shared" si="29"/>
        <v>0</v>
      </c>
      <c r="P15" s="163">
        <f t="shared" si="29"/>
        <v>0</v>
      </c>
      <c r="Q15" s="163">
        <f t="shared" si="29"/>
        <v>4120000</v>
      </c>
      <c r="R15" s="163">
        <f t="shared" si="29"/>
        <v>0</v>
      </c>
      <c r="S15" s="163">
        <f>SUM(S9:S14)</f>
        <v>16680000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30">VLOOKUP(B17,DS,2,0)</f>
        <v>Nguyễn Thị Thanh Thúy</v>
      </c>
      <c r="D17" s="143" t="str">
        <f t="shared" ref="D17" si="31">VLOOKUP(B17,DS,3,0)</f>
        <v>Công nhân</v>
      </c>
      <c r="E17" s="144">
        <f t="shared" ref="E17" si="32">VLOOKUP(B17,DS,4,0)</f>
        <v>2500000</v>
      </c>
      <c r="F17" s="145">
        <f>VLOOKUP(B17,'CC -1'!$B$8:$AS$19,36,0)</f>
        <v>26</v>
      </c>
      <c r="G17" s="146">
        <f t="shared" ref="G17" si="33">ROUND(E17/$U$2*F17,0)</f>
        <v>2500000</v>
      </c>
      <c r="H17" s="145">
        <f>(VLOOKUP(B17,'CC -1'!$B$8:$AS$19,37,0)+VLOOKUP(B17,'CC -1'!$B$8:$AS$19,38,0))</f>
        <v>0</v>
      </c>
      <c r="I17" s="146">
        <f t="shared" ref="I17" si="34">ROUND(E17/$U$2*H17,0)</f>
        <v>0</v>
      </c>
      <c r="J17" s="167">
        <f t="shared" ref="J17:K17" si="35">F17+H17</f>
        <v>26</v>
      </c>
      <c r="K17" s="148">
        <f t="shared" si="35"/>
        <v>2500000</v>
      </c>
      <c r="L17" s="144">
        <f t="shared" ref="L17" si="36">ROUND(F17*20000,0)</f>
        <v>520000</v>
      </c>
      <c r="M17" s="149">
        <f t="shared" ref="M17" si="37">K17+L17</f>
        <v>3020000</v>
      </c>
      <c r="N17" s="149">
        <f>IF(VLOOKUP(B17,DS,9,0)="x",'L - 1'!E17*$N$4,0)</f>
        <v>0</v>
      </c>
      <c r="O17" s="149">
        <f t="shared" ref="O17" si="38">IF(VLOOKUP(B17,DS,9,0)="x",E17*0.015,0)</f>
        <v>0</v>
      </c>
      <c r="P17" s="149">
        <f t="shared" ref="P17" si="39">IF(VLOOKUP(B17,DS,9,0)="x",E17*0.01,0)</f>
        <v>0</v>
      </c>
      <c r="Q17" s="148">
        <f>M17-SUM(N17:P17)</f>
        <v>3020000</v>
      </c>
      <c r="R17" s="148">
        <f t="shared" ref="R17" si="40">VLOOKUP(B17,DS,23,0)</f>
        <v>0</v>
      </c>
      <c r="S17" s="150">
        <f>Q17-R17</f>
        <v>3020000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6" t="s">
        <v>33</v>
      </c>
      <c r="B19" s="246"/>
      <c r="C19" s="246"/>
      <c r="D19" s="246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1">SUM(K16:K18)</f>
        <v>2500000</v>
      </c>
      <c r="L19" s="163">
        <f t="shared" si="41"/>
        <v>520000</v>
      </c>
      <c r="M19" s="163">
        <f t="shared" si="41"/>
        <v>3020000</v>
      </c>
      <c r="N19" s="163">
        <f t="shared" si="41"/>
        <v>0</v>
      </c>
      <c r="O19" s="163">
        <f t="shared" si="41"/>
        <v>0</v>
      </c>
      <c r="P19" s="163">
        <f t="shared" si="41"/>
        <v>0</v>
      </c>
      <c r="Q19" s="163">
        <f t="shared" si="41"/>
        <v>3020000</v>
      </c>
      <c r="R19" s="163">
        <f t="shared" si="41"/>
        <v>0</v>
      </c>
      <c r="S19" s="163">
        <f t="shared" si="41"/>
        <v>3020000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1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U4:U16 W5:AD14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9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02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5" t="s">
        <v>117</v>
      </c>
      <c r="AN1" s="236"/>
      <c r="AO1" s="236"/>
      <c r="AP1" s="236"/>
      <c r="AQ1" s="236"/>
      <c r="AR1" s="236"/>
      <c r="AS1" s="23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42036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8" t="s">
        <v>118</v>
      </c>
      <c r="B5" s="238" t="s">
        <v>4</v>
      </c>
      <c r="C5" s="238" t="s">
        <v>5</v>
      </c>
      <c r="D5" s="240" t="s">
        <v>119</v>
      </c>
      <c r="E5" s="238" t="s">
        <v>120</v>
      </c>
      <c r="F5" s="73">
        <f>+E4</f>
        <v>42036</v>
      </c>
      <c r="G5" s="73">
        <f t="shared" ref="G5:AJ5" si="0">F5+1</f>
        <v>42037</v>
      </c>
      <c r="H5" s="73">
        <f t="shared" si="0"/>
        <v>42038</v>
      </c>
      <c r="I5" s="73">
        <f t="shared" si="0"/>
        <v>42039</v>
      </c>
      <c r="J5" s="73">
        <f t="shared" si="0"/>
        <v>42040</v>
      </c>
      <c r="K5" s="73">
        <f t="shared" si="0"/>
        <v>42041</v>
      </c>
      <c r="L5" s="73">
        <f t="shared" si="0"/>
        <v>42042</v>
      </c>
      <c r="M5" s="73">
        <f t="shared" si="0"/>
        <v>42043</v>
      </c>
      <c r="N5" s="73">
        <f t="shared" si="0"/>
        <v>42044</v>
      </c>
      <c r="O5" s="73">
        <f t="shared" si="0"/>
        <v>42045</v>
      </c>
      <c r="P5" s="73">
        <f t="shared" si="0"/>
        <v>42046</v>
      </c>
      <c r="Q5" s="73">
        <f t="shared" si="0"/>
        <v>42047</v>
      </c>
      <c r="R5" s="73">
        <f t="shared" si="0"/>
        <v>42048</v>
      </c>
      <c r="S5" s="73">
        <f t="shared" si="0"/>
        <v>42049</v>
      </c>
      <c r="T5" s="73">
        <f t="shared" si="0"/>
        <v>42050</v>
      </c>
      <c r="U5" s="73">
        <f t="shared" si="0"/>
        <v>42051</v>
      </c>
      <c r="V5" s="73">
        <f t="shared" si="0"/>
        <v>42052</v>
      </c>
      <c r="W5" s="73">
        <f t="shared" si="0"/>
        <v>42053</v>
      </c>
      <c r="X5" s="73">
        <f t="shared" si="0"/>
        <v>42054</v>
      </c>
      <c r="Y5" s="73">
        <f t="shared" si="0"/>
        <v>42055</v>
      </c>
      <c r="Z5" s="73">
        <f t="shared" si="0"/>
        <v>42056</v>
      </c>
      <c r="AA5" s="73">
        <f t="shared" si="0"/>
        <v>42057</v>
      </c>
      <c r="AB5" s="73">
        <f t="shared" si="0"/>
        <v>42058</v>
      </c>
      <c r="AC5" s="73">
        <f t="shared" si="0"/>
        <v>42059</v>
      </c>
      <c r="AD5" s="73">
        <f t="shared" si="0"/>
        <v>42060</v>
      </c>
      <c r="AE5" s="73">
        <f t="shared" si="0"/>
        <v>42061</v>
      </c>
      <c r="AF5" s="73">
        <f t="shared" si="0"/>
        <v>42062</v>
      </c>
      <c r="AG5" s="73">
        <f t="shared" si="0"/>
        <v>42063</v>
      </c>
      <c r="AH5" s="73">
        <f>AG5+1</f>
        <v>42064</v>
      </c>
      <c r="AI5" s="73">
        <f t="shared" si="0"/>
        <v>42065</v>
      </c>
      <c r="AJ5" s="73">
        <f t="shared" si="0"/>
        <v>42066</v>
      </c>
      <c r="AK5" s="241" t="s">
        <v>121</v>
      </c>
      <c r="AL5" s="242"/>
      <c r="AM5" s="243"/>
      <c r="AN5" s="244" t="s">
        <v>122</v>
      </c>
      <c r="AO5" s="244" t="s">
        <v>123</v>
      </c>
      <c r="AP5" s="244" t="s">
        <v>124</v>
      </c>
      <c r="AQ5" s="244" t="s">
        <v>125</v>
      </c>
      <c r="AR5" s="244" t="s">
        <v>126</v>
      </c>
      <c r="AS5" s="240" t="s">
        <v>127</v>
      </c>
      <c r="AT5" s="23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9"/>
      <c r="B6" s="239"/>
      <c r="C6" s="239"/>
      <c r="D6" s="239"/>
      <c r="E6" s="239"/>
      <c r="F6" s="75" t="str">
        <f>CHOOSE(WEEKDAY(F5),"C.Nhật","T.Hai","T.Ba","T.Tư","T.Năm","T.Sáu","T.Bảy")</f>
        <v>C.Nhật</v>
      </c>
      <c r="G6" s="75" t="str">
        <f t="shared" ref="G6:AJ6" si="1">CHOOSE(WEEKDAY(G5),"C.Nhật","T.Hai","T.Ba","T.Tư","T.Năm","T.Sáu","T.Bảy")</f>
        <v>T.Hai</v>
      </c>
      <c r="H6" s="75" t="str">
        <f t="shared" si="1"/>
        <v>T.Ba</v>
      </c>
      <c r="I6" s="75" t="str">
        <f t="shared" si="1"/>
        <v>T.Tư</v>
      </c>
      <c r="J6" s="75" t="str">
        <f t="shared" si="1"/>
        <v>T.Năm</v>
      </c>
      <c r="K6" s="75" t="str">
        <f t="shared" si="1"/>
        <v>T.Sáu</v>
      </c>
      <c r="L6" s="75" t="str">
        <f t="shared" si="1"/>
        <v>T.Bảy</v>
      </c>
      <c r="M6" s="75" t="str">
        <f t="shared" si="1"/>
        <v>C.Nhật</v>
      </c>
      <c r="N6" s="75" t="str">
        <f t="shared" si="1"/>
        <v>T.Hai</v>
      </c>
      <c r="O6" s="75" t="str">
        <f t="shared" si="1"/>
        <v>T.Ba</v>
      </c>
      <c r="P6" s="75" t="str">
        <f t="shared" si="1"/>
        <v>T.Tư</v>
      </c>
      <c r="Q6" s="75" t="str">
        <f t="shared" si="1"/>
        <v>T.Năm</v>
      </c>
      <c r="R6" s="75" t="str">
        <f t="shared" si="1"/>
        <v>T.Sáu</v>
      </c>
      <c r="S6" s="75" t="str">
        <f t="shared" si="1"/>
        <v>T.Bảy</v>
      </c>
      <c r="T6" s="75" t="str">
        <f t="shared" si="1"/>
        <v>C.Nhật</v>
      </c>
      <c r="U6" s="75" t="str">
        <f t="shared" si="1"/>
        <v>T.Hai</v>
      </c>
      <c r="V6" s="75" t="str">
        <f t="shared" si="1"/>
        <v>T.Ba</v>
      </c>
      <c r="W6" s="75" t="str">
        <f t="shared" si="1"/>
        <v>T.Tư</v>
      </c>
      <c r="X6" s="75" t="str">
        <f t="shared" si="1"/>
        <v>T.Năm</v>
      </c>
      <c r="Y6" s="75" t="str">
        <f t="shared" si="1"/>
        <v>T.Sáu</v>
      </c>
      <c r="Z6" s="75" t="str">
        <f t="shared" si="1"/>
        <v>T.Bảy</v>
      </c>
      <c r="AA6" s="75" t="str">
        <f t="shared" si="1"/>
        <v>C.Nhật</v>
      </c>
      <c r="AB6" s="75" t="str">
        <f t="shared" si="1"/>
        <v>T.Hai</v>
      </c>
      <c r="AC6" s="75" t="str">
        <f t="shared" si="1"/>
        <v>T.Ba</v>
      </c>
      <c r="AD6" s="75" t="str">
        <f t="shared" si="1"/>
        <v>T.Tư</v>
      </c>
      <c r="AE6" s="75" t="str">
        <f t="shared" si="1"/>
        <v>T.Năm</v>
      </c>
      <c r="AF6" s="75" t="str">
        <f t="shared" si="1"/>
        <v>T.Sáu</v>
      </c>
      <c r="AG6" s="75" t="str">
        <f t="shared" si="1"/>
        <v>T.Bảy</v>
      </c>
      <c r="AH6" s="75" t="str">
        <f t="shared" si="1"/>
        <v>C.Nhật</v>
      </c>
      <c r="AI6" s="75" t="str">
        <f t="shared" si="1"/>
        <v>T.Hai</v>
      </c>
      <c r="AJ6" s="75" t="str">
        <f t="shared" si="1"/>
        <v>T.Ba</v>
      </c>
      <c r="AK6" s="76" t="s">
        <v>128</v>
      </c>
      <c r="AL6" s="76" t="s">
        <v>129</v>
      </c>
      <c r="AM6" s="77" t="s">
        <v>130</v>
      </c>
      <c r="AN6" s="245"/>
      <c r="AO6" s="245"/>
      <c r="AP6" s="245"/>
      <c r="AQ6" s="245"/>
      <c r="AR6" s="245"/>
      <c r="AS6" s="239"/>
      <c r="AT6" s="23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2">
        <v>1</v>
      </c>
      <c r="B9" s="222" t="s">
        <v>28</v>
      </c>
      <c r="C9" s="224" t="str">
        <f>VLOOKUP(B9,DS,2,0)</f>
        <v>Nguyễn Phước Bảo Việt Hùng</v>
      </c>
      <c r="D9" s="226" t="str">
        <f>VLOOKUP(B9,DS,3,0)</f>
        <v>Kinh Doanh</v>
      </c>
      <c r="E9" s="86" t="s">
        <v>133</v>
      </c>
      <c r="F9" s="87"/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/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/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/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/>
      <c r="AJ9" s="87"/>
      <c r="AK9" s="228">
        <f>((SUM(F9:AJ9))/8)-(SUMIF($F$6:$AJ$6,"C.Nhật",F9:AJ9)/8)</f>
        <v>24</v>
      </c>
      <c r="AL9" s="228">
        <f>SUM(F10:AJ10)/8*1.5</f>
        <v>0</v>
      </c>
      <c r="AM9" s="230">
        <f>SUMIF($F$6:$AJ$6,"C.Nhật",$F9:$AJ10)/8*2</f>
        <v>0</v>
      </c>
      <c r="AN9" s="218">
        <f>SUM(AK9:AM10)</f>
        <v>24</v>
      </c>
      <c r="AO9" s="232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3"/>
      <c r="B10" s="223"/>
      <c r="C10" s="225"/>
      <c r="D10" s="227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9"/>
      <c r="AL10" s="229"/>
      <c r="AM10" s="231"/>
      <c r="AN10" s="219"/>
      <c r="AO10" s="233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2">
        <v>2</v>
      </c>
      <c r="B11" s="222" t="s">
        <v>166</v>
      </c>
      <c r="C11" s="224" t="str">
        <f>VLOOKUP(B11,DS,2,0)</f>
        <v>Mai Thị Hường</v>
      </c>
      <c r="D11" s="226" t="str">
        <f>VLOOKUP(B11,DS,3,0)</f>
        <v>Kế Toán</v>
      </c>
      <c r="E11" s="86" t="s">
        <v>133</v>
      </c>
      <c r="F11" s="87"/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/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/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/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/>
      <c r="AI11" s="87"/>
      <c r="AJ11" s="87"/>
      <c r="AK11" s="228">
        <f>((SUM(F11:AJ11))/8)-(SUMIF($F$6:$AJ$6,"C.Nhật",F11:AJ11)/8)</f>
        <v>24</v>
      </c>
      <c r="AL11" s="228">
        <f>SUM(F12:AJ12)/8*1.5</f>
        <v>0</v>
      </c>
      <c r="AM11" s="230">
        <f>SUMIF($F$6:$AJ$6,"C.Nhật",$F11:$AJ12)/8*2</f>
        <v>0</v>
      </c>
      <c r="AN11" s="218">
        <f>SUM(AK11:AM12)</f>
        <v>24</v>
      </c>
      <c r="AO11" s="232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3"/>
      <c r="B12" s="223"/>
      <c r="C12" s="225"/>
      <c r="D12" s="227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9"/>
      <c r="AL12" s="229"/>
      <c r="AM12" s="231"/>
      <c r="AN12" s="219"/>
      <c r="AO12" s="233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2">
        <v>3</v>
      </c>
      <c r="B13" s="222" t="s">
        <v>169</v>
      </c>
      <c r="C13" s="224" t="str">
        <f>VLOOKUP(B13,DS,2,0)</f>
        <v>Đào Quảng Ninh</v>
      </c>
      <c r="D13" s="226" t="str">
        <f>VLOOKUP(B13,DS,3,0)</f>
        <v>Giao Hàng</v>
      </c>
      <c r="E13" s="86" t="s">
        <v>133</v>
      </c>
      <c r="F13" s="87"/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/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/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/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/>
      <c r="AI13" s="87"/>
      <c r="AJ13" s="87"/>
      <c r="AK13" s="228">
        <f>((SUM(F13:AJ13))/8)-(SUMIF($F$6:$AJ$6,"C.Nhật",F13:AJ13)/8)</f>
        <v>24</v>
      </c>
      <c r="AL13" s="228">
        <f>SUM(F14:AJ14)/8*1.5</f>
        <v>0</v>
      </c>
      <c r="AM13" s="230">
        <f>SUMIF($F$6:$AJ$6,"C.Nhật",$F13:$AJ14)/8*2</f>
        <v>0</v>
      </c>
      <c r="AN13" s="218">
        <f>SUM(AK13:AM14)</f>
        <v>24</v>
      </c>
      <c r="AO13" s="232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3"/>
      <c r="B14" s="223"/>
      <c r="C14" s="225"/>
      <c r="D14" s="227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9"/>
      <c r="AL14" s="229"/>
      <c r="AM14" s="231"/>
      <c r="AN14" s="219"/>
      <c r="AO14" s="233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2">
        <v>4</v>
      </c>
      <c r="B15" s="222" t="s">
        <v>173</v>
      </c>
      <c r="C15" s="224" t="str">
        <f>VLOOKUP(B15,DS,2,0)</f>
        <v>Huỳnh Đoàn Viết Thanh</v>
      </c>
      <c r="D15" s="226" t="str">
        <f>VLOOKUP(B15,DS,3,0)</f>
        <v>Tài xế</v>
      </c>
      <c r="E15" s="86" t="s">
        <v>133</v>
      </c>
      <c r="F15" s="87"/>
      <c r="G15" s="87">
        <v>8</v>
      </c>
      <c r="H15" s="87">
        <v>8</v>
      </c>
      <c r="I15" s="87">
        <v>8</v>
      </c>
      <c r="J15" s="87">
        <v>8</v>
      </c>
      <c r="K15" s="87">
        <v>8</v>
      </c>
      <c r="L15" s="87">
        <v>8</v>
      </c>
      <c r="M15" s="87"/>
      <c r="N15" s="87">
        <v>8</v>
      </c>
      <c r="O15" s="87">
        <v>8</v>
      </c>
      <c r="P15" s="87">
        <v>8</v>
      </c>
      <c r="Q15" s="87">
        <v>8</v>
      </c>
      <c r="R15" s="87">
        <v>8</v>
      </c>
      <c r="S15" s="87">
        <v>8</v>
      </c>
      <c r="T15" s="87"/>
      <c r="U15" s="87">
        <v>8</v>
      </c>
      <c r="V15" s="87">
        <v>8</v>
      </c>
      <c r="W15" s="87">
        <v>8</v>
      </c>
      <c r="X15" s="87">
        <v>8</v>
      </c>
      <c r="Y15" s="87">
        <v>8</v>
      </c>
      <c r="Z15" s="87">
        <v>8</v>
      </c>
      <c r="AA15" s="87"/>
      <c r="AB15" s="87">
        <v>8</v>
      </c>
      <c r="AC15" s="87">
        <v>8</v>
      </c>
      <c r="AD15" s="87">
        <v>8</v>
      </c>
      <c r="AE15" s="87">
        <v>8</v>
      </c>
      <c r="AF15" s="87">
        <v>8</v>
      </c>
      <c r="AG15" s="87">
        <v>8</v>
      </c>
      <c r="AH15" s="87"/>
      <c r="AI15" s="87"/>
      <c r="AJ15" s="87"/>
      <c r="AK15" s="228">
        <f>((SUM(F15:AJ15))/8)-(SUMIF($F$6:$AJ$6,"C.Nhật",F15:AJ15)/8)</f>
        <v>24</v>
      </c>
      <c r="AL15" s="228">
        <f>SUM(F16:AJ16)/8*1.5</f>
        <v>0</v>
      </c>
      <c r="AM15" s="230">
        <f>SUMIF($F$6:$AJ$6,"C.Nhật",$F15:$AJ16)/8*2</f>
        <v>0</v>
      </c>
      <c r="AN15" s="218">
        <f>SUM(AK15:AM16)</f>
        <v>24</v>
      </c>
      <c r="AO15" s="232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3"/>
      <c r="B16" s="223"/>
      <c r="C16" s="225"/>
      <c r="D16" s="227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9"/>
      <c r="AL16" s="229"/>
      <c r="AM16" s="231"/>
      <c r="AN16" s="219"/>
      <c r="AO16" s="233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2">
        <v>1</v>
      </c>
      <c r="B18" s="222" t="s">
        <v>30</v>
      </c>
      <c r="C18" s="224" t="str">
        <f>VLOOKUP(B18,DS,2,0)</f>
        <v>Nguyễn Thị Thanh Thúy</v>
      </c>
      <c r="D18" s="226" t="str">
        <f>VLOOKUP(B18,DS,3,0)</f>
        <v>Công nhân</v>
      </c>
      <c r="E18" s="86" t="s">
        <v>133</v>
      </c>
      <c r="F18" s="87"/>
      <c r="G18" s="87">
        <v>8</v>
      </c>
      <c r="H18" s="87">
        <v>8</v>
      </c>
      <c r="I18" s="87">
        <v>8</v>
      </c>
      <c r="J18" s="87">
        <v>8</v>
      </c>
      <c r="K18" s="87">
        <v>8</v>
      </c>
      <c r="L18" s="87">
        <v>8</v>
      </c>
      <c r="M18" s="87"/>
      <c r="N18" s="87">
        <v>8</v>
      </c>
      <c r="O18" s="87">
        <v>8</v>
      </c>
      <c r="P18" s="87">
        <v>8</v>
      </c>
      <c r="Q18" s="87">
        <v>8</v>
      </c>
      <c r="R18" s="87">
        <v>8</v>
      </c>
      <c r="S18" s="87">
        <v>8</v>
      </c>
      <c r="T18" s="87"/>
      <c r="U18" s="87">
        <v>8</v>
      </c>
      <c r="V18" s="87">
        <v>8</v>
      </c>
      <c r="W18" s="87">
        <v>8</v>
      </c>
      <c r="X18" s="87">
        <v>8</v>
      </c>
      <c r="Y18" s="87">
        <v>8</v>
      </c>
      <c r="Z18" s="87">
        <v>8</v>
      </c>
      <c r="AA18" s="87"/>
      <c r="AB18" s="87">
        <v>8</v>
      </c>
      <c r="AC18" s="87">
        <v>8</v>
      </c>
      <c r="AD18" s="87">
        <v>8</v>
      </c>
      <c r="AE18" s="87">
        <v>8</v>
      </c>
      <c r="AF18" s="87">
        <v>8</v>
      </c>
      <c r="AG18" s="87">
        <v>8</v>
      </c>
      <c r="AH18" s="87"/>
      <c r="AI18" s="87"/>
      <c r="AJ18" s="87"/>
      <c r="AK18" s="228">
        <f t="shared" ref="AK18" si="2">((SUM(F18:AJ18))/8)-(SUMIF($F$6:$AJ$6,"C.Nhật",F18:AJ18)/8)</f>
        <v>24</v>
      </c>
      <c r="AL18" s="228">
        <f t="shared" ref="AL18" si="3">SUM(F19:AJ19)/8*1.5</f>
        <v>0</v>
      </c>
      <c r="AM18" s="230">
        <f>SUMIF($F$6:$AJ$6,"C.Nhật",$F18:$AJ19)/8*2</f>
        <v>0</v>
      </c>
      <c r="AN18" s="218">
        <f>SUM(AK18:AM19)</f>
        <v>24</v>
      </c>
      <c r="AO18" s="232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3"/>
      <c r="B19" s="223"/>
      <c r="C19" s="225"/>
      <c r="D19" s="227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9"/>
      <c r="AL19" s="229"/>
      <c r="AM19" s="231"/>
      <c r="AN19" s="219"/>
      <c r="AO19" s="233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Q11:AQ12"/>
    <mergeCell ref="AR11:AR12"/>
    <mergeCell ref="AS18:AS19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</mergeCells>
  <conditionalFormatting sqref="F5:AJ6 F9:AJ10 F11:AG14">
    <cfRule type="expression" dxfId="104" priority="18" stopIfTrue="1">
      <formula>IF(WEEKDAY(F$5)=1,TRUE,FALSE)</formula>
    </cfRule>
  </conditionalFormatting>
  <conditionalFormatting sqref="F9:AJ10 F11:AG14">
    <cfRule type="expression" dxfId="103" priority="17" stopIfTrue="1">
      <formula>IF(WEEKDAY(F$5)=1,TRUE,FALSE)</formula>
    </cfRule>
  </conditionalFormatting>
  <conditionalFormatting sqref="AH18:AJ19">
    <cfRule type="expression" dxfId="102" priority="16" stopIfTrue="1">
      <formula>IF(WEEKDAY(AH$5)=1,TRUE,FALSE)</formula>
    </cfRule>
  </conditionalFormatting>
  <conditionalFormatting sqref="AH18:AJ19">
    <cfRule type="expression" dxfId="101" priority="15" stopIfTrue="1">
      <formula>IF(WEEKDAY(AH$5)=1,TRUE,FALSE)</formula>
    </cfRule>
  </conditionalFormatting>
  <conditionalFormatting sqref="AH11:AJ12">
    <cfRule type="expression" dxfId="100" priority="10" stopIfTrue="1">
      <formula>IF(WEEKDAY(AH$5)=1,TRUE,FALSE)</formula>
    </cfRule>
  </conditionalFormatting>
  <conditionalFormatting sqref="AH11:AJ12">
    <cfRule type="expression" dxfId="99" priority="9" stopIfTrue="1">
      <formula>IF(WEEKDAY(AH$5)=1,TRUE,FALSE)</formula>
    </cfRule>
  </conditionalFormatting>
  <conditionalFormatting sqref="AH13:AJ14">
    <cfRule type="expression" dxfId="98" priority="8" stopIfTrue="1">
      <formula>IF(WEEKDAY(AH$5)=1,TRUE,FALSE)</formula>
    </cfRule>
  </conditionalFormatting>
  <conditionalFormatting sqref="AH13:AJ14">
    <cfRule type="expression" dxfId="97" priority="7" stopIfTrue="1">
      <formula>IF(WEEKDAY(AH$5)=1,TRUE,FALSE)</formula>
    </cfRule>
  </conditionalFormatting>
  <conditionalFormatting sqref="F18:AG19">
    <cfRule type="expression" dxfId="96" priority="6" stopIfTrue="1">
      <formula>IF(WEEKDAY(F$5)=1,TRUE,FALSE)</formula>
    </cfRule>
  </conditionalFormatting>
  <conditionalFormatting sqref="F18:AG19">
    <cfRule type="expression" dxfId="95" priority="5" stopIfTrue="1">
      <formula>IF(WEEKDAY(F$5)=1,TRUE,FALSE)</formula>
    </cfRule>
  </conditionalFormatting>
  <conditionalFormatting sqref="F15:AG16">
    <cfRule type="expression" dxfId="94" priority="4" stopIfTrue="1">
      <formula>IF(WEEKDAY(F$5)=1,TRUE,FALSE)</formula>
    </cfRule>
  </conditionalFormatting>
  <conditionalFormatting sqref="F15:AG16">
    <cfRule type="expression" dxfId="93" priority="3" stopIfTrue="1">
      <formula>IF(WEEKDAY(F$5)=1,TRUE,FALSE)</formula>
    </cfRule>
  </conditionalFormatting>
  <conditionalFormatting sqref="AH15:AJ16">
    <cfRule type="expression" dxfId="92" priority="2" stopIfTrue="1">
      <formula>IF(WEEKDAY(AH$5)=1,TRUE,FALSE)</formula>
    </cfRule>
  </conditionalFormatting>
  <conditionalFormatting sqref="AH15:AJ16">
    <cfRule type="expression" dxfId="91" priority="1" stopIfTrue="1">
      <formula>IF(WEEKDAY(AH$5)=1,TRUE,FALSE)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9" activeCellId="1" sqref="S15 S19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3" t="str">
        <f>"BẢNG THANH TOÁN LƯƠNG THÁNG"&amp;" "&amp;TEXT($E$4,"mm")&amp;" / "&amp;TEXT($E$4,"yyyy")</f>
        <v>BẢNG THANH TOÁN LƯƠNG THÁNG 02 / 2015</v>
      </c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4"/>
      <c r="R1" s="255" t="s">
        <v>117</v>
      </c>
      <c r="S1" s="256"/>
      <c r="T1" s="257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-2'!$AK$9:$AK$19)</f>
        <v>24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-2'!$E$4</f>
        <v>42036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8" t="s">
        <v>3</v>
      </c>
      <c r="B5" s="258" t="s">
        <v>146</v>
      </c>
      <c r="C5" s="204" t="s">
        <v>5</v>
      </c>
      <c r="D5" s="204" t="s">
        <v>6</v>
      </c>
      <c r="E5" s="209" t="s">
        <v>7</v>
      </c>
      <c r="F5" s="260" t="s">
        <v>147</v>
      </c>
      <c r="G5" s="261"/>
      <c r="H5" s="261"/>
      <c r="I5" s="261"/>
      <c r="J5" s="261"/>
      <c r="K5" s="262"/>
      <c r="L5" s="249" t="s">
        <v>14</v>
      </c>
      <c r="M5" s="249" t="s">
        <v>148</v>
      </c>
      <c r="N5" s="204" t="s">
        <v>149</v>
      </c>
      <c r="O5" s="204"/>
      <c r="P5" s="204"/>
      <c r="Q5" s="249" t="s">
        <v>150</v>
      </c>
      <c r="R5" s="249" t="s">
        <v>151</v>
      </c>
      <c r="S5" s="249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9"/>
      <c r="B6" s="259"/>
      <c r="C6" s="204"/>
      <c r="D6" s="204"/>
      <c r="E6" s="209"/>
      <c r="F6" s="260" t="s">
        <v>154</v>
      </c>
      <c r="G6" s="262"/>
      <c r="H6" s="260" t="s">
        <v>155</v>
      </c>
      <c r="I6" s="261"/>
      <c r="J6" s="247" t="s">
        <v>156</v>
      </c>
      <c r="K6" s="249" t="s">
        <v>157</v>
      </c>
      <c r="L6" s="250"/>
      <c r="M6" s="250"/>
      <c r="N6" s="251" t="s">
        <v>158</v>
      </c>
      <c r="O6" s="249" t="s">
        <v>159</v>
      </c>
      <c r="P6" s="249" t="s">
        <v>160</v>
      </c>
      <c r="Q6" s="250"/>
      <c r="R6" s="250"/>
      <c r="S6" s="250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9"/>
      <c r="B7" s="259"/>
      <c r="C7" s="249"/>
      <c r="D7" s="249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48"/>
      <c r="K7" s="250"/>
      <c r="L7" s="263"/>
      <c r="M7" s="263"/>
      <c r="N7" s="252"/>
      <c r="O7" s="250"/>
      <c r="P7" s="250"/>
      <c r="Q7" s="250"/>
      <c r="R7" s="250"/>
      <c r="S7" s="250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3600000</v>
      </c>
      <c r="F10" s="145">
        <f>VLOOKUP(B10,'CC -2'!$B$8:$AS$19,36,0)</f>
        <v>24</v>
      </c>
      <c r="G10" s="146">
        <f t="shared" ref="G10" si="2">ROUND(E10/$U$2*F10,0)</f>
        <v>3600000</v>
      </c>
      <c r="H10" s="145">
        <f>(VLOOKUP(B10,'CC -2'!$B$8:$AS$19,37,0)+VLOOKUP(B10,'CC -2'!$B$8:$AS$19,38,0))</f>
        <v>0</v>
      </c>
      <c r="I10" s="146">
        <f t="shared" ref="I10" si="3">ROUND(E10/$U$2*H10,0)</f>
        <v>0</v>
      </c>
      <c r="J10" s="147">
        <f t="shared" ref="J10" si="4">F10+H10</f>
        <v>24</v>
      </c>
      <c r="K10" s="148">
        <f>G10+I10</f>
        <v>3600000</v>
      </c>
      <c r="L10" s="144">
        <f>ROUND(F10*20000,0)</f>
        <v>480000</v>
      </c>
      <c r="M10" s="149">
        <f t="shared" ref="M10" si="5">K10+L10</f>
        <v>4080000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4080000</v>
      </c>
      <c r="R10" s="148">
        <f>VLOOKUP(B10,DS,23,0)</f>
        <v>0</v>
      </c>
      <c r="S10" s="150">
        <f t="shared" ref="S10" si="7">Q10-R10</f>
        <v>4080000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8">VLOOKUP(B11,DS,2,0)</f>
        <v>Mai Thị Hường</v>
      </c>
      <c r="D11" s="143" t="str">
        <f t="shared" ref="D11:D12" si="9">VLOOKUP(B11,DS,3,0)</f>
        <v>Kế Toán</v>
      </c>
      <c r="E11" s="144">
        <f>VLOOKUP(B11,DS,4,0)</f>
        <v>3500000</v>
      </c>
      <c r="F11" s="145">
        <f>VLOOKUP(B11,'CC -2'!$B$8:$AS$19,36,0)</f>
        <v>24</v>
      </c>
      <c r="G11" s="146">
        <f t="shared" ref="G11:G12" si="10">ROUND(E11/$U$2*F11,0)</f>
        <v>3500000</v>
      </c>
      <c r="H11" s="145">
        <f>(VLOOKUP(B11,'CC -2'!$B$8:$AS$19,37,0)+VLOOKUP(B11,'CC -2'!$B$8:$AS$19,38,0))</f>
        <v>0</v>
      </c>
      <c r="I11" s="146">
        <f t="shared" ref="I11:I12" si="11">ROUND(E11/$U$2*H11,0)</f>
        <v>0</v>
      </c>
      <c r="J11" s="147">
        <f t="shared" ref="J11:J12" si="12">F11+H11</f>
        <v>24</v>
      </c>
      <c r="K11" s="148">
        <f t="shared" ref="K11:K12" si="13">G11+I11</f>
        <v>3500000</v>
      </c>
      <c r="L11" s="144">
        <f t="shared" ref="L11:L12" si="14">ROUND(F11*20000,0)</f>
        <v>480000</v>
      </c>
      <c r="M11" s="149">
        <f t="shared" ref="M11:M12" si="15">K11+L11</f>
        <v>3980000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3980000</v>
      </c>
      <c r="R11" s="148">
        <f>VLOOKUP(B11,DS,23,0)</f>
        <v>0</v>
      </c>
      <c r="S11" s="150">
        <f t="shared" ref="S11:S12" si="17">Q11-R11</f>
        <v>3980000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3000000</v>
      </c>
      <c r="F12" s="145">
        <f>VLOOKUP(B12,'CC -2'!$B$8:$AS$19,36,0)</f>
        <v>24</v>
      </c>
      <c r="G12" s="146">
        <f t="shared" si="10"/>
        <v>3000000</v>
      </c>
      <c r="H12" s="145">
        <f>(VLOOKUP(B12,'CC -2'!$B$8:$AS$19,37,0)+VLOOKUP(B12,'CC -2'!$B$8:$AS$19,38,0))</f>
        <v>0</v>
      </c>
      <c r="I12" s="146">
        <f t="shared" si="11"/>
        <v>0</v>
      </c>
      <c r="J12" s="147">
        <f t="shared" si="12"/>
        <v>24</v>
      </c>
      <c r="K12" s="148">
        <f t="shared" si="13"/>
        <v>3000000</v>
      </c>
      <c r="L12" s="144">
        <f t="shared" si="14"/>
        <v>480000</v>
      </c>
      <c r="M12" s="149">
        <f t="shared" si="15"/>
        <v>3480000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3480000</v>
      </c>
      <c r="R12" s="148">
        <f>VLOOKUP(B12,DS,23,0)</f>
        <v>0</v>
      </c>
      <c r="S12" s="150">
        <f t="shared" si="17"/>
        <v>3480000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4500000</v>
      </c>
      <c r="F13" s="145">
        <f>VLOOKUP(B13,'CC -2'!$B$8:$AS$19,36,0)</f>
        <v>24</v>
      </c>
      <c r="G13" s="146">
        <f t="shared" ref="G13" si="20">ROUND(E13/$U$2*F13,0)</f>
        <v>4500000</v>
      </c>
      <c r="H13" s="145">
        <f>(VLOOKUP(B13,'CC -2'!$B$8:$AS$19,37,0)+VLOOKUP(B13,'CC -2'!$B$8:$AS$19,38,0))</f>
        <v>0</v>
      </c>
      <c r="I13" s="146">
        <f t="shared" ref="I13" si="21">ROUND(E13/$U$2*H13,0)</f>
        <v>0</v>
      </c>
      <c r="J13" s="147">
        <f t="shared" ref="J13" si="22">F13+H13</f>
        <v>24</v>
      </c>
      <c r="K13" s="148">
        <f t="shared" ref="K13" si="23">G13+I13</f>
        <v>4500000</v>
      </c>
      <c r="L13" s="144">
        <f t="shared" ref="L13" si="24">ROUND(F13*20000,0)</f>
        <v>480000</v>
      </c>
      <c r="M13" s="149">
        <f t="shared" ref="M13" si="25">K13+L13</f>
        <v>4980000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4980000</v>
      </c>
      <c r="R13" s="148">
        <f>VLOOKUP(B13,DS,23,0)</f>
        <v>0</v>
      </c>
      <c r="S13" s="150">
        <f t="shared" ref="S13" si="27">Q13-R13</f>
        <v>4980000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6" t="s">
        <v>33</v>
      </c>
      <c r="B15" s="246"/>
      <c r="C15" s="246"/>
      <c r="D15" s="246"/>
      <c r="E15" s="163">
        <f>SUM(E9:E10)</f>
        <v>3600000</v>
      </c>
      <c r="F15" s="163"/>
      <c r="G15" s="163">
        <f>SUM(G9:G10)</f>
        <v>3600000</v>
      </c>
      <c r="H15" s="163"/>
      <c r="I15" s="163">
        <f>SUM(I9:I10)</f>
        <v>0</v>
      </c>
      <c r="J15" s="163"/>
      <c r="K15" s="163">
        <f t="shared" ref="K15:R15" si="28">SUM(K9:K10)</f>
        <v>3600000</v>
      </c>
      <c r="L15" s="163">
        <f t="shared" si="28"/>
        <v>480000</v>
      </c>
      <c r="M15" s="163">
        <f t="shared" si="28"/>
        <v>4080000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4080000</v>
      </c>
      <c r="R15" s="163">
        <f t="shared" si="28"/>
        <v>0</v>
      </c>
      <c r="S15" s="163">
        <f>SUM(S9:S14)</f>
        <v>16520000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-2'!$B$8:$AS$19,36,0)</f>
        <v>24</v>
      </c>
      <c r="G17" s="146">
        <f t="shared" ref="G17" si="32">ROUND(E17/$U$2*F17,0)</f>
        <v>2500000</v>
      </c>
      <c r="H17" s="145">
        <f>(VLOOKUP(B17,'CC -2'!$B$8:$AS$19,37,0)+VLOOKUP(B17,'CC -2'!$B$8:$AS$19,38,0))</f>
        <v>0</v>
      </c>
      <c r="I17" s="146">
        <f t="shared" ref="I17" si="33">ROUND(E17/$U$2*H17,0)</f>
        <v>0</v>
      </c>
      <c r="J17" s="167">
        <f t="shared" ref="J17:K17" si="34">F17+H17</f>
        <v>24</v>
      </c>
      <c r="K17" s="148">
        <f t="shared" si="34"/>
        <v>2500000</v>
      </c>
      <c r="L17" s="144">
        <f t="shared" ref="L17" si="35">ROUND(F17*20000,0)</f>
        <v>480000</v>
      </c>
      <c r="M17" s="149">
        <f t="shared" ref="M17" si="36">K17+L17</f>
        <v>2980000</v>
      </c>
      <c r="N17" s="149">
        <f>IF(VLOOKUP(B17,DS,9,0)="x",'L - 2'!E17*$N$4,0)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>M17-SUM(N17:P17)</f>
        <v>2980000</v>
      </c>
      <c r="R17" s="148">
        <f t="shared" ref="R17" si="39">VLOOKUP(B17,DS,23,0)</f>
        <v>0</v>
      </c>
      <c r="S17" s="150">
        <f>Q17-R17</f>
        <v>2980000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6" t="s">
        <v>33</v>
      </c>
      <c r="B19" s="246"/>
      <c r="C19" s="246"/>
      <c r="D19" s="246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0">SUM(K16:K18)</f>
        <v>2500000</v>
      </c>
      <c r="L19" s="163">
        <f t="shared" si="40"/>
        <v>480000</v>
      </c>
      <c r="M19" s="163">
        <f t="shared" si="40"/>
        <v>2980000</v>
      </c>
      <c r="N19" s="163">
        <f t="shared" si="40"/>
        <v>0</v>
      </c>
      <c r="O19" s="163">
        <f t="shared" si="40"/>
        <v>0</v>
      </c>
      <c r="P19" s="163">
        <f t="shared" si="40"/>
        <v>0</v>
      </c>
      <c r="Q19" s="163">
        <f t="shared" si="40"/>
        <v>2980000</v>
      </c>
      <c r="R19" s="163">
        <f t="shared" si="40"/>
        <v>0</v>
      </c>
      <c r="S19" s="163">
        <f t="shared" si="40"/>
        <v>2980000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28  tháng  2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AE5:IJ14 V5:V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U4:U16 W5:AD14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04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5" t="s">
        <v>117</v>
      </c>
      <c r="AN1" s="236"/>
      <c r="AO1" s="236"/>
      <c r="AP1" s="236"/>
      <c r="AQ1" s="236"/>
      <c r="AR1" s="236"/>
      <c r="AS1" s="23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42461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8" t="s">
        <v>118</v>
      </c>
      <c r="B5" s="238" t="s">
        <v>4</v>
      </c>
      <c r="C5" s="238" t="s">
        <v>5</v>
      </c>
      <c r="D5" s="240" t="s">
        <v>119</v>
      </c>
      <c r="E5" s="238" t="s">
        <v>120</v>
      </c>
      <c r="F5" s="73">
        <f>+E4</f>
        <v>42461</v>
      </c>
      <c r="G5" s="73">
        <f t="shared" ref="G5:AI5" si="0">F5+1</f>
        <v>42462</v>
      </c>
      <c r="H5" s="73">
        <f t="shared" si="0"/>
        <v>42463</v>
      </c>
      <c r="I5" s="73">
        <f t="shared" si="0"/>
        <v>42464</v>
      </c>
      <c r="J5" s="73">
        <f t="shared" si="0"/>
        <v>42465</v>
      </c>
      <c r="K5" s="73">
        <f t="shared" si="0"/>
        <v>42466</v>
      </c>
      <c r="L5" s="73">
        <f t="shared" si="0"/>
        <v>42467</v>
      </c>
      <c r="M5" s="73">
        <f t="shared" si="0"/>
        <v>42468</v>
      </c>
      <c r="N5" s="73">
        <f t="shared" si="0"/>
        <v>42469</v>
      </c>
      <c r="O5" s="73">
        <f t="shared" si="0"/>
        <v>42470</v>
      </c>
      <c r="P5" s="73">
        <f t="shared" si="0"/>
        <v>42471</v>
      </c>
      <c r="Q5" s="73">
        <f t="shared" si="0"/>
        <v>42472</v>
      </c>
      <c r="R5" s="73">
        <f t="shared" si="0"/>
        <v>42473</v>
      </c>
      <c r="S5" s="73">
        <f t="shared" si="0"/>
        <v>42474</v>
      </c>
      <c r="T5" s="73">
        <f t="shared" si="0"/>
        <v>42475</v>
      </c>
      <c r="U5" s="73">
        <f t="shared" si="0"/>
        <v>42476</v>
      </c>
      <c r="V5" s="73">
        <f t="shared" si="0"/>
        <v>42477</v>
      </c>
      <c r="W5" s="73">
        <f t="shared" si="0"/>
        <v>42478</v>
      </c>
      <c r="X5" s="73">
        <f t="shared" si="0"/>
        <v>42479</v>
      </c>
      <c r="Y5" s="73">
        <f t="shared" si="0"/>
        <v>42480</v>
      </c>
      <c r="Z5" s="73">
        <f t="shared" si="0"/>
        <v>42481</v>
      </c>
      <c r="AA5" s="73">
        <f t="shared" si="0"/>
        <v>42482</v>
      </c>
      <c r="AB5" s="73">
        <f t="shared" si="0"/>
        <v>42483</v>
      </c>
      <c r="AC5" s="73">
        <f t="shared" si="0"/>
        <v>42484</v>
      </c>
      <c r="AD5" s="73">
        <f t="shared" si="0"/>
        <v>42485</v>
      </c>
      <c r="AE5" s="73">
        <f t="shared" si="0"/>
        <v>42486</v>
      </c>
      <c r="AF5" s="73">
        <f t="shared" si="0"/>
        <v>42487</v>
      </c>
      <c r="AG5" s="73">
        <f t="shared" si="0"/>
        <v>42488</v>
      </c>
      <c r="AH5" s="73">
        <f>AG5+1</f>
        <v>42489</v>
      </c>
      <c r="AI5" s="73">
        <f t="shared" si="0"/>
        <v>42490</v>
      </c>
      <c r="AJ5" s="73"/>
      <c r="AK5" s="241" t="s">
        <v>121</v>
      </c>
      <c r="AL5" s="242"/>
      <c r="AM5" s="243"/>
      <c r="AN5" s="244" t="s">
        <v>122</v>
      </c>
      <c r="AO5" s="244" t="s">
        <v>123</v>
      </c>
      <c r="AP5" s="244" t="s">
        <v>124</v>
      </c>
      <c r="AQ5" s="244" t="s">
        <v>125</v>
      </c>
      <c r="AR5" s="244" t="s">
        <v>126</v>
      </c>
      <c r="AS5" s="240" t="s">
        <v>127</v>
      </c>
      <c r="AT5" s="23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9"/>
      <c r="B6" s="239"/>
      <c r="C6" s="239"/>
      <c r="D6" s="239"/>
      <c r="E6" s="239"/>
      <c r="F6" s="75" t="str">
        <f>CHOOSE(WEEKDAY(F5),"C.Nhật","T.Hai","T.Ba","T.Tư","T.Năm","T.Sáu","T.Bảy")</f>
        <v>T.Sáu</v>
      </c>
      <c r="G6" s="75" t="str">
        <f t="shared" ref="G6:AI6" si="1">CHOOSE(WEEKDAY(G5),"C.Nhật","T.Hai","T.Ba","T.Tư","T.Năm","T.Sáu","T.Bảy")</f>
        <v>T.Bảy</v>
      </c>
      <c r="H6" s="75" t="str">
        <f t="shared" si="1"/>
        <v>C.Nhật</v>
      </c>
      <c r="I6" s="75" t="str">
        <f t="shared" si="1"/>
        <v>T.Hai</v>
      </c>
      <c r="J6" s="75" t="str">
        <f t="shared" si="1"/>
        <v>T.Ba</v>
      </c>
      <c r="K6" s="75" t="str">
        <f t="shared" si="1"/>
        <v>T.Tư</v>
      </c>
      <c r="L6" s="75" t="str">
        <f t="shared" si="1"/>
        <v>T.Năm</v>
      </c>
      <c r="M6" s="75" t="str">
        <f t="shared" si="1"/>
        <v>T.Sáu</v>
      </c>
      <c r="N6" s="75" t="str">
        <f t="shared" si="1"/>
        <v>T.Bảy</v>
      </c>
      <c r="O6" s="75" t="str">
        <f t="shared" si="1"/>
        <v>C.Nhật</v>
      </c>
      <c r="P6" s="75" t="str">
        <f t="shared" si="1"/>
        <v>T.Hai</v>
      </c>
      <c r="Q6" s="75" t="str">
        <f t="shared" si="1"/>
        <v>T.Ba</v>
      </c>
      <c r="R6" s="75" t="str">
        <f t="shared" si="1"/>
        <v>T.Tư</v>
      </c>
      <c r="S6" s="75" t="str">
        <f t="shared" si="1"/>
        <v>T.Năm</v>
      </c>
      <c r="T6" s="75" t="str">
        <f t="shared" si="1"/>
        <v>T.Sáu</v>
      </c>
      <c r="U6" s="75" t="str">
        <f t="shared" si="1"/>
        <v>T.Bảy</v>
      </c>
      <c r="V6" s="75" t="str">
        <f t="shared" si="1"/>
        <v>C.Nhật</v>
      </c>
      <c r="W6" s="75" t="str">
        <f t="shared" si="1"/>
        <v>T.Hai</v>
      </c>
      <c r="X6" s="75" t="str">
        <f t="shared" si="1"/>
        <v>T.Ba</v>
      </c>
      <c r="Y6" s="75" t="str">
        <f t="shared" si="1"/>
        <v>T.Tư</v>
      </c>
      <c r="Z6" s="75" t="str">
        <f t="shared" si="1"/>
        <v>T.Năm</v>
      </c>
      <c r="AA6" s="75" t="str">
        <f t="shared" si="1"/>
        <v>T.Sáu</v>
      </c>
      <c r="AB6" s="75" t="str">
        <f t="shared" si="1"/>
        <v>T.Bảy</v>
      </c>
      <c r="AC6" s="75" t="str">
        <f t="shared" si="1"/>
        <v>C.Nhật</v>
      </c>
      <c r="AD6" s="75" t="str">
        <f t="shared" si="1"/>
        <v>T.Hai</v>
      </c>
      <c r="AE6" s="75" t="str">
        <f t="shared" si="1"/>
        <v>T.Ba</v>
      </c>
      <c r="AF6" s="75" t="str">
        <f t="shared" si="1"/>
        <v>T.Tư</v>
      </c>
      <c r="AG6" s="75" t="str">
        <f t="shared" si="1"/>
        <v>T.Năm</v>
      </c>
      <c r="AH6" s="75" t="str">
        <f t="shared" si="1"/>
        <v>T.Sáu</v>
      </c>
      <c r="AI6" s="75" t="str">
        <f t="shared" si="1"/>
        <v>T.Bảy</v>
      </c>
      <c r="AJ6" s="75"/>
      <c r="AK6" s="76" t="s">
        <v>128</v>
      </c>
      <c r="AL6" s="76" t="s">
        <v>129</v>
      </c>
      <c r="AM6" s="77" t="s">
        <v>130</v>
      </c>
      <c r="AN6" s="245"/>
      <c r="AO6" s="245"/>
      <c r="AP6" s="245"/>
      <c r="AQ6" s="245"/>
      <c r="AR6" s="245"/>
      <c r="AS6" s="239"/>
      <c r="AT6" s="23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/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2">
        <v>1</v>
      </c>
      <c r="B9" s="222" t="s">
        <v>28</v>
      </c>
      <c r="C9" s="224" t="str">
        <f>VLOOKUP(B9,DS,2,0)</f>
        <v>Nguyễn Phước Bảo Việt Hùng</v>
      </c>
      <c r="D9" s="226" t="str">
        <f>VLOOKUP(B9,DS,3,0)</f>
        <v>Kinh Doanh</v>
      </c>
      <c r="E9" s="86" t="s">
        <v>133</v>
      </c>
      <c r="F9" s="87">
        <v>8</v>
      </c>
      <c r="G9" s="87">
        <v>8</v>
      </c>
      <c r="H9" s="87"/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/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/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/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/>
      <c r="AK9" s="228">
        <f>((SUM(F9:AJ9))/8)-(SUMIF($F$6:$AJ$6,"C.Nhật",F9:AJ9)/8)</f>
        <v>26</v>
      </c>
      <c r="AL9" s="228">
        <f>SUM(F10:AJ10)/8*1.5</f>
        <v>0</v>
      </c>
      <c r="AM9" s="230">
        <f>SUMIF($F$6:$AJ$6,"C.Nhật",$F9:$AJ10)/8*2</f>
        <v>0</v>
      </c>
      <c r="AN9" s="218">
        <f>SUM(AK9:AM10)</f>
        <v>26</v>
      </c>
      <c r="AO9" s="232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3"/>
      <c r="B10" s="223"/>
      <c r="C10" s="225"/>
      <c r="D10" s="227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9"/>
      <c r="AL10" s="229"/>
      <c r="AM10" s="231"/>
      <c r="AN10" s="219"/>
      <c r="AO10" s="233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2">
        <v>2</v>
      </c>
      <c r="B11" s="222" t="s">
        <v>166</v>
      </c>
      <c r="C11" s="224" t="str">
        <f>VLOOKUP(B11,DS,2,0)</f>
        <v>Mai Thị Hường</v>
      </c>
      <c r="D11" s="226" t="str">
        <f>VLOOKUP(B11,DS,3,0)</f>
        <v>Kế Toán</v>
      </c>
      <c r="E11" s="86" t="s">
        <v>133</v>
      </c>
      <c r="F11" s="87">
        <v>8</v>
      </c>
      <c r="G11" s="87">
        <v>8</v>
      </c>
      <c r="H11" s="87"/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/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/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/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/>
      <c r="AK11" s="228">
        <f>((SUM(F11:AJ11))/8)-(SUMIF($F$6:$AJ$6,"C.Nhật",F11:AJ11)/8)</f>
        <v>26</v>
      </c>
      <c r="AL11" s="228">
        <f>SUM(F12:AJ12)/8*1.5</f>
        <v>0</v>
      </c>
      <c r="AM11" s="230">
        <f>SUMIF($F$6:$AJ$6,"C.Nhật",$F11:$AJ12)/8*2</f>
        <v>0</v>
      </c>
      <c r="AN11" s="218">
        <f>SUM(AK11:AM12)</f>
        <v>26</v>
      </c>
      <c r="AO11" s="232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3"/>
      <c r="B12" s="223"/>
      <c r="C12" s="225"/>
      <c r="D12" s="227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9"/>
      <c r="AL12" s="229"/>
      <c r="AM12" s="231"/>
      <c r="AN12" s="219"/>
      <c r="AO12" s="233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2">
        <v>3</v>
      </c>
      <c r="B13" s="222" t="s">
        <v>169</v>
      </c>
      <c r="C13" s="224" t="str">
        <f>VLOOKUP(B13,DS,2,0)</f>
        <v>Đào Quảng Ninh</v>
      </c>
      <c r="D13" s="226" t="str">
        <f>VLOOKUP(B13,DS,3,0)</f>
        <v>Giao Hàng</v>
      </c>
      <c r="E13" s="86" t="s">
        <v>133</v>
      </c>
      <c r="F13" s="87">
        <v>8</v>
      </c>
      <c r="G13" s="87">
        <v>8</v>
      </c>
      <c r="H13" s="87"/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/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/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/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/>
      <c r="AK13" s="228">
        <f>((SUM(F13:AJ13))/8)-(SUMIF($F$6:$AJ$6,"C.Nhật",F13:AJ13)/8)</f>
        <v>26</v>
      </c>
      <c r="AL13" s="228">
        <f>SUM(F14:AJ14)/8*1.5</f>
        <v>0</v>
      </c>
      <c r="AM13" s="230">
        <f>SUMIF($F$6:$AJ$6,"C.Nhật",$F13:$AJ14)/8*2</f>
        <v>0</v>
      </c>
      <c r="AN13" s="218">
        <f>SUM(AK13:AM14)</f>
        <v>26</v>
      </c>
      <c r="AO13" s="232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3"/>
      <c r="B14" s="223"/>
      <c r="C14" s="225"/>
      <c r="D14" s="227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9"/>
      <c r="AL14" s="229"/>
      <c r="AM14" s="231"/>
      <c r="AN14" s="219"/>
      <c r="AO14" s="233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2">
        <v>4</v>
      </c>
      <c r="B15" s="222" t="s">
        <v>173</v>
      </c>
      <c r="C15" s="224" t="str">
        <f>VLOOKUP(B15,DS,2,0)</f>
        <v>Huỳnh Đoàn Viết Thanh</v>
      </c>
      <c r="D15" s="226" t="str">
        <f>VLOOKUP(B15,DS,3,0)</f>
        <v>Tài xế</v>
      </c>
      <c r="E15" s="86" t="s">
        <v>133</v>
      </c>
      <c r="F15" s="87">
        <v>8</v>
      </c>
      <c r="G15" s="87">
        <v>8</v>
      </c>
      <c r="H15" s="87"/>
      <c r="I15" s="87">
        <v>8</v>
      </c>
      <c r="J15" s="87">
        <v>8</v>
      </c>
      <c r="K15" s="87">
        <v>8</v>
      </c>
      <c r="L15" s="87">
        <v>8</v>
      </c>
      <c r="M15" s="87">
        <v>8</v>
      </c>
      <c r="N15" s="87">
        <v>8</v>
      </c>
      <c r="O15" s="87"/>
      <c r="P15" s="87">
        <v>8</v>
      </c>
      <c r="Q15" s="87">
        <v>8</v>
      </c>
      <c r="R15" s="87">
        <v>8</v>
      </c>
      <c r="S15" s="87">
        <v>8</v>
      </c>
      <c r="T15" s="87">
        <v>8</v>
      </c>
      <c r="U15" s="87">
        <v>8</v>
      </c>
      <c r="V15" s="87"/>
      <c r="W15" s="87">
        <v>8</v>
      </c>
      <c r="X15" s="87">
        <v>8</v>
      </c>
      <c r="Y15" s="87">
        <v>8</v>
      </c>
      <c r="Z15" s="87">
        <v>8</v>
      </c>
      <c r="AA15" s="87">
        <v>8</v>
      </c>
      <c r="AB15" s="87">
        <v>8</v>
      </c>
      <c r="AC15" s="87"/>
      <c r="AD15" s="87">
        <v>8</v>
      </c>
      <c r="AE15" s="87">
        <v>8</v>
      </c>
      <c r="AF15" s="87">
        <v>8</v>
      </c>
      <c r="AG15" s="87">
        <v>8</v>
      </c>
      <c r="AH15" s="87">
        <v>8</v>
      </c>
      <c r="AI15" s="87">
        <v>8</v>
      </c>
      <c r="AJ15" s="87"/>
      <c r="AK15" s="228">
        <f>((SUM(F15:AJ15))/8)-(SUMIF($F$6:$AJ$6,"C.Nhật",F15:AJ15)/8)</f>
        <v>26</v>
      </c>
      <c r="AL15" s="228">
        <f>SUM(F16:AJ16)/8*1.5</f>
        <v>0</v>
      </c>
      <c r="AM15" s="230">
        <f>SUMIF($F$6:$AJ$6,"C.Nhật",$F15:$AJ16)/8*2</f>
        <v>0</v>
      </c>
      <c r="AN15" s="218">
        <f>SUM(AK15:AM16)</f>
        <v>26</v>
      </c>
      <c r="AO15" s="232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3"/>
      <c r="B16" s="223"/>
      <c r="C16" s="225"/>
      <c r="D16" s="227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9"/>
      <c r="AL16" s="229"/>
      <c r="AM16" s="231"/>
      <c r="AN16" s="219"/>
      <c r="AO16" s="233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2">
        <v>1</v>
      </c>
      <c r="B18" s="222" t="s">
        <v>30</v>
      </c>
      <c r="C18" s="224" t="str">
        <f>VLOOKUP(B18,DS,2,0)</f>
        <v>Nguyễn Thị Thanh Thúy</v>
      </c>
      <c r="D18" s="226" t="str">
        <f>VLOOKUP(B18,DS,3,0)</f>
        <v>Công nhân</v>
      </c>
      <c r="E18" s="86" t="s">
        <v>133</v>
      </c>
      <c r="F18" s="87">
        <v>8</v>
      </c>
      <c r="G18" s="87">
        <v>8</v>
      </c>
      <c r="H18" s="87"/>
      <c r="I18" s="87">
        <v>8</v>
      </c>
      <c r="J18" s="87">
        <v>8</v>
      </c>
      <c r="K18" s="87">
        <v>8</v>
      </c>
      <c r="L18" s="87">
        <v>8</v>
      </c>
      <c r="M18" s="87">
        <v>8</v>
      </c>
      <c r="N18" s="87">
        <v>8</v>
      </c>
      <c r="O18" s="87"/>
      <c r="P18" s="87">
        <v>8</v>
      </c>
      <c r="Q18" s="87">
        <v>8</v>
      </c>
      <c r="R18" s="87">
        <v>8</v>
      </c>
      <c r="S18" s="87">
        <v>8</v>
      </c>
      <c r="T18" s="87">
        <v>8</v>
      </c>
      <c r="U18" s="87">
        <v>8</v>
      </c>
      <c r="V18" s="87"/>
      <c r="W18" s="87">
        <v>8</v>
      </c>
      <c r="X18" s="87">
        <v>8</v>
      </c>
      <c r="Y18" s="87">
        <v>8</v>
      </c>
      <c r="Z18" s="87">
        <v>8</v>
      </c>
      <c r="AA18" s="87">
        <v>8</v>
      </c>
      <c r="AB18" s="87">
        <v>8</v>
      </c>
      <c r="AC18" s="87"/>
      <c r="AD18" s="87">
        <v>8</v>
      </c>
      <c r="AE18" s="87">
        <v>8</v>
      </c>
      <c r="AF18" s="87">
        <v>8</v>
      </c>
      <c r="AG18" s="87">
        <v>8</v>
      </c>
      <c r="AH18" s="87">
        <v>8</v>
      </c>
      <c r="AI18" s="87">
        <v>8</v>
      </c>
      <c r="AJ18" s="87"/>
      <c r="AK18" s="228">
        <f t="shared" ref="AK18" si="2">((SUM(F18:AJ18))/8)-(SUMIF($F$6:$AJ$6,"C.Nhật",F18:AJ18)/8)</f>
        <v>26</v>
      </c>
      <c r="AL18" s="228">
        <f t="shared" ref="AL18" si="3">SUM(F19:AJ19)/8*1.5</f>
        <v>0</v>
      </c>
      <c r="AM18" s="230">
        <f>SUMIF($F$6:$AJ$6,"C.Nhật",$F18:$AJ19)/8*2</f>
        <v>0</v>
      </c>
      <c r="AN18" s="218">
        <f>SUM(AK18:AM19)</f>
        <v>26</v>
      </c>
      <c r="AO18" s="232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3"/>
      <c r="B19" s="223"/>
      <c r="C19" s="225"/>
      <c r="D19" s="227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9"/>
      <c r="AL19" s="229"/>
      <c r="AM19" s="231"/>
      <c r="AN19" s="219"/>
      <c r="AO19" s="233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L18:AL19"/>
    <mergeCell ref="AS18:AS19"/>
    <mergeCell ref="AP18:AP19"/>
    <mergeCell ref="AQ18:AQ19"/>
    <mergeCell ref="AR18:AR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0 F11:AI14">
    <cfRule type="expression" dxfId="90" priority="20" stopIfTrue="1">
      <formula>IF(WEEKDAY(F$5)=1,TRUE,FALSE)</formula>
    </cfRule>
  </conditionalFormatting>
  <conditionalFormatting sqref="F9:AJ10 F11:AI14">
    <cfRule type="expression" dxfId="89" priority="19" stopIfTrue="1">
      <formula>IF(WEEKDAY(F$5)=1,TRUE,FALSE)</formula>
    </cfRule>
  </conditionalFormatting>
  <conditionalFormatting sqref="AJ18:AJ19">
    <cfRule type="expression" dxfId="88" priority="12" stopIfTrue="1">
      <formula>IF(WEEKDAY(AJ$5)=1,TRUE,FALSE)</formula>
    </cfRule>
  </conditionalFormatting>
  <conditionalFormatting sqref="AJ18:AJ19">
    <cfRule type="expression" dxfId="87" priority="11" stopIfTrue="1">
      <formula>IF(WEEKDAY(AJ$5)=1,TRUE,FALSE)</formula>
    </cfRule>
  </conditionalFormatting>
  <conditionalFormatting sqref="AJ11:AJ12">
    <cfRule type="expression" dxfId="86" priority="10" stopIfTrue="1">
      <formula>IF(WEEKDAY(AJ$5)=1,TRUE,FALSE)</formula>
    </cfRule>
  </conditionalFormatting>
  <conditionalFormatting sqref="AJ11:AJ12">
    <cfRule type="expression" dxfId="85" priority="9" stopIfTrue="1">
      <formula>IF(WEEKDAY(AJ$5)=1,TRUE,FALSE)</formula>
    </cfRule>
  </conditionalFormatting>
  <conditionalFormatting sqref="AJ13:AJ14">
    <cfRule type="expression" dxfId="84" priority="8" stopIfTrue="1">
      <formula>IF(WEEKDAY(AJ$5)=1,TRUE,FALSE)</formula>
    </cfRule>
  </conditionalFormatting>
  <conditionalFormatting sqref="AJ13:AJ14">
    <cfRule type="expression" dxfId="83" priority="7" stopIfTrue="1">
      <formula>IF(WEEKDAY(AJ$5)=1,TRUE,FALSE)</formula>
    </cfRule>
  </conditionalFormatting>
  <conditionalFormatting sqref="F18:AI19">
    <cfRule type="expression" dxfId="82" priority="6" stopIfTrue="1">
      <formula>IF(WEEKDAY(F$5)=1,TRUE,FALSE)</formula>
    </cfRule>
  </conditionalFormatting>
  <conditionalFormatting sqref="F18:AI19">
    <cfRule type="expression" dxfId="81" priority="5" stopIfTrue="1">
      <formula>IF(WEEKDAY(F$5)=1,TRUE,FALSE)</formula>
    </cfRule>
  </conditionalFormatting>
  <conditionalFormatting sqref="F15:AI16">
    <cfRule type="expression" dxfId="80" priority="4" stopIfTrue="1">
      <formula>IF(WEEKDAY(F$5)=1,TRUE,FALSE)</formula>
    </cfRule>
  </conditionalFormatting>
  <conditionalFormatting sqref="F15:AI16">
    <cfRule type="expression" dxfId="79" priority="3" stopIfTrue="1">
      <formula>IF(WEEKDAY(F$5)=1,TRUE,FALSE)</formula>
    </cfRule>
  </conditionalFormatting>
  <conditionalFormatting sqref="AJ15:AJ16">
    <cfRule type="expression" dxfId="78" priority="2" stopIfTrue="1">
      <formula>IF(WEEKDAY(AJ$5)=1,TRUE,FALSE)</formula>
    </cfRule>
  </conditionalFormatting>
  <conditionalFormatting sqref="AJ15:AJ16">
    <cfRule type="expression" dxfId="77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9" activeCellId="1" sqref="S15 S19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3" t="str">
        <f>"BẢNG THANH TOÁN LƯƠNG THÁNG"&amp;" "&amp;TEXT($E$4,"mm")&amp;" / "&amp;TEXT($E$4,"yyyy")</f>
        <v>BẢNG THANH TOÁN LƯƠNG THÁNG 04 / 2016</v>
      </c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4"/>
      <c r="R1" s="255" t="s">
        <v>117</v>
      </c>
      <c r="S1" s="256"/>
      <c r="T1" s="257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-3'!$AK$9:$AK$19)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-3'!$E$4</f>
        <v>42461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8" t="s">
        <v>3</v>
      </c>
      <c r="B5" s="258" t="s">
        <v>146</v>
      </c>
      <c r="C5" s="204" t="s">
        <v>5</v>
      </c>
      <c r="D5" s="204" t="s">
        <v>6</v>
      </c>
      <c r="E5" s="209" t="s">
        <v>7</v>
      </c>
      <c r="F5" s="260" t="s">
        <v>147</v>
      </c>
      <c r="G5" s="261"/>
      <c r="H5" s="261"/>
      <c r="I5" s="261"/>
      <c r="J5" s="261"/>
      <c r="K5" s="262"/>
      <c r="L5" s="249" t="s">
        <v>14</v>
      </c>
      <c r="M5" s="249" t="s">
        <v>148</v>
      </c>
      <c r="N5" s="204" t="s">
        <v>149</v>
      </c>
      <c r="O5" s="204"/>
      <c r="P5" s="204"/>
      <c r="Q5" s="249" t="s">
        <v>150</v>
      </c>
      <c r="R5" s="249" t="s">
        <v>151</v>
      </c>
      <c r="S5" s="249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9"/>
      <c r="B6" s="259"/>
      <c r="C6" s="204"/>
      <c r="D6" s="204"/>
      <c r="E6" s="209"/>
      <c r="F6" s="260" t="s">
        <v>154</v>
      </c>
      <c r="G6" s="262"/>
      <c r="H6" s="260" t="s">
        <v>155</v>
      </c>
      <c r="I6" s="261"/>
      <c r="J6" s="247" t="s">
        <v>156</v>
      </c>
      <c r="K6" s="249" t="s">
        <v>157</v>
      </c>
      <c r="L6" s="250"/>
      <c r="M6" s="250"/>
      <c r="N6" s="251" t="s">
        <v>158</v>
      </c>
      <c r="O6" s="249" t="s">
        <v>159</v>
      </c>
      <c r="P6" s="249" t="s">
        <v>160</v>
      </c>
      <c r="Q6" s="250"/>
      <c r="R6" s="250"/>
      <c r="S6" s="250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9"/>
      <c r="B7" s="259"/>
      <c r="C7" s="249"/>
      <c r="D7" s="249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48"/>
      <c r="K7" s="250"/>
      <c r="L7" s="263"/>
      <c r="M7" s="263"/>
      <c r="N7" s="252"/>
      <c r="O7" s="250"/>
      <c r="P7" s="250"/>
      <c r="Q7" s="250"/>
      <c r="R7" s="250"/>
      <c r="S7" s="250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3600000</v>
      </c>
      <c r="F10" s="145">
        <f>VLOOKUP(B10,'CC -3'!$B$8:$AS$19,36,0)</f>
        <v>26</v>
      </c>
      <c r="G10" s="146">
        <f t="shared" ref="G10" si="2">ROUND(E10/$U$2*F10,0)</f>
        <v>3600000</v>
      </c>
      <c r="H10" s="145">
        <f>(VLOOKUP(B10,'CC -3'!$B$8:$AS$19,37,0)+VLOOKUP(B10,'CC -3'!$B$8:$AS$19,38,0))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3600000</v>
      </c>
      <c r="L10" s="144">
        <f>ROUND(F10*20000,0)</f>
        <v>520000</v>
      </c>
      <c r="M10" s="149">
        <f t="shared" ref="M10" si="5">K10+L10</f>
        <v>4120000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4120000</v>
      </c>
      <c r="R10" s="148">
        <f>VLOOKUP(B10,DS,23,0)</f>
        <v>0</v>
      </c>
      <c r="S10" s="150">
        <f t="shared" ref="S10" si="7">Q10-R10</f>
        <v>4120000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8">VLOOKUP(B11,DS,2,0)</f>
        <v>Mai Thị Hường</v>
      </c>
      <c r="D11" s="143" t="str">
        <f t="shared" ref="D11:D12" si="9">VLOOKUP(B11,DS,3,0)</f>
        <v>Kế Toán</v>
      </c>
      <c r="E11" s="144">
        <f>VLOOKUP(B11,DS,4,0)</f>
        <v>3500000</v>
      </c>
      <c r="F11" s="145">
        <f>VLOOKUP(B11,'CC -3'!$B$8:$AS$19,36,0)</f>
        <v>26</v>
      </c>
      <c r="G11" s="146">
        <f t="shared" ref="G11:G12" si="10">ROUND(E11/$U$2*F11,0)</f>
        <v>3500000</v>
      </c>
      <c r="H11" s="145">
        <f>(VLOOKUP(B11,'CC -3'!$B$8:$AS$19,37,0)+VLOOKUP(B11,'CC -3'!$B$8:$AS$19,38,0))</f>
        <v>0</v>
      </c>
      <c r="I11" s="146">
        <f t="shared" ref="I11:I12" si="11">ROUND(E11/$U$2*H11,0)</f>
        <v>0</v>
      </c>
      <c r="J11" s="147">
        <f t="shared" ref="J11:J12" si="12">F11+H11</f>
        <v>26</v>
      </c>
      <c r="K11" s="148">
        <f t="shared" ref="K11:K12" si="13">G11+I11</f>
        <v>3500000</v>
      </c>
      <c r="L11" s="144">
        <f t="shared" ref="L11:L12" si="14">ROUND(F11*20000,0)</f>
        <v>520000</v>
      </c>
      <c r="M11" s="149">
        <f t="shared" ref="M11:M12" si="15">K11+L11</f>
        <v>4020000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4020000</v>
      </c>
      <c r="R11" s="148">
        <f>VLOOKUP(B11,DS,23,0)</f>
        <v>0</v>
      </c>
      <c r="S11" s="150">
        <f t="shared" ref="S11:S12" si="17">Q11-R11</f>
        <v>4020000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3000000</v>
      </c>
      <c r="F12" s="145">
        <f>VLOOKUP(B12,'CC -3'!$B$8:$AS$19,36,0)</f>
        <v>26</v>
      </c>
      <c r="G12" s="146">
        <f t="shared" si="10"/>
        <v>3000000</v>
      </c>
      <c r="H12" s="145">
        <f>(VLOOKUP(B12,'CC -3'!$B$8:$AS$19,37,0)+VLOOKUP(B12,'CC -3'!$B$8:$AS$19,38,0))</f>
        <v>0</v>
      </c>
      <c r="I12" s="146">
        <f t="shared" si="11"/>
        <v>0</v>
      </c>
      <c r="J12" s="147">
        <f t="shared" si="12"/>
        <v>26</v>
      </c>
      <c r="K12" s="148">
        <f t="shared" si="13"/>
        <v>3000000</v>
      </c>
      <c r="L12" s="144">
        <f t="shared" si="14"/>
        <v>520000</v>
      </c>
      <c r="M12" s="149">
        <f t="shared" si="15"/>
        <v>3520000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3520000</v>
      </c>
      <c r="R12" s="148">
        <f>VLOOKUP(B12,DS,23,0)</f>
        <v>0</v>
      </c>
      <c r="S12" s="150">
        <f t="shared" si="17"/>
        <v>3520000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4500000</v>
      </c>
      <c r="F13" s="145">
        <f>VLOOKUP(B13,'CC -3'!$B$8:$AS$19,36,0)</f>
        <v>26</v>
      </c>
      <c r="G13" s="146">
        <f t="shared" ref="G13" si="20">ROUND(E13/$U$2*F13,0)</f>
        <v>4500000</v>
      </c>
      <c r="H13" s="145">
        <f>(VLOOKUP(B13,'CC -3'!$B$8:$AS$19,37,0)+VLOOKUP(B13,'CC -3'!$B$8:$AS$19,38,0))</f>
        <v>0</v>
      </c>
      <c r="I13" s="146">
        <f t="shared" ref="I13" si="21">ROUND(E13/$U$2*H13,0)</f>
        <v>0</v>
      </c>
      <c r="J13" s="147">
        <f t="shared" ref="J13" si="22">F13+H13</f>
        <v>26</v>
      </c>
      <c r="K13" s="148">
        <f t="shared" ref="K13" si="23">G13+I13</f>
        <v>4500000</v>
      </c>
      <c r="L13" s="144">
        <f t="shared" ref="L13" si="24">ROUND(F13*20000,0)</f>
        <v>520000</v>
      </c>
      <c r="M13" s="149">
        <f t="shared" ref="M13" si="25">K13+L13</f>
        <v>5020000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5020000</v>
      </c>
      <c r="R13" s="148">
        <f>VLOOKUP(B13,DS,23,0)</f>
        <v>0</v>
      </c>
      <c r="S13" s="150">
        <f t="shared" ref="S13" si="27">Q13-R13</f>
        <v>5020000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6" t="s">
        <v>33</v>
      </c>
      <c r="B15" s="246"/>
      <c r="C15" s="246"/>
      <c r="D15" s="246"/>
      <c r="E15" s="163">
        <f>SUM(E9:E10)</f>
        <v>3600000</v>
      </c>
      <c r="F15" s="163"/>
      <c r="G15" s="163">
        <f>SUM(G9:G10)</f>
        <v>3600000</v>
      </c>
      <c r="H15" s="163"/>
      <c r="I15" s="163">
        <f>SUM(I9:I10)</f>
        <v>0</v>
      </c>
      <c r="J15" s="163"/>
      <c r="K15" s="163">
        <f t="shared" ref="K15:R15" si="28">SUM(K9:K10)</f>
        <v>3600000</v>
      </c>
      <c r="L15" s="163">
        <f t="shared" si="28"/>
        <v>520000</v>
      </c>
      <c r="M15" s="163">
        <f t="shared" si="28"/>
        <v>4120000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4120000</v>
      </c>
      <c r="R15" s="163">
        <f t="shared" si="28"/>
        <v>0</v>
      </c>
      <c r="S15" s="163">
        <f>SUM(S9:S14)</f>
        <v>16680000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-3'!$B$8:$AS$19,36,0)</f>
        <v>26</v>
      </c>
      <c r="G17" s="146">
        <f t="shared" ref="G17" si="32">ROUND(E17/$U$2*F17,0)</f>
        <v>2500000</v>
      </c>
      <c r="H17" s="145">
        <f>(VLOOKUP(B17,'CC -3'!$B$8:$AS$19,37,0)+VLOOKUP(B17,'CC -3'!$B$8:$AS$19,38,0))</f>
        <v>0</v>
      </c>
      <c r="I17" s="146">
        <f t="shared" ref="I17" si="33">ROUND(E17/$U$2*H17,0)</f>
        <v>0</v>
      </c>
      <c r="J17" s="167">
        <f t="shared" ref="J17:K17" si="34">F17+H17</f>
        <v>26</v>
      </c>
      <c r="K17" s="148">
        <f t="shared" si="34"/>
        <v>2500000</v>
      </c>
      <c r="L17" s="144">
        <f t="shared" ref="L17" si="35">ROUND(F17*20000,0)</f>
        <v>520000</v>
      </c>
      <c r="M17" s="149">
        <f t="shared" ref="M17" si="36">K17+L17</f>
        <v>3020000</v>
      </c>
      <c r="N17" s="149">
        <f>IF(VLOOKUP(B17,DS,9,0)="x",'L - 3'!E17*$N$4,0)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>M17-SUM(N17:P17)</f>
        <v>3020000</v>
      </c>
      <c r="R17" s="148">
        <f t="shared" ref="R17" si="39">VLOOKUP(B17,DS,23,0)</f>
        <v>0</v>
      </c>
      <c r="S17" s="150">
        <f>Q17-R17</f>
        <v>3020000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6" t="s">
        <v>33</v>
      </c>
      <c r="B19" s="246"/>
      <c r="C19" s="246"/>
      <c r="D19" s="246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0">SUM(K16:K18)</f>
        <v>2500000</v>
      </c>
      <c r="L19" s="163">
        <f t="shared" si="40"/>
        <v>520000</v>
      </c>
      <c r="M19" s="163">
        <f t="shared" si="40"/>
        <v>3020000</v>
      </c>
      <c r="N19" s="163">
        <f t="shared" si="40"/>
        <v>0</v>
      </c>
      <c r="O19" s="163">
        <f t="shared" si="40"/>
        <v>0</v>
      </c>
      <c r="P19" s="163">
        <f t="shared" si="40"/>
        <v>0</v>
      </c>
      <c r="Q19" s="163">
        <f t="shared" si="40"/>
        <v>3020000</v>
      </c>
      <c r="R19" s="163">
        <f t="shared" si="40"/>
        <v>0</v>
      </c>
      <c r="S19" s="163">
        <f t="shared" si="40"/>
        <v>3020000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4  năm   2016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04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5" t="s">
        <v>117</v>
      </c>
      <c r="AN1" s="236"/>
      <c r="AO1" s="236"/>
      <c r="AP1" s="236"/>
      <c r="AQ1" s="236"/>
      <c r="AR1" s="236"/>
      <c r="AS1" s="23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42095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8" t="s">
        <v>118</v>
      </c>
      <c r="B5" s="238" t="s">
        <v>4</v>
      </c>
      <c r="C5" s="238" t="s">
        <v>5</v>
      </c>
      <c r="D5" s="240" t="s">
        <v>119</v>
      </c>
      <c r="E5" s="238" t="s">
        <v>120</v>
      </c>
      <c r="F5" s="73">
        <f>+E4</f>
        <v>42095</v>
      </c>
      <c r="G5" s="73">
        <f t="shared" ref="G5:AJ5" si="0">F5+1</f>
        <v>42096</v>
      </c>
      <c r="H5" s="73">
        <f t="shared" si="0"/>
        <v>42097</v>
      </c>
      <c r="I5" s="73">
        <f t="shared" si="0"/>
        <v>42098</v>
      </c>
      <c r="J5" s="73">
        <f t="shared" si="0"/>
        <v>42099</v>
      </c>
      <c r="K5" s="73">
        <f t="shared" si="0"/>
        <v>42100</v>
      </c>
      <c r="L5" s="73">
        <f t="shared" si="0"/>
        <v>42101</v>
      </c>
      <c r="M5" s="73">
        <f t="shared" si="0"/>
        <v>42102</v>
      </c>
      <c r="N5" s="73">
        <f t="shared" si="0"/>
        <v>42103</v>
      </c>
      <c r="O5" s="73">
        <f t="shared" si="0"/>
        <v>42104</v>
      </c>
      <c r="P5" s="73">
        <f t="shared" si="0"/>
        <v>42105</v>
      </c>
      <c r="Q5" s="73">
        <f t="shared" si="0"/>
        <v>42106</v>
      </c>
      <c r="R5" s="73">
        <f t="shared" si="0"/>
        <v>42107</v>
      </c>
      <c r="S5" s="73">
        <f t="shared" si="0"/>
        <v>42108</v>
      </c>
      <c r="T5" s="73">
        <f t="shared" si="0"/>
        <v>42109</v>
      </c>
      <c r="U5" s="73">
        <f t="shared" si="0"/>
        <v>42110</v>
      </c>
      <c r="V5" s="73">
        <f t="shared" si="0"/>
        <v>42111</v>
      </c>
      <c r="W5" s="73">
        <f t="shared" si="0"/>
        <v>42112</v>
      </c>
      <c r="X5" s="73">
        <f t="shared" si="0"/>
        <v>42113</v>
      </c>
      <c r="Y5" s="73">
        <f t="shared" si="0"/>
        <v>42114</v>
      </c>
      <c r="Z5" s="73">
        <f t="shared" si="0"/>
        <v>42115</v>
      </c>
      <c r="AA5" s="73">
        <f t="shared" si="0"/>
        <v>42116</v>
      </c>
      <c r="AB5" s="73">
        <f t="shared" si="0"/>
        <v>42117</v>
      </c>
      <c r="AC5" s="73">
        <f t="shared" si="0"/>
        <v>42118</v>
      </c>
      <c r="AD5" s="73">
        <f t="shared" si="0"/>
        <v>42119</v>
      </c>
      <c r="AE5" s="73">
        <f t="shared" si="0"/>
        <v>42120</v>
      </c>
      <c r="AF5" s="73">
        <f t="shared" si="0"/>
        <v>42121</v>
      </c>
      <c r="AG5" s="73">
        <f t="shared" si="0"/>
        <v>42122</v>
      </c>
      <c r="AH5" s="73">
        <f>AG5+1</f>
        <v>42123</v>
      </c>
      <c r="AI5" s="73">
        <f t="shared" si="0"/>
        <v>42124</v>
      </c>
      <c r="AJ5" s="73">
        <f t="shared" si="0"/>
        <v>42125</v>
      </c>
      <c r="AK5" s="241" t="s">
        <v>121</v>
      </c>
      <c r="AL5" s="242"/>
      <c r="AM5" s="243"/>
      <c r="AN5" s="244" t="s">
        <v>122</v>
      </c>
      <c r="AO5" s="244" t="s">
        <v>123</v>
      </c>
      <c r="AP5" s="244" t="s">
        <v>124</v>
      </c>
      <c r="AQ5" s="244" t="s">
        <v>125</v>
      </c>
      <c r="AR5" s="244" t="s">
        <v>126</v>
      </c>
      <c r="AS5" s="240" t="s">
        <v>127</v>
      </c>
      <c r="AT5" s="23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9"/>
      <c r="B6" s="239"/>
      <c r="C6" s="239"/>
      <c r="D6" s="239"/>
      <c r="E6" s="239"/>
      <c r="F6" s="75" t="str">
        <f>CHOOSE(WEEKDAY(F5),"C.Nhật","T.Hai","T.Ba","T.Tư","T.Năm","T.Sáu","T.Bảy")</f>
        <v>T.Tư</v>
      </c>
      <c r="G6" s="75" t="str">
        <f t="shared" ref="G6:AJ6" si="1">CHOOSE(WEEKDAY(G5),"C.Nhật","T.Hai","T.Ba","T.Tư","T.Năm","T.Sáu","T.Bảy")</f>
        <v>T.Năm</v>
      </c>
      <c r="H6" s="75" t="str">
        <f t="shared" si="1"/>
        <v>T.Sáu</v>
      </c>
      <c r="I6" s="75" t="str">
        <f t="shared" si="1"/>
        <v>T.Bảy</v>
      </c>
      <c r="J6" s="75" t="str">
        <f t="shared" si="1"/>
        <v>C.Nhật</v>
      </c>
      <c r="K6" s="75" t="str">
        <f t="shared" si="1"/>
        <v>T.Hai</v>
      </c>
      <c r="L6" s="75" t="str">
        <f t="shared" si="1"/>
        <v>T.Ba</v>
      </c>
      <c r="M6" s="75" t="str">
        <f t="shared" si="1"/>
        <v>T.Tư</v>
      </c>
      <c r="N6" s="75" t="str">
        <f t="shared" si="1"/>
        <v>T.Năm</v>
      </c>
      <c r="O6" s="75" t="str">
        <f t="shared" si="1"/>
        <v>T.Sáu</v>
      </c>
      <c r="P6" s="75" t="str">
        <f t="shared" si="1"/>
        <v>T.Bảy</v>
      </c>
      <c r="Q6" s="75" t="str">
        <f t="shared" si="1"/>
        <v>C.Nhật</v>
      </c>
      <c r="R6" s="75" t="str">
        <f t="shared" si="1"/>
        <v>T.Hai</v>
      </c>
      <c r="S6" s="75" t="str">
        <f t="shared" si="1"/>
        <v>T.Ba</v>
      </c>
      <c r="T6" s="75" t="str">
        <f t="shared" si="1"/>
        <v>T.Tư</v>
      </c>
      <c r="U6" s="75" t="str">
        <f t="shared" si="1"/>
        <v>T.Năm</v>
      </c>
      <c r="V6" s="75" t="str">
        <f t="shared" si="1"/>
        <v>T.Sáu</v>
      </c>
      <c r="W6" s="75" t="str">
        <f t="shared" si="1"/>
        <v>T.Bảy</v>
      </c>
      <c r="X6" s="75" t="str">
        <f t="shared" si="1"/>
        <v>C.Nhật</v>
      </c>
      <c r="Y6" s="75" t="str">
        <f t="shared" si="1"/>
        <v>T.Hai</v>
      </c>
      <c r="Z6" s="75" t="str">
        <f t="shared" si="1"/>
        <v>T.Ba</v>
      </c>
      <c r="AA6" s="75" t="str">
        <f t="shared" si="1"/>
        <v>T.Tư</v>
      </c>
      <c r="AB6" s="75" t="str">
        <f t="shared" si="1"/>
        <v>T.Năm</v>
      </c>
      <c r="AC6" s="75" t="str">
        <f t="shared" si="1"/>
        <v>T.Sáu</v>
      </c>
      <c r="AD6" s="75" t="str">
        <f t="shared" si="1"/>
        <v>T.Bảy</v>
      </c>
      <c r="AE6" s="75" t="str">
        <f t="shared" si="1"/>
        <v>C.Nhật</v>
      </c>
      <c r="AF6" s="75" t="str">
        <f t="shared" si="1"/>
        <v>T.Hai</v>
      </c>
      <c r="AG6" s="75" t="str">
        <f t="shared" si="1"/>
        <v>T.Ba</v>
      </c>
      <c r="AH6" s="75" t="str">
        <f t="shared" si="1"/>
        <v>T.Tư</v>
      </c>
      <c r="AI6" s="75" t="str">
        <f t="shared" si="1"/>
        <v>T.Năm</v>
      </c>
      <c r="AJ6" s="75" t="str">
        <f t="shared" si="1"/>
        <v>T.Sáu</v>
      </c>
      <c r="AK6" s="76" t="s">
        <v>128</v>
      </c>
      <c r="AL6" s="76" t="s">
        <v>129</v>
      </c>
      <c r="AM6" s="77" t="s">
        <v>130</v>
      </c>
      <c r="AN6" s="245"/>
      <c r="AO6" s="245"/>
      <c r="AP6" s="245"/>
      <c r="AQ6" s="245"/>
      <c r="AR6" s="245"/>
      <c r="AS6" s="239"/>
      <c r="AT6" s="23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2">
        <v>1</v>
      </c>
      <c r="B9" s="222" t="s">
        <v>28</v>
      </c>
      <c r="C9" s="224" t="str">
        <f>VLOOKUP(B9,DS,2,0)</f>
        <v>Nguyễn Phước Bảo Việt Hùng</v>
      </c>
      <c r="D9" s="226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>
        <v>8</v>
      </c>
      <c r="J9" s="87"/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/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/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/>
      <c r="AF9" s="87">
        <v>8</v>
      </c>
      <c r="AG9" s="87">
        <v>8</v>
      </c>
      <c r="AH9" s="87">
        <v>8</v>
      </c>
      <c r="AI9" s="87"/>
      <c r="AJ9" s="87"/>
      <c r="AK9" s="228">
        <f>((SUM(F9:AJ9))/8)-(SUMIF($F$6:$AJ$6,"C.Nhật",F9:AJ9)/8)</f>
        <v>25</v>
      </c>
      <c r="AL9" s="228">
        <f>SUM(F10:AJ10)/8*1.5</f>
        <v>0</v>
      </c>
      <c r="AM9" s="230">
        <f>SUMIF($F$6:$AJ$6,"C.Nhật",$F9:$AJ10)/8*2</f>
        <v>0</v>
      </c>
      <c r="AN9" s="218">
        <f>SUM(AK9:AM10)</f>
        <v>25</v>
      </c>
      <c r="AO9" s="232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3"/>
      <c r="B10" s="223"/>
      <c r="C10" s="225"/>
      <c r="D10" s="227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9"/>
      <c r="AL10" s="229"/>
      <c r="AM10" s="231"/>
      <c r="AN10" s="219"/>
      <c r="AO10" s="233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2">
        <v>2</v>
      </c>
      <c r="B11" s="222" t="s">
        <v>166</v>
      </c>
      <c r="C11" s="224" t="str">
        <f>VLOOKUP(B11,DS,2,0)</f>
        <v>Mai Thị Hường</v>
      </c>
      <c r="D11" s="226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>
        <v>8</v>
      </c>
      <c r="J11" s="87"/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/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/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/>
      <c r="AF11" s="87">
        <v>8</v>
      </c>
      <c r="AG11" s="87">
        <v>8</v>
      </c>
      <c r="AH11" s="87">
        <v>8</v>
      </c>
      <c r="AI11" s="87"/>
      <c r="AJ11" s="87"/>
      <c r="AK11" s="228">
        <f>((SUM(F11:AJ11))/8)-(SUMIF($F$6:$AJ$6,"C.Nhật",F11:AJ11)/8)</f>
        <v>25</v>
      </c>
      <c r="AL11" s="228">
        <f>SUM(F12:AJ12)/8*1.5</f>
        <v>0</v>
      </c>
      <c r="AM11" s="230">
        <f>SUMIF($F$6:$AJ$6,"C.Nhật",$F11:$AJ12)/8*2</f>
        <v>0</v>
      </c>
      <c r="AN11" s="218">
        <f>SUM(AK11:AM12)</f>
        <v>25</v>
      </c>
      <c r="AO11" s="232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3"/>
      <c r="B12" s="223"/>
      <c r="C12" s="225"/>
      <c r="D12" s="227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9"/>
      <c r="AL12" s="229"/>
      <c r="AM12" s="231"/>
      <c r="AN12" s="219"/>
      <c r="AO12" s="233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2">
        <v>3</v>
      </c>
      <c r="B13" s="222" t="s">
        <v>169</v>
      </c>
      <c r="C13" s="224" t="str">
        <f>VLOOKUP(B13,DS,2,0)</f>
        <v>Đào Quảng Ninh</v>
      </c>
      <c r="D13" s="226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>
        <v>8</v>
      </c>
      <c r="J13" s="87"/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/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/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/>
      <c r="AF13" s="87">
        <v>8</v>
      </c>
      <c r="AG13" s="87">
        <v>8</v>
      </c>
      <c r="AH13" s="87">
        <v>8</v>
      </c>
      <c r="AI13" s="87"/>
      <c r="AJ13" s="87"/>
      <c r="AK13" s="228">
        <f>((SUM(F13:AJ13))/8)-(SUMIF($F$6:$AJ$6,"C.Nhật",F13:AJ13)/8)</f>
        <v>25</v>
      </c>
      <c r="AL13" s="228">
        <f>SUM(F14:AJ14)/8*1.5</f>
        <v>0</v>
      </c>
      <c r="AM13" s="230">
        <f>SUMIF($F$6:$AJ$6,"C.Nhật",$F13:$AJ14)/8*2</f>
        <v>0</v>
      </c>
      <c r="AN13" s="218">
        <f>SUM(AK13:AM14)</f>
        <v>25</v>
      </c>
      <c r="AO13" s="232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3"/>
      <c r="B14" s="223"/>
      <c r="C14" s="225"/>
      <c r="D14" s="227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9"/>
      <c r="AL14" s="229"/>
      <c r="AM14" s="231"/>
      <c r="AN14" s="219"/>
      <c r="AO14" s="233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2">
        <v>4</v>
      </c>
      <c r="B15" s="222" t="s">
        <v>173</v>
      </c>
      <c r="C15" s="224" t="str">
        <f>VLOOKUP(B15,DS,2,0)</f>
        <v>Huỳnh Đoàn Viết Thanh</v>
      </c>
      <c r="D15" s="226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>
        <v>8</v>
      </c>
      <c r="J15" s="87"/>
      <c r="K15" s="87">
        <v>8</v>
      </c>
      <c r="L15" s="87">
        <v>8</v>
      </c>
      <c r="M15" s="87">
        <v>8</v>
      </c>
      <c r="N15" s="87">
        <v>8</v>
      </c>
      <c r="O15" s="87">
        <v>8</v>
      </c>
      <c r="P15" s="87">
        <v>8</v>
      </c>
      <c r="Q15" s="87"/>
      <c r="R15" s="87">
        <v>8</v>
      </c>
      <c r="S15" s="87">
        <v>8</v>
      </c>
      <c r="T15" s="87">
        <v>8</v>
      </c>
      <c r="U15" s="87">
        <v>8</v>
      </c>
      <c r="V15" s="87">
        <v>8</v>
      </c>
      <c r="W15" s="87">
        <v>8</v>
      </c>
      <c r="X15" s="87"/>
      <c r="Y15" s="87">
        <v>8</v>
      </c>
      <c r="Z15" s="87">
        <v>8</v>
      </c>
      <c r="AA15" s="87">
        <v>8</v>
      </c>
      <c r="AB15" s="87">
        <v>8</v>
      </c>
      <c r="AC15" s="87">
        <v>8</v>
      </c>
      <c r="AD15" s="87">
        <v>8</v>
      </c>
      <c r="AE15" s="87"/>
      <c r="AF15" s="87">
        <v>8</v>
      </c>
      <c r="AG15" s="87">
        <v>8</v>
      </c>
      <c r="AH15" s="87">
        <v>8</v>
      </c>
      <c r="AI15" s="87"/>
      <c r="AJ15" s="87"/>
      <c r="AK15" s="228">
        <f>((SUM(F15:AJ15))/8)-(SUMIF($F$6:$AJ$6,"C.Nhật",F15:AJ15)/8)</f>
        <v>25</v>
      </c>
      <c r="AL15" s="228">
        <f>SUM(F16:AJ16)/8*1.5</f>
        <v>0</v>
      </c>
      <c r="AM15" s="230">
        <f>SUMIF($F$6:$AJ$6,"C.Nhật",$F15:$AJ16)/8*2</f>
        <v>0</v>
      </c>
      <c r="AN15" s="218">
        <f>SUM(AK15:AM16)</f>
        <v>25</v>
      </c>
      <c r="AO15" s="232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3"/>
      <c r="B16" s="223"/>
      <c r="C16" s="225"/>
      <c r="D16" s="227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9"/>
      <c r="AL16" s="229"/>
      <c r="AM16" s="231"/>
      <c r="AN16" s="219"/>
      <c r="AO16" s="233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2">
        <v>1</v>
      </c>
      <c r="B18" s="222" t="s">
        <v>30</v>
      </c>
      <c r="C18" s="224" t="str">
        <f>VLOOKUP(B18,DS,2,0)</f>
        <v>Nguyễn Thị Thanh Thúy</v>
      </c>
      <c r="D18" s="226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>
        <v>8</v>
      </c>
      <c r="J18" s="87"/>
      <c r="K18" s="87">
        <v>8</v>
      </c>
      <c r="L18" s="87">
        <v>8</v>
      </c>
      <c r="M18" s="87">
        <v>8</v>
      </c>
      <c r="N18" s="87">
        <v>8</v>
      </c>
      <c r="O18" s="87">
        <v>8</v>
      </c>
      <c r="P18" s="87">
        <v>8</v>
      </c>
      <c r="Q18" s="87"/>
      <c r="R18" s="87">
        <v>8</v>
      </c>
      <c r="S18" s="87">
        <v>8</v>
      </c>
      <c r="T18" s="87">
        <v>8</v>
      </c>
      <c r="U18" s="87">
        <v>8</v>
      </c>
      <c r="V18" s="87">
        <v>8</v>
      </c>
      <c r="W18" s="87">
        <v>8</v>
      </c>
      <c r="X18" s="87"/>
      <c r="Y18" s="87">
        <v>8</v>
      </c>
      <c r="Z18" s="87">
        <v>8</v>
      </c>
      <c r="AA18" s="87">
        <v>8</v>
      </c>
      <c r="AB18" s="87">
        <v>8</v>
      </c>
      <c r="AC18" s="87">
        <v>8</v>
      </c>
      <c r="AD18" s="87">
        <v>8</v>
      </c>
      <c r="AE18" s="87"/>
      <c r="AF18" s="87">
        <v>8</v>
      </c>
      <c r="AG18" s="87">
        <v>8</v>
      </c>
      <c r="AH18" s="87">
        <v>8</v>
      </c>
      <c r="AI18" s="87"/>
      <c r="AJ18" s="87"/>
      <c r="AK18" s="228">
        <f t="shared" ref="AK18" si="2">((SUM(F18:AJ18))/8)-(SUMIF($F$6:$AJ$6,"C.Nhật",F18:AJ18)/8)</f>
        <v>25</v>
      </c>
      <c r="AL18" s="228">
        <f t="shared" ref="AL18" si="3">SUM(F19:AJ19)/8*1.5</f>
        <v>0</v>
      </c>
      <c r="AM18" s="230">
        <f>SUMIF($F$6:$AJ$6,"C.Nhật",$F18:$AJ19)/8*2</f>
        <v>0</v>
      </c>
      <c r="AN18" s="218">
        <f>SUM(AK18:AM19)</f>
        <v>25</v>
      </c>
      <c r="AO18" s="232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3"/>
      <c r="B19" s="223"/>
      <c r="C19" s="225"/>
      <c r="D19" s="227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9"/>
      <c r="AL19" s="229"/>
      <c r="AM19" s="231"/>
      <c r="AN19" s="219"/>
      <c r="AO19" s="233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L18:AL19"/>
    <mergeCell ref="AS18:AS19"/>
    <mergeCell ref="AP18:AP19"/>
    <mergeCell ref="AQ18:AQ19"/>
    <mergeCell ref="AR18:AR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0 F11:AI14">
    <cfRule type="expression" dxfId="76" priority="20" stopIfTrue="1">
      <formula>IF(WEEKDAY(F$5)=1,TRUE,FALSE)</formula>
    </cfRule>
  </conditionalFormatting>
  <conditionalFormatting sqref="F9:AJ10 F11:AI14">
    <cfRule type="expression" dxfId="75" priority="19" stopIfTrue="1">
      <formula>IF(WEEKDAY(F$5)=1,TRUE,FALSE)</formula>
    </cfRule>
  </conditionalFormatting>
  <conditionalFormatting sqref="AJ18:AJ19">
    <cfRule type="expression" dxfId="74" priority="18" stopIfTrue="1">
      <formula>IF(WEEKDAY(AJ$5)=1,TRUE,FALSE)</formula>
    </cfRule>
  </conditionalFormatting>
  <conditionalFormatting sqref="AJ18:AJ19">
    <cfRule type="expression" dxfId="73" priority="17" stopIfTrue="1">
      <formula>IF(WEEKDAY(AJ$5)=1,TRUE,FALSE)</formula>
    </cfRule>
  </conditionalFormatting>
  <conditionalFormatting sqref="AJ11:AJ12">
    <cfRule type="expression" dxfId="72" priority="10" stopIfTrue="1">
      <formula>IF(WEEKDAY(AJ$5)=1,TRUE,FALSE)</formula>
    </cfRule>
  </conditionalFormatting>
  <conditionalFormatting sqref="AJ11:AJ12">
    <cfRule type="expression" dxfId="71" priority="9" stopIfTrue="1">
      <formula>IF(WEEKDAY(AJ$5)=1,TRUE,FALSE)</formula>
    </cfRule>
  </conditionalFormatting>
  <conditionalFormatting sqref="AJ13:AJ14">
    <cfRule type="expression" dxfId="70" priority="8" stopIfTrue="1">
      <formula>IF(WEEKDAY(AJ$5)=1,TRUE,FALSE)</formula>
    </cfRule>
  </conditionalFormatting>
  <conditionalFormatting sqref="AJ13:AJ14">
    <cfRule type="expression" dxfId="69" priority="7" stopIfTrue="1">
      <formula>IF(WEEKDAY(AJ$5)=1,TRUE,FALSE)</formula>
    </cfRule>
  </conditionalFormatting>
  <conditionalFormatting sqref="F18:AI19">
    <cfRule type="expression" dxfId="68" priority="6" stopIfTrue="1">
      <formula>IF(WEEKDAY(F$5)=1,TRUE,FALSE)</formula>
    </cfRule>
  </conditionalFormatting>
  <conditionalFormatting sqref="F18:AI19">
    <cfRule type="expression" dxfId="67" priority="5" stopIfTrue="1">
      <formula>IF(WEEKDAY(F$5)=1,TRUE,FALSE)</formula>
    </cfRule>
  </conditionalFormatting>
  <conditionalFormatting sqref="F15:AI16">
    <cfRule type="expression" dxfId="66" priority="4" stopIfTrue="1">
      <formula>IF(WEEKDAY(F$5)=1,TRUE,FALSE)</formula>
    </cfRule>
  </conditionalFormatting>
  <conditionalFormatting sqref="F15:AI16">
    <cfRule type="expression" dxfId="65" priority="3" stopIfTrue="1">
      <formula>IF(WEEKDAY(F$5)=1,TRUE,FALSE)</formula>
    </cfRule>
  </conditionalFormatting>
  <conditionalFormatting sqref="AJ15:AJ16">
    <cfRule type="expression" dxfId="64" priority="2" stopIfTrue="1">
      <formula>IF(WEEKDAY(AJ$5)=1,TRUE,FALSE)</formula>
    </cfRule>
  </conditionalFormatting>
  <conditionalFormatting sqref="AJ15:AJ16">
    <cfRule type="expression" dxfId="63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9" activeCellId="1" sqref="S15 S19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3" t="str">
        <f>"BẢNG THANH TOÁN LƯƠNG THÁNG"&amp;" "&amp;TEXT($E$4,"mm")&amp;" / "&amp;TEXT($E$4,"yyyy")</f>
        <v>BẢNG THANH TOÁN LƯƠNG THÁNG 04 / 2015</v>
      </c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4"/>
      <c r="R1" s="255" t="s">
        <v>117</v>
      </c>
      <c r="S1" s="256"/>
      <c r="T1" s="257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-4'!$AK$9:$AK$19)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-4'!$E$4</f>
        <v>42095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8" t="s">
        <v>3</v>
      </c>
      <c r="B5" s="258" t="s">
        <v>146</v>
      </c>
      <c r="C5" s="204" t="s">
        <v>5</v>
      </c>
      <c r="D5" s="204" t="s">
        <v>6</v>
      </c>
      <c r="E5" s="209" t="s">
        <v>7</v>
      </c>
      <c r="F5" s="260" t="s">
        <v>147</v>
      </c>
      <c r="G5" s="261"/>
      <c r="H5" s="261"/>
      <c r="I5" s="261"/>
      <c r="J5" s="261"/>
      <c r="K5" s="262"/>
      <c r="L5" s="249" t="s">
        <v>14</v>
      </c>
      <c r="M5" s="249" t="s">
        <v>148</v>
      </c>
      <c r="N5" s="204" t="s">
        <v>149</v>
      </c>
      <c r="O5" s="204"/>
      <c r="P5" s="204"/>
      <c r="Q5" s="249" t="s">
        <v>150</v>
      </c>
      <c r="R5" s="249" t="s">
        <v>151</v>
      </c>
      <c r="S5" s="249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9"/>
      <c r="B6" s="259"/>
      <c r="C6" s="204"/>
      <c r="D6" s="204"/>
      <c r="E6" s="209"/>
      <c r="F6" s="260" t="s">
        <v>154</v>
      </c>
      <c r="G6" s="262"/>
      <c r="H6" s="260" t="s">
        <v>155</v>
      </c>
      <c r="I6" s="261"/>
      <c r="J6" s="247" t="s">
        <v>156</v>
      </c>
      <c r="K6" s="249" t="s">
        <v>157</v>
      </c>
      <c r="L6" s="250"/>
      <c r="M6" s="250"/>
      <c r="N6" s="251" t="s">
        <v>158</v>
      </c>
      <c r="O6" s="249" t="s">
        <v>159</v>
      </c>
      <c r="P6" s="249" t="s">
        <v>160</v>
      </c>
      <c r="Q6" s="250"/>
      <c r="R6" s="250"/>
      <c r="S6" s="250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9"/>
      <c r="B7" s="259"/>
      <c r="C7" s="249"/>
      <c r="D7" s="249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48"/>
      <c r="K7" s="250"/>
      <c r="L7" s="263"/>
      <c r="M7" s="263"/>
      <c r="N7" s="252"/>
      <c r="O7" s="250"/>
      <c r="P7" s="250"/>
      <c r="Q7" s="250"/>
      <c r="R7" s="250"/>
      <c r="S7" s="250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3600000</v>
      </c>
      <c r="F10" s="145">
        <f>VLOOKUP(B10,'CC -4'!$B$8:$AS$19,36,0)</f>
        <v>25</v>
      </c>
      <c r="G10" s="146">
        <f t="shared" ref="G10" si="2">ROUND(E10/$U$2*F10,0)</f>
        <v>3600000</v>
      </c>
      <c r="H10" s="145">
        <f>(VLOOKUP(B10,'CC -4'!$B$8:$AS$19,37,0)+VLOOKUP(B10,'CC -4'!$B$8:$AS$19,38,0))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3600000</v>
      </c>
      <c r="L10" s="144">
        <f>ROUND(F10*20000,0)</f>
        <v>500000</v>
      </c>
      <c r="M10" s="149">
        <f t="shared" ref="M10" si="5">K10+L10</f>
        <v>4100000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4100000</v>
      </c>
      <c r="R10" s="148">
        <f>VLOOKUP(B10,DS,23,0)</f>
        <v>0</v>
      </c>
      <c r="S10" s="150">
        <f t="shared" ref="S10" si="7">Q10-R10</f>
        <v>4100000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8">VLOOKUP(B11,DS,2,0)</f>
        <v>Mai Thị Hường</v>
      </c>
      <c r="D11" s="143" t="str">
        <f t="shared" ref="D11:D12" si="9">VLOOKUP(B11,DS,3,0)</f>
        <v>Kế Toán</v>
      </c>
      <c r="E11" s="144">
        <f>VLOOKUP(B11,DS,4,0)</f>
        <v>3500000</v>
      </c>
      <c r="F11" s="145">
        <f>VLOOKUP(B11,'CC -4'!$B$8:$AS$19,36,0)</f>
        <v>25</v>
      </c>
      <c r="G11" s="146">
        <f t="shared" ref="G11:G12" si="10">ROUND(E11/$U$2*F11,0)</f>
        <v>3500000</v>
      </c>
      <c r="H11" s="145">
        <f>(VLOOKUP(B11,'CC -4'!$B$8:$AS$19,37,0)+VLOOKUP(B11,'CC -4'!$B$8:$AS$19,38,0))</f>
        <v>0</v>
      </c>
      <c r="I11" s="146">
        <f t="shared" ref="I11:I12" si="11">ROUND(E11/$U$2*H11,0)</f>
        <v>0</v>
      </c>
      <c r="J11" s="147">
        <f t="shared" ref="J11:J12" si="12">F11+H11</f>
        <v>25</v>
      </c>
      <c r="K11" s="148">
        <f t="shared" ref="K11:K12" si="13">G11+I11</f>
        <v>3500000</v>
      </c>
      <c r="L11" s="144">
        <f t="shared" ref="L11:L12" si="14">ROUND(F11*20000,0)</f>
        <v>500000</v>
      </c>
      <c r="M11" s="149">
        <f t="shared" ref="M11:M12" si="15">K11+L11</f>
        <v>4000000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4000000</v>
      </c>
      <c r="R11" s="148">
        <f>VLOOKUP(B11,DS,23,0)</f>
        <v>0</v>
      </c>
      <c r="S11" s="150">
        <f t="shared" ref="S11:S12" si="17">Q11-R11</f>
        <v>4000000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3000000</v>
      </c>
      <c r="F12" s="145">
        <f>VLOOKUP(B12,'CC -4'!$B$8:$AS$19,36,0)</f>
        <v>25</v>
      </c>
      <c r="G12" s="146">
        <f t="shared" si="10"/>
        <v>3000000</v>
      </c>
      <c r="H12" s="145">
        <f>(VLOOKUP(B12,'CC -4'!$B$8:$AS$19,37,0)+VLOOKUP(B12,'CC -4'!$B$8:$AS$19,38,0))</f>
        <v>0</v>
      </c>
      <c r="I12" s="146">
        <f t="shared" si="11"/>
        <v>0</v>
      </c>
      <c r="J12" s="147">
        <f t="shared" si="12"/>
        <v>25</v>
      </c>
      <c r="K12" s="148">
        <f t="shared" si="13"/>
        <v>3000000</v>
      </c>
      <c r="L12" s="144">
        <f t="shared" si="14"/>
        <v>500000</v>
      </c>
      <c r="M12" s="149">
        <f t="shared" si="15"/>
        <v>3500000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3500000</v>
      </c>
      <c r="R12" s="148">
        <f>VLOOKUP(B12,DS,23,0)</f>
        <v>0</v>
      </c>
      <c r="S12" s="150">
        <f t="shared" si="17"/>
        <v>3500000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4500000</v>
      </c>
      <c r="F13" s="145">
        <f>VLOOKUP(B13,'CC -4'!$B$8:$AS$19,36,0)</f>
        <v>25</v>
      </c>
      <c r="G13" s="146">
        <f t="shared" ref="G13" si="20">ROUND(E13/$U$2*F13,0)</f>
        <v>4500000</v>
      </c>
      <c r="H13" s="145">
        <f>(VLOOKUP(B13,'CC -4'!$B$8:$AS$19,37,0)+VLOOKUP(B13,'CC -4'!$B$8:$AS$19,38,0))</f>
        <v>0</v>
      </c>
      <c r="I13" s="146">
        <f t="shared" ref="I13" si="21">ROUND(E13/$U$2*H13,0)</f>
        <v>0</v>
      </c>
      <c r="J13" s="147">
        <f t="shared" ref="J13" si="22">F13+H13</f>
        <v>25</v>
      </c>
      <c r="K13" s="148">
        <f t="shared" ref="K13" si="23">G13+I13</f>
        <v>4500000</v>
      </c>
      <c r="L13" s="144">
        <f t="shared" ref="L13" si="24">ROUND(F13*20000,0)</f>
        <v>500000</v>
      </c>
      <c r="M13" s="149">
        <f t="shared" ref="M13" si="25">K13+L13</f>
        <v>5000000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5000000</v>
      </c>
      <c r="R13" s="148">
        <f>VLOOKUP(B13,DS,23,0)</f>
        <v>0</v>
      </c>
      <c r="S13" s="150">
        <f t="shared" ref="S13" si="27">Q13-R13</f>
        <v>5000000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6" t="s">
        <v>33</v>
      </c>
      <c r="B15" s="246"/>
      <c r="C15" s="246"/>
      <c r="D15" s="246"/>
      <c r="E15" s="163">
        <f>SUM(E9:E10)</f>
        <v>3600000</v>
      </c>
      <c r="F15" s="163"/>
      <c r="G15" s="163">
        <f>SUM(G9:G10)</f>
        <v>3600000</v>
      </c>
      <c r="H15" s="163"/>
      <c r="I15" s="163">
        <f>SUM(I9:I10)</f>
        <v>0</v>
      </c>
      <c r="J15" s="163"/>
      <c r="K15" s="163">
        <f t="shared" ref="K15:R15" si="28">SUM(K9:K10)</f>
        <v>3600000</v>
      </c>
      <c r="L15" s="163">
        <f t="shared" si="28"/>
        <v>500000</v>
      </c>
      <c r="M15" s="163">
        <f t="shared" si="28"/>
        <v>4100000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4100000</v>
      </c>
      <c r="R15" s="163">
        <f t="shared" si="28"/>
        <v>0</v>
      </c>
      <c r="S15" s="163">
        <f>SUM(S9:S14)</f>
        <v>16600000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-4'!$B$8:$AS$19,36,0)</f>
        <v>25</v>
      </c>
      <c r="G17" s="146">
        <f t="shared" ref="G17" si="32">ROUND(E17/$U$2*F17,0)</f>
        <v>2500000</v>
      </c>
      <c r="H17" s="145">
        <f>(VLOOKUP(B17,'CC -4'!$B$8:$AS$19,37,0)+VLOOKUP(B17,'CC -4'!$B$8:$AS$19,38,0))</f>
        <v>0</v>
      </c>
      <c r="I17" s="146">
        <f t="shared" ref="I17" si="33">ROUND(E17/$U$2*H17,0)</f>
        <v>0</v>
      </c>
      <c r="J17" s="167">
        <f t="shared" ref="J17:K17" si="34">F17+H17</f>
        <v>25</v>
      </c>
      <c r="K17" s="148">
        <f t="shared" si="34"/>
        <v>2500000</v>
      </c>
      <c r="L17" s="144">
        <f t="shared" ref="L17" si="35">ROUND(F17*20000,0)</f>
        <v>500000</v>
      </c>
      <c r="M17" s="149">
        <f t="shared" ref="M17" si="36">K17+L17</f>
        <v>3000000</v>
      </c>
      <c r="N17" s="149">
        <f>IF(VLOOKUP(B17,DS,9,0)="x",'L - 4'!E17*$N$4,0)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>M17-SUM(N17:P17)</f>
        <v>3000000</v>
      </c>
      <c r="R17" s="148">
        <f t="shared" ref="R17" si="39">VLOOKUP(B17,DS,23,0)</f>
        <v>0</v>
      </c>
      <c r="S17" s="150">
        <f>Q17-R17</f>
        <v>3000000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6" t="s">
        <v>33</v>
      </c>
      <c r="B19" s="246"/>
      <c r="C19" s="246"/>
      <c r="D19" s="246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0">SUM(K16:K18)</f>
        <v>2500000</v>
      </c>
      <c r="L19" s="163">
        <f t="shared" si="40"/>
        <v>500000</v>
      </c>
      <c r="M19" s="163">
        <f t="shared" si="40"/>
        <v>3000000</v>
      </c>
      <c r="N19" s="163">
        <f t="shared" si="40"/>
        <v>0</v>
      </c>
      <c r="O19" s="163">
        <f t="shared" si="40"/>
        <v>0</v>
      </c>
      <c r="P19" s="163">
        <f t="shared" si="40"/>
        <v>0</v>
      </c>
      <c r="Q19" s="163">
        <f t="shared" si="40"/>
        <v>3000000</v>
      </c>
      <c r="R19" s="163">
        <f t="shared" si="40"/>
        <v>0</v>
      </c>
      <c r="S19" s="163">
        <f t="shared" si="40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4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05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5" t="s">
        <v>117</v>
      </c>
      <c r="AN1" s="236"/>
      <c r="AO1" s="236"/>
      <c r="AP1" s="236"/>
      <c r="AQ1" s="236"/>
      <c r="AR1" s="236"/>
      <c r="AS1" s="23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42125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8" t="s">
        <v>118</v>
      </c>
      <c r="B5" s="238" t="s">
        <v>4</v>
      </c>
      <c r="C5" s="238" t="s">
        <v>5</v>
      </c>
      <c r="D5" s="240" t="s">
        <v>119</v>
      </c>
      <c r="E5" s="238" t="s">
        <v>120</v>
      </c>
      <c r="F5" s="73">
        <f>+E4</f>
        <v>42125</v>
      </c>
      <c r="G5" s="73">
        <f t="shared" ref="G5:AJ5" si="0">F5+1</f>
        <v>42126</v>
      </c>
      <c r="H5" s="73">
        <f t="shared" si="0"/>
        <v>42127</v>
      </c>
      <c r="I5" s="73">
        <f t="shared" si="0"/>
        <v>42128</v>
      </c>
      <c r="J5" s="73">
        <f t="shared" si="0"/>
        <v>42129</v>
      </c>
      <c r="K5" s="73">
        <f t="shared" si="0"/>
        <v>42130</v>
      </c>
      <c r="L5" s="73">
        <f t="shared" si="0"/>
        <v>42131</v>
      </c>
      <c r="M5" s="73">
        <f t="shared" si="0"/>
        <v>42132</v>
      </c>
      <c r="N5" s="73">
        <f t="shared" si="0"/>
        <v>42133</v>
      </c>
      <c r="O5" s="73">
        <f t="shared" si="0"/>
        <v>42134</v>
      </c>
      <c r="P5" s="73">
        <f t="shared" si="0"/>
        <v>42135</v>
      </c>
      <c r="Q5" s="73">
        <f t="shared" si="0"/>
        <v>42136</v>
      </c>
      <c r="R5" s="73">
        <f t="shared" si="0"/>
        <v>42137</v>
      </c>
      <c r="S5" s="73">
        <f t="shared" si="0"/>
        <v>42138</v>
      </c>
      <c r="T5" s="73">
        <f t="shared" si="0"/>
        <v>42139</v>
      </c>
      <c r="U5" s="73">
        <f t="shared" si="0"/>
        <v>42140</v>
      </c>
      <c r="V5" s="73">
        <f t="shared" si="0"/>
        <v>42141</v>
      </c>
      <c r="W5" s="73">
        <f t="shared" si="0"/>
        <v>42142</v>
      </c>
      <c r="X5" s="73">
        <f t="shared" si="0"/>
        <v>42143</v>
      </c>
      <c r="Y5" s="73">
        <f t="shared" si="0"/>
        <v>42144</v>
      </c>
      <c r="Z5" s="73">
        <f t="shared" si="0"/>
        <v>42145</v>
      </c>
      <c r="AA5" s="73">
        <f t="shared" si="0"/>
        <v>42146</v>
      </c>
      <c r="AB5" s="73">
        <f t="shared" si="0"/>
        <v>42147</v>
      </c>
      <c r="AC5" s="73">
        <f t="shared" si="0"/>
        <v>42148</v>
      </c>
      <c r="AD5" s="73">
        <f t="shared" si="0"/>
        <v>42149</v>
      </c>
      <c r="AE5" s="73">
        <f t="shared" si="0"/>
        <v>42150</v>
      </c>
      <c r="AF5" s="73">
        <f t="shared" si="0"/>
        <v>42151</v>
      </c>
      <c r="AG5" s="73">
        <f t="shared" si="0"/>
        <v>42152</v>
      </c>
      <c r="AH5" s="73">
        <f>AG5+1</f>
        <v>42153</v>
      </c>
      <c r="AI5" s="73">
        <f t="shared" si="0"/>
        <v>42154</v>
      </c>
      <c r="AJ5" s="73">
        <f t="shared" si="0"/>
        <v>42155</v>
      </c>
      <c r="AK5" s="241" t="s">
        <v>121</v>
      </c>
      <c r="AL5" s="242"/>
      <c r="AM5" s="243"/>
      <c r="AN5" s="244" t="s">
        <v>122</v>
      </c>
      <c r="AO5" s="244" t="s">
        <v>123</v>
      </c>
      <c r="AP5" s="244" t="s">
        <v>124</v>
      </c>
      <c r="AQ5" s="244" t="s">
        <v>125</v>
      </c>
      <c r="AR5" s="244" t="s">
        <v>126</v>
      </c>
      <c r="AS5" s="240" t="s">
        <v>127</v>
      </c>
      <c r="AT5" s="23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9"/>
      <c r="B6" s="239"/>
      <c r="C6" s="239"/>
      <c r="D6" s="239"/>
      <c r="E6" s="239"/>
      <c r="F6" s="75" t="str">
        <f>CHOOSE(WEEKDAY(F5),"C.Nhật","T.Hai","T.Ba","T.Tư","T.Năm","T.Sáu","T.Bảy")</f>
        <v>T.Sáu</v>
      </c>
      <c r="G6" s="75" t="str">
        <f t="shared" ref="G6:AJ6" si="1">CHOOSE(WEEKDAY(G5),"C.Nhật","T.Hai","T.Ba","T.Tư","T.Năm","T.Sáu","T.Bảy")</f>
        <v>T.Bảy</v>
      </c>
      <c r="H6" s="75" t="str">
        <f t="shared" si="1"/>
        <v>C.Nhật</v>
      </c>
      <c r="I6" s="75" t="str">
        <f t="shared" si="1"/>
        <v>T.Hai</v>
      </c>
      <c r="J6" s="75" t="str">
        <f t="shared" si="1"/>
        <v>T.Ba</v>
      </c>
      <c r="K6" s="75" t="str">
        <f t="shared" si="1"/>
        <v>T.Tư</v>
      </c>
      <c r="L6" s="75" t="str">
        <f t="shared" si="1"/>
        <v>T.Năm</v>
      </c>
      <c r="M6" s="75" t="str">
        <f t="shared" si="1"/>
        <v>T.Sáu</v>
      </c>
      <c r="N6" s="75" t="str">
        <f t="shared" si="1"/>
        <v>T.Bảy</v>
      </c>
      <c r="O6" s="75" t="str">
        <f t="shared" si="1"/>
        <v>C.Nhật</v>
      </c>
      <c r="P6" s="75" t="str">
        <f t="shared" si="1"/>
        <v>T.Hai</v>
      </c>
      <c r="Q6" s="75" t="str">
        <f t="shared" si="1"/>
        <v>T.Ba</v>
      </c>
      <c r="R6" s="75" t="str">
        <f t="shared" si="1"/>
        <v>T.Tư</v>
      </c>
      <c r="S6" s="75" t="str">
        <f t="shared" si="1"/>
        <v>T.Năm</v>
      </c>
      <c r="T6" s="75" t="str">
        <f t="shared" si="1"/>
        <v>T.Sáu</v>
      </c>
      <c r="U6" s="75" t="str">
        <f t="shared" si="1"/>
        <v>T.Bảy</v>
      </c>
      <c r="V6" s="75" t="str">
        <f t="shared" si="1"/>
        <v>C.Nhật</v>
      </c>
      <c r="W6" s="75" t="str">
        <f t="shared" si="1"/>
        <v>T.Hai</v>
      </c>
      <c r="X6" s="75" t="str">
        <f t="shared" si="1"/>
        <v>T.Ba</v>
      </c>
      <c r="Y6" s="75" t="str">
        <f t="shared" si="1"/>
        <v>T.Tư</v>
      </c>
      <c r="Z6" s="75" t="str">
        <f t="shared" si="1"/>
        <v>T.Năm</v>
      </c>
      <c r="AA6" s="75" t="str">
        <f t="shared" si="1"/>
        <v>T.Sáu</v>
      </c>
      <c r="AB6" s="75" t="str">
        <f t="shared" si="1"/>
        <v>T.Bảy</v>
      </c>
      <c r="AC6" s="75" t="str">
        <f t="shared" si="1"/>
        <v>C.Nhật</v>
      </c>
      <c r="AD6" s="75" t="str">
        <f t="shared" si="1"/>
        <v>T.Hai</v>
      </c>
      <c r="AE6" s="75" t="str">
        <f t="shared" si="1"/>
        <v>T.Ba</v>
      </c>
      <c r="AF6" s="75" t="str">
        <f t="shared" si="1"/>
        <v>T.Tư</v>
      </c>
      <c r="AG6" s="75" t="str">
        <f t="shared" si="1"/>
        <v>T.Năm</v>
      </c>
      <c r="AH6" s="75" t="str">
        <f t="shared" si="1"/>
        <v>T.Sáu</v>
      </c>
      <c r="AI6" s="75" t="str">
        <f t="shared" si="1"/>
        <v>T.Bảy</v>
      </c>
      <c r="AJ6" s="75" t="str">
        <f t="shared" si="1"/>
        <v>C.Nhật</v>
      </c>
      <c r="AK6" s="76" t="s">
        <v>128</v>
      </c>
      <c r="AL6" s="76" t="s">
        <v>129</v>
      </c>
      <c r="AM6" s="77" t="s">
        <v>130</v>
      </c>
      <c r="AN6" s="245"/>
      <c r="AO6" s="245"/>
      <c r="AP6" s="245"/>
      <c r="AQ6" s="245"/>
      <c r="AR6" s="245"/>
      <c r="AS6" s="239"/>
      <c r="AT6" s="23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2">
        <v>1</v>
      </c>
      <c r="B9" s="222" t="s">
        <v>28</v>
      </c>
      <c r="C9" s="224" t="str">
        <f>VLOOKUP(B9,DS,2,0)</f>
        <v>Nguyễn Phước Bảo Việt Hùng</v>
      </c>
      <c r="D9" s="226" t="str">
        <f>VLOOKUP(B9,DS,3,0)</f>
        <v>Kinh Doanh</v>
      </c>
      <c r="E9" s="86" t="s">
        <v>133</v>
      </c>
      <c r="F9" s="87"/>
      <c r="G9" s="87">
        <v>8</v>
      </c>
      <c r="H9" s="87"/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/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/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/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/>
      <c r="AK9" s="228">
        <f>((SUM(F9:AJ9))/8)-(SUMIF($F$6:$AJ$6,"C.Nhật",F9:AJ9)/8)</f>
        <v>25</v>
      </c>
      <c r="AL9" s="228">
        <f>SUM(F10:AJ10)/8*1.5</f>
        <v>0</v>
      </c>
      <c r="AM9" s="230">
        <f>SUMIF($F$6:$AJ$6,"C.Nhật",$F9:$AJ10)/8*2</f>
        <v>0</v>
      </c>
      <c r="AN9" s="218">
        <f>SUM(AK9:AM10)</f>
        <v>25</v>
      </c>
      <c r="AO9" s="232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3"/>
      <c r="B10" s="223"/>
      <c r="C10" s="225"/>
      <c r="D10" s="227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9"/>
      <c r="AL10" s="229"/>
      <c r="AM10" s="231"/>
      <c r="AN10" s="219"/>
      <c r="AO10" s="233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2">
        <v>2</v>
      </c>
      <c r="B11" s="222" t="s">
        <v>166</v>
      </c>
      <c r="C11" s="224" t="str">
        <f>VLOOKUP(B11,DS,2,0)</f>
        <v>Mai Thị Hường</v>
      </c>
      <c r="D11" s="226" t="str">
        <f>VLOOKUP(B11,DS,3,0)</f>
        <v>Kế Toán</v>
      </c>
      <c r="E11" s="86" t="s">
        <v>133</v>
      </c>
      <c r="F11" s="87"/>
      <c r="G11" s="87">
        <v>8</v>
      </c>
      <c r="H11" s="87"/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/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/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/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/>
      <c r="AK11" s="228">
        <f>((SUM(F11:AJ11))/8)-(SUMIF($F$6:$AJ$6,"C.Nhật",F11:AJ11)/8)</f>
        <v>25</v>
      </c>
      <c r="AL11" s="228">
        <f>SUM(F12:AJ12)/8*1.5</f>
        <v>0</v>
      </c>
      <c r="AM11" s="230">
        <f>SUMIF($F$6:$AJ$6,"C.Nhật",$F11:$AJ12)/8*2</f>
        <v>0</v>
      </c>
      <c r="AN11" s="218">
        <f>SUM(AK11:AM12)</f>
        <v>25</v>
      </c>
      <c r="AO11" s="232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3"/>
      <c r="B12" s="223"/>
      <c r="C12" s="225"/>
      <c r="D12" s="227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9"/>
      <c r="AL12" s="229"/>
      <c r="AM12" s="231"/>
      <c r="AN12" s="219"/>
      <c r="AO12" s="233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2">
        <v>3</v>
      </c>
      <c r="B13" s="222" t="s">
        <v>169</v>
      </c>
      <c r="C13" s="224" t="str">
        <f>VLOOKUP(B13,DS,2,0)</f>
        <v>Đào Quảng Ninh</v>
      </c>
      <c r="D13" s="226" t="str">
        <f>VLOOKUP(B13,DS,3,0)</f>
        <v>Giao Hàng</v>
      </c>
      <c r="E13" s="86" t="s">
        <v>133</v>
      </c>
      <c r="F13" s="87"/>
      <c r="G13" s="87">
        <v>8</v>
      </c>
      <c r="H13" s="87"/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/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/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/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/>
      <c r="AK13" s="228">
        <f>((SUM(F13:AJ13))/8)-(SUMIF($F$6:$AJ$6,"C.Nhật",F13:AJ13)/8)</f>
        <v>25</v>
      </c>
      <c r="AL13" s="228">
        <f>SUM(F14:AJ14)/8*1.5</f>
        <v>0</v>
      </c>
      <c r="AM13" s="230">
        <f>SUMIF($F$6:$AJ$6,"C.Nhật",$F13:$AJ14)/8*2</f>
        <v>0</v>
      </c>
      <c r="AN13" s="218">
        <f>SUM(AK13:AM14)</f>
        <v>25</v>
      </c>
      <c r="AO13" s="232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3"/>
      <c r="B14" s="223"/>
      <c r="C14" s="225"/>
      <c r="D14" s="227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9"/>
      <c r="AL14" s="229"/>
      <c r="AM14" s="231"/>
      <c r="AN14" s="219"/>
      <c r="AO14" s="233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2">
        <v>4</v>
      </c>
      <c r="B15" s="222" t="s">
        <v>173</v>
      </c>
      <c r="C15" s="224" t="str">
        <f>VLOOKUP(B15,DS,2,0)</f>
        <v>Huỳnh Đoàn Viết Thanh</v>
      </c>
      <c r="D15" s="226" t="str">
        <f>VLOOKUP(B15,DS,3,0)</f>
        <v>Tài xế</v>
      </c>
      <c r="E15" s="86" t="s">
        <v>133</v>
      </c>
      <c r="F15" s="87"/>
      <c r="G15" s="87">
        <v>8</v>
      </c>
      <c r="H15" s="87"/>
      <c r="I15" s="87">
        <v>8</v>
      </c>
      <c r="J15" s="87">
        <v>8</v>
      </c>
      <c r="K15" s="87">
        <v>8</v>
      </c>
      <c r="L15" s="87">
        <v>8</v>
      </c>
      <c r="M15" s="87">
        <v>8</v>
      </c>
      <c r="N15" s="87">
        <v>8</v>
      </c>
      <c r="O15" s="87"/>
      <c r="P15" s="87">
        <v>8</v>
      </c>
      <c r="Q15" s="87">
        <v>8</v>
      </c>
      <c r="R15" s="87">
        <v>8</v>
      </c>
      <c r="S15" s="87">
        <v>8</v>
      </c>
      <c r="T15" s="87">
        <v>8</v>
      </c>
      <c r="U15" s="87">
        <v>8</v>
      </c>
      <c r="V15" s="87"/>
      <c r="W15" s="87">
        <v>8</v>
      </c>
      <c r="X15" s="87">
        <v>8</v>
      </c>
      <c r="Y15" s="87">
        <v>8</v>
      </c>
      <c r="Z15" s="87">
        <v>8</v>
      </c>
      <c r="AA15" s="87">
        <v>8</v>
      </c>
      <c r="AB15" s="87">
        <v>8</v>
      </c>
      <c r="AC15" s="87"/>
      <c r="AD15" s="87">
        <v>8</v>
      </c>
      <c r="AE15" s="87">
        <v>8</v>
      </c>
      <c r="AF15" s="87">
        <v>8</v>
      </c>
      <c r="AG15" s="87">
        <v>8</v>
      </c>
      <c r="AH15" s="87">
        <v>8</v>
      </c>
      <c r="AI15" s="87">
        <v>8</v>
      </c>
      <c r="AJ15" s="87"/>
      <c r="AK15" s="228">
        <f>((SUM(F15:AJ15))/8)-(SUMIF($F$6:$AJ$6,"C.Nhật",F15:AJ15)/8)</f>
        <v>25</v>
      </c>
      <c r="AL15" s="228">
        <f>SUM(F16:AJ16)/8*1.5</f>
        <v>0</v>
      </c>
      <c r="AM15" s="230">
        <f>SUMIF($F$6:$AJ$6,"C.Nhật",$F15:$AJ16)/8*2</f>
        <v>0</v>
      </c>
      <c r="AN15" s="218">
        <f>SUM(AK15:AM16)</f>
        <v>25</v>
      </c>
      <c r="AO15" s="232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3"/>
      <c r="B16" s="223"/>
      <c r="C16" s="225"/>
      <c r="D16" s="227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9"/>
      <c r="AL16" s="229"/>
      <c r="AM16" s="231"/>
      <c r="AN16" s="219"/>
      <c r="AO16" s="233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2">
        <v>1</v>
      </c>
      <c r="B18" s="222" t="s">
        <v>30</v>
      </c>
      <c r="C18" s="224" t="str">
        <f>VLOOKUP(B18,DS,2,0)</f>
        <v>Nguyễn Thị Thanh Thúy</v>
      </c>
      <c r="D18" s="226" t="str">
        <f>VLOOKUP(B18,DS,3,0)</f>
        <v>Công nhân</v>
      </c>
      <c r="E18" s="86" t="s">
        <v>133</v>
      </c>
      <c r="F18" s="87"/>
      <c r="G18" s="87">
        <v>8</v>
      </c>
      <c r="H18" s="87"/>
      <c r="I18" s="87">
        <v>8</v>
      </c>
      <c r="J18" s="87">
        <v>8</v>
      </c>
      <c r="K18" s="87">
        <v>8</v>
      </c>
      <c r="L18" s="87">
        <v>8</v>
      </c>
      <c r="M18" s="87">
        <v>8</v>
      </c>
      <c r="N18" s="87">
        <v>8</v>
      </c>
      <c r="O18" s="87"/>
      <c r="P18" s="87">
        <v>8</v>
      </c>
      <c r="Q18" s="87">
        <v>8</v>
      </c>
      <c r="R18" s="87">
        <v>8</v>
      </c>
      <c r="S18" s="87">
        <v>8</v>
      </c>
      <c r="T18" s="87">
        <v>8</v>
      </c>
      <c r="U18" s="87">
        <v>8</v>
      </c>
      <c r="V18" s="87"/>
      <c r="W18" s="87">
        <v>8</v>
      </c>
      <c r="X18" s="87">
        <v>8</v>
      </c>
      <c r="Y18" s="87">
        <v>8</v>
      </c>
      <c r="Z18" s="87">
        <v>8</v>
      </c>
      <c r="AA18" s="87">
        <v>8</v>
      </c>
      <c r="AB18" s="87">
        <v>8</v>
      </c>
      <c r="AC18" s="87"/>
      <c r="AD18" s="87">
        <v>8</v>
      </c>
      <c r="AE18" s="87">
        <v>8</v>
      </c>
      <c r="AF18" s="87">
        <v>8</v>
      </c>
      <c r="AG18" s="87">
        <v>8</v>
      </c>
      <c r="AH18" s="87">
        <v>8</v>
      </c>
      <c r="AI18" s="87">
        <v>8</v>
      </c>
      <c r="AJ18" s="87"/>
      <c r="AK18" s="228">
        <f t="shared" ref="AK18" si="2">((SUM(F18:AJ18))/8)-(SUMIF($F$6:$AJ$6,"C.Nhật",F18:AJ18)/8)</f>
        <v>25</v>
      </c>
      <c r="AL18" s="228">
        <f t="shared" ref="AL18" si="3">SUM(F19:AJ19)/8*1.5</f>
        <v>0</v>
      </c>
      <c r="AM18" s="230">
        <f>SUMIF($F$6:$AJ$6,"C.Nhật",$F18:$AJ19)/8*2</f>
        <v>0</v>
      </c>
      <c r="AN18" s="218">
        <f>SUM(AK18:AM19)</f>
        <v>25</v>
      </c>
      <c r="AO18" s="232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3"/>
      <c r="B19" s="223"/>
      <c r="C19" s="225"/>
      <c r="D19" s="227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9"/>
      <c r="AL19" s="229"/>
      <c r="AM19" s="231"/>
      <c r="AN19" s="219"/>
      <c r="AO19" s="233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L18:AL19"/>
    <mergeCell ref="AS18:AS19"/>
    <mergeCell ref="AP18:AP19"/>
    <mergeCell ref="AQ18:AQ19"/>
    <mergeCell ref="AR18:AR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4">
    <cfRule type="expression" dxfId="62" priority="18" stopIfTrue="1">
      <formula>IF(WEEKDAY(F$5)=1,TRUE,FALSE)</formula>
    </cfRule>
  </conditionalFormatting>
  <conditionalFormatting sqref="F9:AJ14">
    <cfRule type="expression" dxfId="61" priority="17" stopIfTrue="1">
      <formula>IF(WEEKDAY(F$5)=1,TRUE,FALSE)</formula>
    </cfRule>
  </conditionalFormatting>
  <conditionalFormatting sqref="F18:AJ19">
    <cfRule type="expression" dxfId="60" priority="4" stopIfTrue="1">
      <formula>IF(WEEKDAY(F$5)=1,TRUE,FALSE)</formula>
    </cfRule>
  </conditionalFormatting>
  <conditionalFormatting sqref="F18:AJ19">
    <cfRule type="expression" dxfId="59" priority="3" stopIfTrue="1">
      <formula>IF(WEEKDAY(F$5)=1,TRUE,FALSE)</formula>
    </cfRule>
  </conditionalFormatting>
  <conditionalFormatting sqref="F15:AJ16">
    <cfRule type="expression" dxfId="58" priority="2" stopIfTrue="1">
      <formula>IF(WEEKDAY(F$5)=1,TRUE,FALSE)</formula>
    </cfRule>
  </conditionalFormatting>
  <conditionalFormatting sqref="F15:AJ16">
    <cfRule type="expression" dxfId="5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9" activeCellId="1" sqref="S15 S19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3" t="str">
        <f>"BẢNG THANH TOÁN LƯƠNG THÁNG"&amp;" "&amp;TEXT($E$4,"mm")&amp;" / "&amp;TEXT($E$4,"yyyy")</f>
        <v>BẢNG THANH TOÁN LƯƠNG THÁNG 05 / 2015</v>
      </c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4"/>
      <c r="R1" s="255" t="s">
        <v>117</v>
      </c>
      <c r="S1" s="256"/>
      <c r="T1" s="257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-5'!$AK$9:$AK$19)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-5'!$E$4</f>
        <v>42125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8" t="s">
        <v>3</v>
      </c>
      <c r="B5" s="258" t="s">
        <v>146</v>
      </c>
      <c r="C5" s="204" t="s">
        <v>5</v>
      </c>
      <c r="D5" s="204" t="s">
        <v>6</v>
      </c>
      <c r="E5" s="209" t="s">
        <v>7</v>
      </c>
      <c r="F5" s="260" t="s">
        <v>147</v>
      </c>
      <c r="G5" s="261"/>
      <c r="H5" s="261"/>
      <c r="I5" s="261"/>
      <c r="J5" s="261"/>
      <c r="K5" s="262"/>
      <c r="L5" s="249" t="s">
        <v>14</v>
      </c>
      <c r="M5" s="249" t="s">
        <v>148</v>
      </c>
      <c r="N5" s="204" t="s">
        <v>149</v>
      </c>
      <c r="O5" s="204"/>
      <c r="P5" s="204"/>
      <c r="Q5" s="249" t="s">
        <v>150</v>
      </c>
      <c r="R5" s="249" t="s">
        <v>151</v>
      </c>
      <c r="S5" s="249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9"/>
      <c r="B6" s="259"/>
      <c r="C6" s="204"/>
      <c r="D6" s="204"/>
      <c r="E6" s="209"/>
      <c r="F6" s="260" t="s">
        <v>154</v>
      </c>
      <c r="G6" s="262"/>
      <c r="H6" s="260" t="s">
        <v>155</v>
      </c>
      <c r="I6" s="261"/>
      <c r="J6" s="247" t="s">
        <v>156</v>
      </c>
      <c r="K6" s="249" t="s">
        <v>157</v>
      </c>
      <c r="L6" s="250"/>
      <c r="M6" s="250"/>
      <c r="N6" s="251" t="s">
        <v>158</v>
      </c>
      <c r="O6" s="249" t="s">
        <v>159</v>
      </c>
      <c r="P6" s="249" t="s">
        <v>160</v>
      </c>
      <c r="Q6" s="250"/>
      <c r="R6" s="250"/>
      <c r="S6" s="250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9"/>
      <c r="B7" s="259"/>
      <c r="C7" s="249"/>
      <c r="D7" s="249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48"/>
      <c r="K7" s="250"/>
      <c r="L7" s="263"/>
      <c r="M7" s="263"/>
      <c r="N7" s="252"/>
      <c r="O7" s="250"/>
      <c r="P7" s="250"/>
      <c r="Q7" s="250"/>
      <c r="R7" s="250"/>
      <c r="S7" s="250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3600000</v>
      </c>
      <c r="F10" s="145">
        <f>VLOOKUP(B10,'CC -5'!$B$8:$AS$19,36,0)</f>
        <v>25</v>
      </c>
      <c r="G10" s="146">
        <f t="shared" ref="G10" si="2">ROUND(E10/$U$2*F10,0)</f>
        <v>3600000</v>
      </c>
      <c r="H10" s="145">
        <f>(VLOOKUP(B10,'CC -5'!$B$8:$AS$19,37,0)+VLOOKUP(B10,'CC -5'!$B$8:$AS$19,38,0))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3600000</v>
      </c>
      <c r="L10" s="144">
        <f>ROUND(F10*20000,0)</f>
        <v>500000</v>
      </c>
      <c r="M10" s="149">
        <f t="shared" ref="M10" si="5">K10+L10</f>
        <v>4100000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4100000</v>
      </c>
      <c r="R10" s="148">
        <f>VLOOKUP(B10,DS,23,0)</f>
        <v>0</v>
      </c>
      <c r="S10" s="150">
        <f t="shared" ref="S10" si="7">Q10-R10</f>
        <v>4100000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8">VLOOKUP(B11,DS,2,0)</f>
        <v>Mai Thị Hường</v>
      </c>
      <c r="D11" s="143" t="str">
        <f t="shared" ref="D11:D12" si="9">VLOOKUP(B11,DS,3,0)</f>
        <v>Kế Toán</v>
      </c>
      <c r="E11" s="144">
        <f>VLOOKUP(B11,DS,4,0)</f>
        <v>3500000</v>
      </c>
      <c r="F11" s="145">
        <f>VLOOKUP(B11,'CC -5'!$B$8:$AS$19,36,0)</f>
        <v>25</v>
      </c>
      <c r="G11" s="146">
        <f t="shared" ref="G11:G12" si="10">ROUND(E11/$U$2*F11,0)</f>
        <v>3500000</v>
      </c>
      <c r="H11" s="145">
        <f>(VLOOKUP(B11,'CC -5'!$B$8:$AS$19,37,0)+VLOOKUP(B11,'CC -5'!$B$8:$AS$19,38,0))</f>
        <v>0</v>
      </c>
      <c r="I11" s="146">
        <f t="shared" ref="I11:I12" si="11">ROUND(E11/$U$2*H11,0)</f>
        <v>0</v>
      </c>
      <c r="J11" s="147">
        <f t="shared" ref="J11:J12" si="12">F11+H11</f>
        <v>25</v>
      </c>
      <c r="K11" s="148">
        <f t="shared" ref="K11:K12" si="13">G11+I11</f>
        <v>3500000</v>
      </c>
      <c r="L11" s="144">
        <f t="shared" ref="L11:L12" si="14">ROUND(F11*20000,0)</f>
        <v>500000</v>
      </c>
      <c r="M11" s="149">
        <f t="shared" ref="M11:M12" si="15">K11+L11</f>
        <v>4000000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4000000</v>
      </c>
      <c r="R11" s="148">
        <f>VLOOKUP(B11,DS,23,0)</f>
        <v>0</v>
      </c>
      <c r="S11" s="150">
        <f t="shared" ref="S11:S12" si="17">Q11-R11</f>
        <v>4000000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3000000</v>
      </c>
      <c r="F12" s="145">
        <f>VLOOKUP(B12,'CC -5'!$B$8:$AS$19,36,0)</f>
        <v>25</v>
      </c>
      <c r="G12" s="146">
        <f t="shared" si="10"/>
        <v>3000000</v>
      </c>
      <c r="H12" s="145">
        <f>(VLOOKUP(B12,'CC -5'!$B$8:$AS$19,37,0)+VLOOKUP(B12,'CC -5'!$B$8:$AS$19,38,0))</f>
        <v>0</v>
      </c>
      <c r="I12" s="146">
        <f t="shared" si="11"/>
        <v>0</v>
      </c>
      <c r="J12" s="147">
        <f t="shared" si="12"/>
        <v>25</v>
      </c>
      <c r="K12" s="148">
        <f t="shared" si="13"/>
        <v>3000000</v>
      </c>
      <c r="L12" s="144">
        <f t="shared" si="14"/>
        <v>500000</v>
      </c>
      <c r="M12" s="149">
        <f t="shared" si="15"/>
        <v>3500000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3500000</v>
      </c>
      <c r="R12" s="148">
        <f>VLOOKUP(B12,DS,23,0)</f>
        <v>0</v>
      </c>
      <c r="S12" s="150">
        <f t="shared" si="17"/>
        <v>3500000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4500000</v>
      </c>
      <c r="F13" s="145">
        <f>VLOOKUP(B13,'CC -5'!$B$8:$AS$19,36,0)</f>
        <v>25</v>
      </c>
      <c r="G13" s="146">
        <f t="shared" ref="G13" si="20">ROUND(E13/$U$2*F13,0)</f>
        <v>4500000</v>
      </c>
      <c r="H13" s="145">
        <f>(VLOOKUP(B13,'CC -5'!$B$8:$AS$19,37,0)+VLOOKUP(B13,'CC -5'!$B$8:$AS$19,38,0))</f>
        <v>0</v>
      </c>
      <c r="I13" s="146">
        <f t="shared" ref="I13" si="21">ROUND(E13/$U$2*H13,0)</f>
        <v>0</v>
      </c>
      <c r="J13" s="147">
        <f t="shared" ref="J13" si="22">F13+H13</f>
        <v>25</v>
      </c>
      <c r="K13" s="148">
        <f t="shared" ref="K13" si="23">G13+I13</f>
        <v>4500000</v>
      </c>
      <c r="L13" s="144">
        <f t="shared" ref="L13" si="24">ROUND(F13*20000,0)</f>
        <v>500000</v>
      </c>
      <c r="M13" s="149">
        <f t="shared" ref="M13" si="25">K13+L13</f>
        <v>5000000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5000000</v>
      </c>
      <c r="R13" s="148">
        <f>VLOOKUP(B13,DS,23,0)</f>
        <v>0</v>
      </c>
      <c r="S13" s="150">
        <f t="shared" ref="S13" si="27">Q13-R13</f>
        <v>5000000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6" t="s">
        <v>33</v>
      </c>
      <c r="B15" s="246"/>
      <c r="C15" s="246"/>
      <c r="D15" s="246"/>
      <c r="E15" s="163">
        <f>SUM(E9:E10)</f>
        <v>3600000</v>
      </c>
      <c r="F15" s="163"/>
      <c r="G15" s="163">
        <f>SUM(G9:G10)</f>
        <v>3600000</v>
      </c>
      <c r="H15" s="163"/>
      <c r="I15" s="163">
        <f>SUM(I9:I10)</f>
        <v>0</v>
      </c>
      <c r="J15" s="163"/>
      <c r="K15" s="163">
        <f t="shared" ref="K15:R15" si="28">SUM(K9:K10)</f>
        <v>3600000</v>
      </c>
      <c r="L15" s="163">
        <f t="shared" si="28"/>
        <v>500000</v>
      </c>
      <c r="M15" s="163">
        <f t="shared" si="28"/>
        <v>4100000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4100000</v>
      </c>
      <c r="R15" s="163">
        <f t="shared" si="28"/>
        <v>0</v>
      </c>
      <c r="S15" s="163">
        <f>SUM(S9:S14)</f>
        <v>16600000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-5'!$B$8:$AS$19,36,0)</f>
        <v>25</v>
      </c>
      <c r="G17" s="146">
        <f t="shared" ref="G17" si="32">ROUND(E17/$U$2*F17,0)</f>
        <v>2500000</v>
      </c>
      <c r="H17" s="145">
        <f>(VLOOKUP(B17,'CC -5'!$B$8:$AS$19,37,0)+VLOOKUP(B17,'CC -5'!$B$8:$AS$19,38,0))</f>
        <v>0</v>
      </c>
      <c r="I17" s="146">
        <f t="shared" ref="I17" si="33">ROUND(E17/$U$2*H17,0)</f>
        <v>0</v>
      </c>
      <c r="J17" s="167">
        <f t="shared" ref="J17:K17" si="34">F17+H17</f>
        <v>25</v>
      </c>
      <c r="K17" s="148">
        <f t="shared" si="34"/>
        <v>2500000</v>
      </c>
      <c r="L17" s="144">
        <f>ROUND(F17*20000,0)</f>
        <v>500000</v>
      </c>
      <c r="M17" s="149">
        <f t="shared" ref="M17" si="35">K17+L17</f>
        <v>3000000</v>
      </c>
      <c r="N17" s="149">
        <f>IF(VLOOKUP(B17,DS,9,0)="x",'L - 5'!E17*$N$4,0)</f>
        <v>0</v>
      </c>
      <c r="O17" s="149">
        <f t="shared" ref="O17" si="36">IF(VLOOKUP(B17,DS,9,0)="x",E17*0.015,0)</f>
        <v>0</v>
      </c>
      <c r="P17" s="149">
        <f t="shared" ref="P17" si="37">IF(VLOOKUP(B17,DS,9,0)="x",E17*0.01,0)</f>
        <v>0</v>
      </c>
      <c r="Q17" s="148">
        <f>M17-SUM(N17:P17)</f>
        <v>3000000</v>
      </c>
      <c r="R17" s="148">
        <f t="shared" ref="R17" si="38">VLOOKUP(B17,DS,23,0)</f>
        <v>0</v>
      </c>
      <c r="S17" s="150">
        <f>Q17-R17</f>
        <v>3000000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6" t="s">
        <v>33</v>
      </c>
      <c r="B19" s="246"/>
      <c r="C19" s="246"/>
      <c r="D19" s="246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9">SUM(K16:K18)</f>
        <v>2500000</v>
      </c>
      <c r="L19" s="163">
        <f t="shared" si="39"/>
        <v>500000</v>
      </c>
      <c r="M19" s="163">
        <f t="shared" si="39"/>
        <v>3000000</v>
      </c>
      <c r="N19" s="163">
        <f t="shared" si="39"/>
        <v>0</v>
      </c>
      <c r="O19" s="163">
        <f t="shared" si="39"/>
        <v>0</v>
      </c>
      <c r="P19" s="163">
        <f t="shared" si="39"/>
        <v>0</v>
      </c>
      <c r="Q19" s="163">
        <f t="shared" si="39"/>
        <v>3000000</v>
      </c>
      <c r="R19" s="163">
        <f t="shared" si="39"/>
        <v>0</v>
      </c>
      <c r="S19" s="163">
        <f t="shared" si="39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5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06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5" t="s">
        <v>117</v>
      </c>
      <c r="AN1" s="236"/>
      <c r="AO1" s="236"/>
      <c r="AP1" s="236"/>
      <c r="AQ1" s="236"/>
      <c r="AR1" s="236"/>
      <c r="AS1" s="23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42156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8" t="s">
        <v>118</v>
      </c>
      <c r="B5" s="238" t="s">
        <v>4</v>
      </c>
      <c r="C5" s="238" t="s">
        <v>5</v>
      </c>
      <c r="D5" s="240" t="s">
        <v>119</v>
      </c>
      <c r="E5" s="238" t="s">
        <v>120</v>
      </c>
      <c r="F5" s="73">
        <f>+E4</f>
        <v>42156</v>
      </c>
      <c r="G5" s="73">
        <f t="shared" ref="G5:AJ5" si="0">F5+1</f>
        <v>42157</v>
      </c>
      <c r="H5" s="73">
        <f t="shared" si="0"/>
        <v>42158</v>
      </c>
      <c r="I5" s="73">
        <f t="shared" si="0"/>
        <v>42159</v>
      </c>
      <c r="J5" s="73">
        <f t="shared" si="0"/>
        <v>42160</v>
      </c>
      <c r="K5" s="73">
        <f t="shared" si="0"/>
        <v>42161</v>
      </c>
      <c r="L5" s="73">
        <f t="shared" si="0"/>
        <v>42162</v>
      </c>
      <c r="M5" s="73">
        <f t="shared" si="0"/>
        <v>42163</v>
      </c>
      <c r="N5" s="73">
        <f t="shared" si="0"/>
        <v>42164</v>
      </c>
      <c r="O5" s="73">
        <f t="shared" si="0"/>
        <v>42165</v>
      </c>
      <c r="P5" s="73">
        <f t="shared" si="0"/>
        <v>42166</v>
      </c>
      <c r="Q5" s="73">
        <f t="shared" si="0"/>
        <v>42167</v>
      </c>
      <c r="R5" s="73">
        <f t="shared" si="0"/>
        <v>42168</v>
      </c>
      <c r="S5" s="73">
        <f t="shared" si="0"/>
        <v>42169</v>
      </c>
      <c r="T5" s="73">
        <f t="shared" si="0"/>
        <v>42170</v>
      </c>
      <c r="U5" s="73">
        <f t="shared" si="0"/>
        <v>42171</v>
      </c>
      <c r="V5" s="73">
        <f t="shared" si="0"/>
        <v>42172</v>
      </c>
      <c r="W5" s="73">
        <f t="shared" si="0"/>
        <v>42173</v>
      </c>
      <c r="X5" s="73">
        <f t="shared" si="0"/>
        <v>42174</v>
      </c>
      <c r="Y5" s="73">
        <f t="shared" si="0"/>
        <v>42175</v>
      </c>
      <c r="Z5" s="73">
        <f t="shared" si="0"/>
        <v>42176</v>
      </c>
      <c r="AA5" s="73">
        <f t="shared" si="0"/>
        <v>42177</v>
      </c>
      <c r="AB5" s="73">
        <f t="shared" si="0"/>
        <v>42178</v>
      </c>
      <c r="AC5" s="73">
        <f t="shared" si="0"/>
        <v>42179</v>
      </c>
      <c r="AD5" s="73">
        <f t="shared" si="0"/>
        <v>42180</v>
      </c>
      <c r="AE5" s="73">
        <f t="shared" si="0"/>
        <v>42181</v>
      </c>
      <c r="AF5" s="73">
        <f t="shared" si="0"/>
        <v>42182</v>
      </c>
      <c r="AG5" s="73">
        <f t="shared" si="0"/>
        <v>42183</v>
      </c>
      <c r="AH5" s="73">
        <f>AG5+1</f>
        <v>42184</v>
      </c>
      <c r="AI5" s="73">
        <f t="shared" si="0"/>
        <v>42185</v>
      </c>
      <c r="AJ5" s="73">
        <f t="shared" si="0"/>
        <v>42186</v>
      </c>
      <c r="AK5" s="241" t="s">
        <v>121</v>
      </c>
      <c r="AL5" s="242"/>
      <c r="AM5" s="243"/>
      <c r="AN5" s="244" t="s">
        <v>122</v>
      </c>
      <c r="AO5" s="244" t="s">
        <v>123</v>
      </c>
      <c r="AP5" s="244" t="s">
        <v>124</v>
      </c>
      <c r="AQ5" s="244" t="s">
        <v>125</v>
      </c>
      <c r="AR5" s="244" t="s">
        <v>126</v>
      </c>
      <c r="AS5" s="240" t="s">
        <v>127</v>
      </c>
      <c r="AT5" s="23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9"/>
      <c r="B6" s="239"/>
      <c r="C6" s="239"/>
      <c r="D6" s="239"/>
      <c r="E6" s="239"/>
      <c r="F6" s="75" t="str">
        <f>CHOOSE(WEEKDAY(F5),"C.Nhật","T.Hai","T.Ba","T.Tư","T.Năm","T.Sáu","T.Bảy")</f>
        <v>T.Hai</v>
      </c>
      <c r="G6" s="75" t="str">
        <f t="shared" ref="G6:AJ6" si="1">CHOOSE(WEEKDAY(G5),"C.Nhật","T.Hai","T.Ba","T.Tư","T.Năm","T.Sáu","T.Bảy")</f>
        <v>T.Ba</v>
      </c>
      <c r="H6" s="75" t="str">
        <f t="shared" si="1"/>
        <v>T.Tư</v>
      </c>
      <c r="I6" s="75" t="str">
        <f t="shared" si="1"/>
        <v>T.Năm</v>
      </c>
      <c r="J6" s="75" t="str">
        <f t="shared" si="1"/>
        <v>T.Sáu</v>
      </c>
      <c r="K6" s="75" t="str">
        <f t="shared" si="1"/>
        <v>T.Bảy</v>
      </c>
      <c r="L6" s="75" t="str">
        <f t="shared" si="1"/>
        <v>C.Nhật</v>
      </c>
      <c r="M6" s="75" t="str">
        <f t="shared" si="1"/>
        <v>T.Hai</v>
      </c>
      <c r="N6" s="75" t="str">
        <f t="shared" si="1"/>
        <v>T.Ba</v>
      </c>
      <c r="O6" s="75" t="str">
        <f t="shared" si="1"/>
        <v>T.Tư</v>
      </c>
      <c r="P6" s="75" t="str">
        <f t="shared" si="1"/>
        <v>T.Năm</v>
      </c>
      <c r="Q6" s="75" t="str">
        <f t="shared" si="1"/>
        <v>T.Sáu</v>
      </c>
      <c r="R6" s="75" t="str">
        <f t="shared" si="1"/>
        <v>T.Bảy</v>
      </c>
      <c r="S6" s="75" t="str">
        <f t="shared" si="1"/>
        <v>C.Nhật</v>
      </c>
      <c r="T6" s="75" t="str">
        <f t="shared" si="1"/>
        <v>T.Hai</v>
      </c>
      <c r="U6" s="75" t="str">
        <f t="shared" si="1"/>
        <v>T.Ba</v>
      </c>
      <c r="V6" s="75" t="str">
        <f t="shared" si="1"/>
        <v>T.Tư</v>
      </c>
      <c r="W6" s="75" t="str">
        <f t="shared" si="1"/>
        <v>T.Năm</v>
      </c>
      <c r="X6" s="75" t="str">
        <f t="shared" si="1"/>
        <v>T.Sáu</v>
      </c>
      <c r="Y6" s="75" t="str">
        <f t="shared" si="1"/>
        <v>T.Bảy</v>
      </c>
      <c r="Z6" s="75" t="str">
        <f t="shared" si="1"/>
        <v>C.Nhật</v>
      </c>
      <c r="AA6" s="75" t="str">
        <f t="shared" si="1"/>
        <v>T.Hai</v>
      </c>
      <c r="AB6" s="75" t="str">
        <f t="shared" si="1"/>
        <v>T.Ba</v>
      </c>
      <c r="AC6" s="75" t="str">
        <f t="shared" si="1"/>
        <v>T.Tư</v>
      </c>
      <c r="AD6" s="75" t="str">
        <f t="shared" si="1"/>
        <v>T.Năm</v>
      </c>
      <c r="AE6" s="75" t="str">
        <f t="shared" si="1"/>
        <v>T.Sáu</v>
      </c>
      <c r="AF6" s="75" t="str">
        <f t="shared" si="1"/>
        <v>T.Bảy</v>
      </c>
      <c r="AG6" s="75" t="str">
        <f t="shared" si="1"/>
        <v>C.Nhật</v>
      </c>
      <c r="AH6" s="75" t="str">
        <f t="shared" si="1"/>
        <v>T.Hai</v>
      </c>
      <c r="AI6" s="75" t="str">
        <f t="shared" si="1"/>
        <v>T.Ba</v>
      </c>
      <c r="AJ6" s="75" t="str">
        <f t="shared" si="1"/>
        <v>T.Tư</v>
      </c>
      <c r="AK6" s="76" t="s">
        <v>128</v>
      </c>
      <c r="AL6" s="76" t="s">
        <v>129</v>
      </c>
      <c r="AM6" s="77" t="s">
        <v>130</v>
      </c>
      <c r="AN6" s="245"/>
      <c r="AO6" s="245"/>
      <c r="AP6" s="245"/>
      <c r="AQ6" s="245"/>
      <c r="AR6" s="245"/>
      <c r="AS6" s="239"/>
      <c r="AT6" s="23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2">
        <v>1</v>
      </c>
      <c r="B9" s="222" t="s">
        <v>28</v>
      </c>
      <c r="C9" s="224" t="str">
        <f>VLOOKUP(B9,DS,2,0)</f>
        <v>Nguyễn Phước Bảo Việt Hùng</v>
      </c>
      <c r="D9" s="226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/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/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/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/>
      <c r="AH9" s="87">
        <v>8</v>
      </c>
      <c r="AI9" s="87">
        <v>8</v>
      </c>
      <c r="AJ9" s="87"/>
      <c r="AK9" s="228">
        <f>((SUM(F9:AJ9))/8)-(SUMIF($F$6:$AJ$6,"C.Nhật",F9:AJ9)/8)</f>
        <v>26</v>
      </c>
      <c r="AL9" s="228">
        <f>SUM(F10:AJ10)/8*1.5</f>
        <v>0</v>
      </c>
      <c r="AM9" s="230">
        <f>SUMIF($F$6:$AJ$6,"C.Nhật",$F9:$AJ10)/8*2</f>
        <v>0</v>
      </c>
      <c r="AN9" s="218">
        <f>SUM(AK9:AM10)</f>
        <v>26</v>
      </c>
      <c r="AO9" s="232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3"/>
      <c r="B10" s="223"/>
      <c r="C10" s="225"/>
      <c r="D10" s="227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9"/>
      <c r="AL10" s="229"/>
      <c r="AM10" s="231"/>
      <c r="AN10" s="219"/>
      <c r="AO10" s="233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2">
        <v>2</v>
      </c>
      <c r="B11" s="222" t="s">
        <v>166</v>
      </c>
      <c r="C11" s="224" t="str">
        <f>VLOOKUP(B11,DS,2,0)</f>
        <v>Mai Thị Hường</v>
      </c>
      <c r="D11" s="226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/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/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/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/>
      <c r="AH11" s="87">
        <v>8</v>
      </c>
      <c r="AI11" s="87">
        <v>8</v>
      </c>
      <c r="AJ11" s="87"/>
      <c r="AK11" s="228">
        <f>((SUM(F11:AJ11))/8)-(SUMIF($F$6:$AJ$6,"C.Nhật",F11:AJ11)/8)</f>
        <v>26</v>
      </c>
      <c r="AL11" s="228">
        <f>SUM(F12:AJ12)/8*1.5</f>
        <v>0</v>
      </c>
      <c r="AM11" s="230">
        <f>SUMIF($F$6:$AJ$6,"C.Nhật",$F11:$AJ12)/8*2</f>
        <v>0</v>
      </c>
      <c r="AN11" s="218">
        <f>SUM(AK11:AM12)</f>
        <v>26</v>
      </c>
      <c r="AO11" s="232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3"/>
      <c r="B12" s="223"/>
      <c r="C12" s="225"/>
      <c r="D12" s="227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9"/>
      <c r="AL12" s="229"/>
      <c r="AM12" s="231"/>
      <c r="AN12" s="219"/>
      <c r="AO12" s="233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2">
        <v>3</v>
      </c>
      <c r="B13" s="222" t="s">
        <v>169</v>
      </c>
      <c r="C13" s="224" t="str">
        <f>VLOOKUP(B13,DS,2,0)</f>
        <v>Đào Quảng Ninh</v>
      </c>
      <c r="D13" s="226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/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/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/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/>
      <c r="AH13" s="87">
        <v>8</v>
      </c>
      <c r="AI13" s="87">
        <v>8</v>
      </c>
      <c r="AJ13" s="87"/>
      <c r="AK13" s="228">
        <f>((SUM(F13:AJ13))/8)-(SUMIF($F$6:$AJ$6,"C.Nhật",F13:AJ13)/8)</f>
        <v>26</v>
      </c>
      <c r="AL13" s="228">
        <f>SUM(F14:AJ14)/8*1.5</f>
        <v>0</v>
      </c>
      <c r="AM13" s="230">
        <f>SUMIF($F$6:$AJ$6,"C.Nhật",$F13:$AJ14)/8*2</f>
        <v>0</v>
      </c>
      <c r="AN13" s="218">
        <f>SUM(AK13:AM14)</f>
        <v>26</v>
      </c>
      <c r="AO13" s="232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3"/>
      <c r="B14" s="223"/>
      <c r="C14" s="225"/>
      <c r="D14" s="227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9"/>
      <c r="AL14" s="229"/>
      <c r="AM14" s="231"/>
      <c r="AN14" s="219"/>
      <c r="AO14" s="233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2">
        <v>4</v>
      </c>
      <c r="B15" s="222" t="s">
        <v>173</v>
      </c>
      <c r="C15" s="224" t="str">
        <f>VLOOKUP(B15,DS,2,0)</f>
        <v>Huỳnh Đoàn Viết Thanh</v>
      </c>
      <c r="D15" s="226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>
        <v>8</v>
      </c>
      <c r="J15" s="87">
        <v>8</v>
      </c>
      <c r="K15" s="87">
        <v>8</v>
      </c>
      <c r="L15" s="87"/>
      <c r="M15" s="87">
        <v>8</v>
      </c>
      <c r="N15" s="87">
        <v>8</v>
      </c>
      <c r="O15" s="87">
        <v>8</v>
      </c>
      <c r="P15" s="87">
        <v>8</v>
      </c>
      <c r="Q15" s="87">
        <v>8</v>
      </c>
      <c r="R15" s="87">
        <v>8</v>
      </c>
      <c r="S15" s="87"/>
      <c r="T15" s="87">
        <v>8</v>
      </c>
      <c r="U15" s="87">
        <v>8</v>
      </c>
      <c r="V15" s="87">
        <v>8</v>
      </c>
      <c r="W15" s="87">
        <v>8</v>
      </c>
      <c r="X15" s="87">
        <v>8</v>
      </c>
      <c r="Y15" s="87">
        <v>8</v>
      </c>
      <c r="Z15" s="87"/>
      <c r="AA15" s="87">
        <v>8</v>
      </c>
      <c r="AB15" s="87">
        <v>8</v>
      </c>
      <c r="AC15" s="87">
        <v>8</v>
      </c>
      <c r="AD15" s="87">
        <v>8</v>
      </c>
      <c r="AE15" s="87">
        <v>8</v>
      </c>
      <c r="AF15" s="87">
        <v>8</v>
      </c>
      <c r="AG15" s="87"/>
      <c r="AH15" s="87">
        <v>8</v>
      </c>
      <c r="AI15" s="87">
        <v>8</v>
      </c>
      <c r="AJ15" s="87"/>
      <c r="AK15" s="228">
        <f>((SUM(F15:AJ15))/8)-(SUMIF($F$6:$AJ$6,"C.Nhật",F15:AJ15)/8)</f>
        <v>26</v>
      </c>
      <c r="AL15" s="228">
        <f>SUM(F16:AJ16)/8*1.5</f>
        <v>0</v>
      </c>
      <c r="AM15" s="230">
        <f>SUMIF($F$6:$AJ$6,"C.Nhật",$F15:$AJ16)/8*2</f>
        <v>0</v>
      </c>
      <c r="AN15" s="218">
        <f>SUM(AK15:AM16)</f>
        <v>26</v>
      </c>
      <c r="AO15" s="232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3"/>
      <c r="B16" s="223"/>
      <c r="C16" s="225"/>
      <c r="D16" s="227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9"/>
      <c r="AL16" s="229"/>
      <c r="AM16" s="231"/>
      <c r="AN16" s="219"/>
      <c r="AO16" s="233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2">
        <v>1</v>
      </c>
      <c r="B18" s="222" t="s">
        <v>30</v>
      </c>
      <c r="C18" s="224" t="str">
        <f>VLOOKUP(B18,DS,2,0)</f>
        <v>Nguyễn Thị Thanh Thúy</v>
      </c>
      <c r="D18" s="226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>
        <v>8</v>
      </c>
      <c r="J18" s="87">
        <v>8</v>
      </c>
      <c r="K18" s="87">
        <v>8</v>
      </c>
      <c r="L18" s="87"/>
      <c r="M18" s="87">
        <v>8</v>
      </c>
      <c r="N18" s="87">
        <v>8</v>
      </c>
      <c r="O18" s="87">
        <v>8</v>
      </c>
      <c r="P18" s="87">
        <v>8</v>
      </c>
      <c r="Q18" s="87">
        <v>8</v>
      </c>
      <c r="R18" s="87">
        <v>8</v>
      </c>
      <c r="S18" s="87"/>
      <c r="T18" s="87">
        <v>8</v>
      </c>
      <c r="U18" s="87">
        <v>8</v>
      </c>
      <c r="V18" s="87">
        <v>8</v>
      </c>
      <c r="W18" s="87">
        <v>8</v>
      </c>
      <c r="X18" s="87">
        <v>8</v>
      </c>
      <c r="Y18" s="87">
        <v>8</v>
      </c>
      <c r="Z18" s="87"/>
      <c r="AA18" s="87">
        <v>8</v>
      </c>
      <c r="AB18" s="87">
        <v>8</v>
      </c>
      <c r="AC18" s="87">
        <v>8</v>
      </c>
      <c r="AD18" s="87">
        <v>8</v>
      </c>
      <c r="AE18" s="87">
        <v>8</v>
      </c>
      <c r="AF18" s="87">
        <v>8</v>
      </c>
      <c r="AG18" s="87"/>
      <c r="AH18" s="87">
        <v>8</v>
      </c>
      <c r="AI18" s="87">
        <v>8</v>
      </c>
      <c r="AJ18" s="87"/>
      <c r="AK18" s="228">
        <f t="shared" ref="AK18" si="2">((SUM(F18:AJ18))/8)-(SUMIF($F$6:$AJ$6,"C.Nhật",F18:AJ18)/8)</f>
        <v>26</v>
      </c>
      <c r="AL18" s="228">
        <f t="shared" ref="AL18" si="3">SUM(F19:AJ19)/8*1.5</f>
        <v>0</v>
      </c>
      <c r="AM18" s="230">
        <f>SUMIF($F$6:$AJ$6,"C.Nhật",$F18:$AJ19)/8*2</f>
        <v>0</v>
      </c>
      <c r="AN18" s="218">
        <f>SUM(AK18:AM19)</f>
        <v>26</v>
      </c>
      <c r="AO18" s="232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3"/>
      <c r="B19" s="223"/>
      <c r="C19" s="225"/>
      <c r="D19" s="227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9"/>
      <c r="AL19" s="229"/>
      <c r="AM19" s="231"/>
      <c r="AN19" s="219"/>
      <c r="AO19" s="233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Q11:AQ12"/>
    <mergeCell ref="AR11:AR12"/>
    <mergeCell ref="AS18:AS19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</mergeCells>
  <conditionalFormatting sqref="F5:AJ6 F9:AJ10 F11:AI14">
    <cfRule type="expression" dxfId="56" priority="26" stopIfTrue="1">
      <formula>IF(WEEKDAY(F$5)=1,TRUE,FALSE)</formula>
    </cfRule>
  </conditionalFormatting>
  <conditionalFormatting sqref="F9:AJ10 F11:AI14">
    <cfRule type="expression" dxfId="55" priority="25" stopIfTrue="1">
      <formula>IF(WEEKDAY(F$5)=1,TRUE,FALSE)</formula>
    </cfRule>
  </conditionalFormatting>
  <conditionalFormatting sqref="AJ18:AJ19">
    <cfRule type="expression" dxfId="54" priority="24" stopIfTrue="1">
      <formula>IF(WEEKDAY(AJ$5)=1,TRUE,FALSE)</formula>
    </cfRule>
  </conditionalFormatting>
  <conditionalFormatting sqref="AJ18:AJ19">
    <cfRule type="expression" dxfId="53" priority="23" stopIfTrue="1">
      <formula>IF(WEEKDAY(AJ$5)=1,TRUE,FALSE)</formula>
    </cfRule>
  </conditionalFormatting>
  <conditionalFormatting sqref="AJ11:AJ12">
    <cfRule type="expression" dxfId="52" priority="10" stopIfTrue="1">
      <formula>IF(WEEKDAY(AJ$5)=1,TRUE,FALSE)</formula>
    </cfRule>
  </conditionalFormatting>
  <conditionalFormatting sqref="AJ11:AJ12">
    <cfRule type="expression" dxfId="51" priority="9" stopIfTrue="1">
      <formula>IF(WEEKDAY(AJ$5)=1,TRUE,FALSE)</formula>
    </cfRule>
  </conditionalFormatting>
  <conditionalFormatting sqref="AJ13:AJ14">
    <cfRule type="expression" dxfId="50" priority="8" stopIfTrue="1">
      <formula>IF(WEEKDAY(AJ$5)=1,TRUE,FALSE)</formula>
    </cfRule>
  </conditionalFormatting>
  <conditionalFormatting sqref="AJ13:AJ14">
    <cfRule type="expression" dxfId="49" priority="7" stopIfTrue="1">
      <formula>IF(WEEKDAY(AJ$5)=1,TRUE,FALSE)</formula>
    </cfRule>
  </conditionalFormatting>
  <conditionalFormatting sqref="F18:AI19">
    <cfRule type="expression" dxfId="48" priority="6" stopIfTrue="1">
      <formula>IF(WEEKDAY(F$5)=1,TRUE,FALSE)</formula>
    </cfRule>
  </conditionalFormatting>
  <conditionalFormatting sqref="F18:AI19">
    <cfRule type="expression" dxfId="47" priority="5" stopIfTrue="1">
      <formula>IF(WEEKDAY(F$5)=1,TRUE,FALSE)</formula>
    </cfRule>
  </conditionalFormatting>
  <conditionalFormatting sqref="F15:AI16">
    <cfRule type="expression" dxfId="46" priority="4" stopIfTrue="1">
      <formula>IF(WEEKDAY(F$5)=1,TRUE,FALSE)</formula>
    </cfRule>
  </conditionalFormatting>
  <conditionalFormatting sqref="F15:AI16">
    <cfRule type="expression" dxfId="45" priority="3" stopIfTrue="1">
      <formula>IF(WEEKDAY(F$5)=1,TRUE,FALSE)</formula>
    </cfRule>
  </conditionalFormatting>
  <conditionalFormatting sqref="AJ15:AJ16">
    <cfRule type="expression" dxfId="44" priority="2" stopIfTrue="1">
      <formula>IF(WEEKDAY(AJ$5)=1,TRUE,FALSE)</formula>
    </cfRule>
  </conditionalFormatting>
  <conditionalFormatting sqref="AJ15:AJ16">
    <cfRule type="expression" dxfId="43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9" activeCellId="1" sqref="S15 S19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3" t="str">
        <f>"BẢNG THANH TOÁN LƯƠNG THÁNG"&amp;" "&amp;TEXT($E$4,"mm")&amp;" / "&amp;TEXT($E$4,"yyyy")</f>
        <v>BẢNG THANH TOÁN LƯƠNG THÁNG 06 / 2015</v>
      </c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4"/>
      <c r="R1" s="255" t="s">
        <v>117</v>
      </c>
      <c r="S1" s="256"/>
      <c r="T1" s="257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-6'!$AK$9:$AK$19)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-6'!$E$4</f>
        <v>42156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8" t="s">
        <v>3</v>
      </c>
      <c r="B5" s="258" t="s">
        <v>146</v>
      </c>
      <c r="C5" s="204" t="s">
        <v>5</v>
      </c>
      <c r="D5" s="204" t="s">
        <v>6</v>
      </c>
      <c r="E5" s="209" t="s">
        <v>7</v>
      </c>
      <c r="F5" s="260" t="s">
        <v>147</v>
      </c>
      <c r="G5" s="261"/>
      <c r="H5" s="261"/>
      <c r="I5" s="261"/>
      <c r="J5" s="261"/>
      <c r="K5" s="262"/>
      <c r="L5" s="249" t="s">
        <v>14</v>
      </c>
      <c r="M5" s="249" t="s">
        <v>148</v>
      </c>
      <c r="N5" s="204" t="s">
        <v>149</v>
      </c>
      <c r="O5" s="204"/>
      <c r="P5" s="204"/>
      <c r="Q5" s="249" t="s">
        <v>150</v>
      </c>
      <c r="R5" s="249" t="s">
        <v>151</v>
      </c>
      <c r="S5" s="249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9"/>
      <c r="B6" s="259"/>
      <c r="C6" s="204"/>
      <c r="D6" s="204"/>
      <c r="E6" s="209"/>
      <c r="F6" s="260" t="s">
        <v>154</v>
      </c>
      <c r="G6" s="262"/>
      <c r="H6" s="260" t="s">
        <v>155</v>
      </c>
      <c r="I6" s="261"/>
      <c r="J6" s="247" t="s">
        <v>156</v>
      </c>
      <c r="K6" s="249" t="s">
        <v>157</v>
      </c>
      <c r="L6" s="250"/>
      <c r="M6" s="250"/>
      <c r="N6" s="251" t="s">
        <v>158</v>
      </c>
      <c r="O6" s="249" t="s">
        <v>159</v>
      </c>
      <c r="P6" s="249" t="s">
        <v>160</v>
      </c>
      <c r="Q6" s="250"/>
      <c r="R6" s="250"/>
      <c r="S6" s="250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9"/>
      <c r="B7" s="259"/>
      <c r="C7" s="249"/>
      <c r="D7" s="249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48"/>
      <c r="K7" s="250"/>
      <c r="L7" s="263"/>
      <c r="M7" s="263"/>
      <c r="N7" s="252"/>
      <c r="O7" s="250"/>
      <c r="P7" s="250"/>
      <c r="Q7" s="250"/>
      <c r="R7" s="250"/>
      <c r="S7" s="250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3600000</v>
      </c>
      <c r="F10" s="145">
        <f>VLOOKUP(B10,'CC -6'!$B$8:$AS$19,36,0)</f>
        <v>26</v>
      </c>
      <c r="G10" s="146">
        <f t="shared" ref="G10" si="2">ROUND(E10/$U$2*F10,0)</f>
        <v>3600000</v>
      </c>
      <c r="H10" s="145">
        <f>(VLOOKUP(B10,'CC -6'!$B$8:$AS$19,37,0)+VLOOKUP(B10,'CC -6'!$B$8:$AS$19,38,0))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3600000</v>
      </c>
      <c r="L10" s="144">
        <f>ROUND(F10*20000,0)</f>
        <v>520000</v>
      </c>
      <c r="M10" s="149">
        <f t="shared" ref="M10" si="5">K10+L10</f>
        <v>4120000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4120000</v>
      </c>
      <c r="R10" s="148">
        <f>VLOOKUP(B10,DS,23,0)</f>
        <v>0</v>
      </c>
      <c r="S10" s="150">
        <f t="shared" ref="S10" si="7">Q10-R10</f>
        <v>4120000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3" si="8">VLOOKUP(B11,DS,2,0)</f>
        <v>Mai Thị Hường</v>
      </c>
      <c r="D11" s="143" t="str">
        <f t="shared" ref="D11:D13" si="9">VLOOKUP(B11,DS,3,0)</f>
        <v>Kế Toán</v>
      </c>
      <c r="E11" s="144">
        <f>VLOOKUP(B11,DS,4,0)</f>
        <v>3500000</v>
      </c>
      <c r="F11" s="145">
        <f>VLOOKUP(B11,'CC -6'!$B$8:$AS$19,36,0)</f>
        <v>26</v>
      </c>
      <c r="G11" s="146">
        <f t="shared" ref="G11:G13" si="10">ROUND(E11/$U$2*F11,0)</f>
        <v>3500000</v>
      </c>
      <c r="H11" s="145">
        <f>(VLOOKUP(B11,'CC -6'!$B$8:$AS$19,37,0)+VLOOKUP(B11,'CC -6'!$B$8:$AS$19,38,0))</f>
        <v>0</v>
      </c>
      <c r="I11" s="146">
        <f t="shared" ref="I11:I13" si="11">ROUND(E11/$U$2*H11,0)</f>
        <v>0</v>
      </c>
      <c r="J11" s="147">
        <f t="shared" ref="J11:J13" si="12">F11+H11</f>
        <v>26</v>
      </c>
      <c r="K11" s="148">
        <f t="shared" ref="K11:K13" si="13">G11+I11</f>
        <v>3500000</v>
      </c>
      <c r="L11" s="144">
        <f t="shared" ref="L11:L13" si="14">ROUND(F11*20000,0)</f>
        <v>520000</v>
      </c>
      <c r="M11" s="149">
        <f t="shared" ref="M11:M13" si="15">K11+L11</f>
        <v>4020000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3" si="16">M11-SUM(N11:P11)</f>
        <v>4020000</v>
      </c>
      <c r="R11" s="148">
        <f>VLOOKUP(B11,DS,23,0)</f>
        <v>0</v>
      </c>
      <c r="S11" s="150">
        <f t="shared" ref="S11:S13" si="17">Q11-R11</f>
        <v>4020000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3000000</v>
      </c>
      <c r="F12" s="145">
        <f>VLOOKUP(B12,'CC -6'!$B$8:$AS$19,36,0)</f>
        <v>26</v>
      </c>
      <c r="G12" s="146">
        <f t="shared" si="10"/>
        <v>3000000</v>
      </c>
      <c r="H12" s="145">
        <f>(VLOOKUP(B12,'CC -6'!$B$8:$AS$19,37,0)+VLOOKUP(B12,'CC -6'!$B$8:$AS$19,38,0))</f>
        <v>0</v>
      </c>
      <c r="I12" s="146">
        <f t="shared" si="11"/>
        <v>0</v>
      </c>
      <c r="J12" s="147">
        <f t="shared" si="12"/>
        <v>26</v>
      </c>
      <c r="K12" s="148">
        <f t="shared" si="13"/>
        <v>3000000</v>
      </c>
      <c r="L12" s="144">
        <f t="shared" si="14"/>
        <v>520000</v>
      </c>
      <c r="M12" s="149">
        <f t="shared" si="15"/>
        <v>3520000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3520000</v>
      </c>
      <c r="R12" s="148">
        <f>VLOOKUP(B12,DS,23,0)</f>
        <v>0</v>
      </c>
      <c r="S12" s="150">
        <f t="shared" si="17"/>
        <v>3520000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si="8"/>
        <v>Huỳnh Đoàn Viết Thanh</v>
      </c>
      <c r="D13" s="143" t="str">
        <f t="shared" si="9"/>
        <v>Tài xế</v>
      </c>
      <c r="E13" s="144">
        <f>VLOOKUP(B13,DS,4,0)</f>
        <v>4500000</v>
      </c>
      <c r="F13" s="145">
        <f>VLOOKUP(B13,'CC -6'!$B$8:$AS$19,36,0)</f>
        <v>26</v>
      </c>
      <c r="G13" s="146">
        <f t="shared" si="10"/>
        <v>4500000</v>
      </c>
      <c r="H13" s="145">
        <f>(VLOOKUP(B13,'CC -6'!$B$8:$AS$19,37,0)+VLOOKUP(B13,'CC -6'!$B$8:$AS$19,38,0))</f>
        <v>0</v>
      </c>
      <c r="I13" s="146">
        <f t="shared" si="11"/>
        <v>0</v>
      </c>
      <c r="J13" s="147">
        <f t="shared" si="12"/>
        <v>26</v>
      </c>
      <c r="K13" s="148">
        <f t="shared" si="13"/>
        <v>4500000</v>
      </c>
      <c r="L13" s="144">
        <f t="shared" si="14"/>
        <v>520000</v>
      </c>
      <c r="M13" s="149">
        <f t="shared" si="15"/>
        <v>5020000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si="16"/>
        <v>5020000</v>
      </c>
      <c r="R13" s="148">
        <f>VLOOKUP(B13,DS,23,0)</f>
        <v>0</v>
      </c>
      <c r="S13" s="150">
        <f t="shared" si="17"/>
        <v>5020000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6" t="s">
        <v>33</v>
      </c>
      <c r="B15" s="246"/>
      <c r="C15" s="246"/>
      <c r="D15" s="246"/>
      <c r="E15" s="163">
        <f>SUM(E9:E10)</f>
        <v>3600000</v>
      </c>
      <c r="F15" s="163"/>
      <c r="G15" s="163">
        <f>SUM(G9:G10)</f>
        <v>3600000</v>
      </c>
      <c r="H15" s="163"/>
      <c r="I15" s="163">
        <f>SUM(I9:I10)</f>
        <v>0</v>
      </c>
      <c r="J15" s="163"/>
      <c r="K15" s="163">
        <f t="shared" ref="K15:R15" si="18">SUM(K9:K10)</f>
        <v>3600000</v>
      </c>
      <c r="L15" s="163">
        <f t="shared" si="18"/>
        <v>520000</v>
      </c>
      <c r="M15" s="163">
        <f t="shared" si="18"/>
        <v>4120000</v>
      </c>
      <c r="N15" s="163">
        <f t="shared" si="18"/>
        <v>0</v>
      </c>
      <c r="O15" s="163">
        <f t="shared" si="18"/>
        <v>0</v>
      </c>
      <c r="P15" s="163">
        <f t="shared" si="18"/>
        <v>0</v>
      </c>
      <c r="Q15" s="163">
        <f t="shared" si="18"/>
        <v>4120000</v>
      </c>
      <c r="R15" s="163">
        <f t="shared" si="18"/>
        <v>0</v>
      </c>
      <c r="S15" s="163">
        <f>SUM(S9:S14)</f>
        <v>16680000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19">VLOOKUP(B17,DS,2,0)</f>
        <v>Nguyễn Thị Thanh Thúy</v>
      </c>
      <c r="D17" s="143" t="str">
        <f t="shared" ref="D17" si="20">VLOOKUP(B17,DS,3,0)</f>
        <v>Công nhân</v>
      </c>
      <c r="E17" s="144">
        <f t="shared" ref="E17" si="21">VLOOKUP(B17,DS,4,0)</f>
        <v>2500000</v>
      </c>
      <c r="F17" s="145">
        <f>VLOOKUP(B17,'CC -6'!$B$8:$AS$19,36,0)</f>
        <v>26</v>
      </c>
      <c r="G17" s="146">
        <f t="shared" ref="G17" si="22">ROUND(E17/$U$2*F17,0)</f>
        <v>2500000</v>
      </c>
      <c r="H17" s="145">
        <f>(VLOOKUP(B17,'CC -6'!$B$8:$AS$19,37,0)+VLOOKUP(B17,'CC -6'!$B$8:$AS$19,38,0))</f>
        <v>0</v>
      </c>
      <c r="I17" s="146">
        <f t="shared" ref="I17" si="23">ROUND(E17/$U$2*H17,0)</f>
        <v>0</v>
      </c>
      <c r="J17" s="167">
        <f t="shared" ref="J17:K17" si="24">F17+H17</f>
        <v>26</v>
      </c>
      <c r="K17" s="148">
        <f t="shared" si="24"/>
        <v>2500000</v>
      </c>
      <c r="L17" s="144">
        <f t="shared" ref="L17" si="25">ROUND(F17*20000,0)</f>
        <v>520000</v>
      </c>
      <c r="M17" s="149">
        <f t="shared" ref="M17" si="26">K17+L17</f>
        <v>3020000</v>
      </c>
      <c r="N17" s="149">
        <f>IF(VLOOKUP(B17,DS,9,0)="x",'L - 6'!E17*$N$4,0)</f>
        <v>0</v>
      </c>
      <c r="O17" s="149">
        <f t="shared" ref="O17" si="27">IF(VLOOKUP(B17,DS,9,0)="x",E17*0.015,0)</f>
        <v>0</v>
      </c>
      <c r="P17" s="149">
        <f t="shared" ref="P17" si="28">IF(VLOOKUP(B17,DS,9,0)="x",E17*0.01,0)</f>
        <v>0</v>
      </c>
      <c r="Q17" s="148">
        <f>M17-SUM(N17:P17)</f>
        <v>3020000</v>
      </c>
      <c r="R17" s="148">
        <f t="shared" ref="R17" si="29">VLOOKUP(B17,DS,23,0)</f>
        <v>0</v>
      </c>
      <c r="S17" s="150">
        <f>Q17-R17</f>
        <v>3020000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6" t="s">
        <v>33</v>
      </c>
      <c r="B19" s="246"/>
      <c r="C19" s="246"/>
      <c r="D19" s="246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0">SUM(K16:K18)</f>
        <v>2500000</v>
      </c>
      <c r="L19" s="163">
        <f t="shared" si="30"/>
        <v>520000</v>
      </c>
      <c r="M19" s="163">
        <f t="shared" si="30"/>
        <v>3020000</v>
      </c>
      <c r="N19" s="163">
        <f t="shared" si="30"/>
        <v>0</v>
      </c>
      <c r="O19" s="163">
        <f t="shared" si="30"/>
        <v>0</v>
      </c>
      <c r="P19" s="163">
        <f t="shared" si="30"/>
        <v>0</v>
      </c>
      <c r="Q19" s="163">
        <f t="shared" si="30"/>
        <v>3020000</v>
      </c>
      <c r="R19" s="163">
        <f t="shared" si="30"/>
        <v>0</v>
      </c>
      <c r="S19" s="163">
        <f t="shared" si="30"/>
        <v>3020000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6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AE5:IJ14 V5:V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U4:U16 W5:AD14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07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5" t="s">
        <v>117</v>
      </c>
      <c r="AN1" s="236"/>
      <c r="AO1" s="236"/>
      <c r="AP1" s="236"/>
      <c r="AQ1" s="236"/>
      <c r="AR1" s="236"/>
      <c r="AS1" s="23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42186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8" t="s">
        <v>118</v>
      </c>
      <c r="B5" s="238" t="s">
        <v>4</v>
      </c>
      <c r="C5" s="238" t="s">
        <v>5</v>
      </c>
      <c r="D5" s="240" t="s">
        <v>119</v>
      </c>
      <c r="E5" s="238" t="s">
        <v>120</v>
      </c>
      <c r="F5" s="73">
        <f>+E4</f>
        <v>42186</v>
      </c>
      <c r="G5" s="73">
        <f t="shared" ref="G5:AJ5" si="0">F5+1</f>
        <v>42187</v>
      </c>
      <c r="H5" s="73">
        <f t="shared" si="0"/>
        <v>42188</v>
      </c>
      <c r="I5" s="73">
        <f t="shared" si="0"/>
        <v>42189</v>
      </c>
      <c r="J5" s="73">
        <f t="shared" si="0"/>
        <v>42190</v>
      </c>
      <c r="K5" s="73">
        <f t="shared" si="0"/>
        <v>42191</v>
      </c>
      <c r="L5" s="73">
        <f t="shared" si="0"/>
        <v>42192</v>
      </c>
      <c r="M5" s="73">
        <f t="shared" si="0"/>
        <v>42193</v>
      </c>
      <c r="N5" s="73">
        <f t="shared" si="0"/>
        <v>42194</v>
      </c>
      <c r="O5" s="73">
        <f t="shared" si="0"/>
        <v>42195</v>
      </c>
      <c r="P5" s="73">
        <f t="shared" si="0"/>
        <v>42196</v>
      </c>
      <c r="Q5" s="73">
        <f t="shared" si="0"/>
        <v>42197</v>
      </c>
      <c r="R5" s="73">
        <f t="shared" si="0"/>
        <v>42198</v>
      </c>
      <c r="S5" s="73">
        <f t="shared" si="0"/>
        <v>42199</v>
      </c>
      <c r="T5" s="73">
        <f t="shared" si="0"/>
        <v>42200</v>
      </c>
      <c r="U5" s="73">
        <f t="shared" si="0"/>
        <v>42201</v>
      </c>
      <c r="V5" s="73">
        <f t="shared" si="0"/>
        <v>42202</v>
      </c>
      <c r="W5" s="73">
        <f t="shared" si="0"/>
        <v>42203</v>
      </c>
      <c r="X5" s="73">
        <f t="shared" si="0"/>
        <v>42204</v>
      </c>
      <c r="Y5" s="73">
        <f t="shared" si="0"/>
        <v>42205</v>
      </c>
      <c r="Z5" s="73">
        <f t="shared" si="0"/>
        <v>42206</v>
      </c>
      <c r="AA5" s="73">
        <f t="shared" si="0"/>
        <v>42207</v>
      </c>
      <c r="AB5" s="73">
        <f t="shared" si="0"/>
        <v>42208</v>
      </c>
      <c r="AC5" s="73">
        <f t="shared" si="0"/>
        <v>42209</v>
      </c>
      <c r="AD5" s="73">
        <f t="shared" si="0"/>
        <v>42210</v>
      </c>
      <c r="AE5" s="73">
        <f t="shared" si="0"/>
        <v>42211</v>
      </c>
      <c r="AF5" s="73">
        <f t="shared" si="0"/>
        <v>42212</v>
      </c>
      <c r="AG5" s="73">
        <f t="shared" si="0"/>
        <v>42213</v>
      </c>
      <c r="AH5" s="73">
        <f>AG5+1</f>
        <v>42214</v>
      </c>
      <c r="AI5" s="73">
        <f t="shared" si="0"/>
        <v>42215</v>
      </c>
      <c r="AJ5" s="73">
        <f t="shared" si="0"/>
        <v>42216</v>
      </c>
      <c r="AK5" s="241" t="s">
        <v>121</v>
      </c>
      <c r="AL5" s="242"/>
      <c r="AM5" s="243"/>
      <c r="AN5" s="244" t="s">
        <v>122</v>
      </c>
      <c r="AO5" s="244" t="s">
        <v>123</v>
      </c>
      <c r="AP5" s="244" t="s">
        <v>124</v>
      </c>
      <c r="AQ5" s="244" t="s">
        <v>125</v>
      </c>
      <c r="AR5" s="244" t="s">
        <v>126</v>
      </c>
      <c r="AS5" s="240" t="s">
        <v>127</v>
      </c>
      <c r="AT5" s="23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9"/>
      <c r="B6" s="239"/>
      <c r="C6" s="239"/>
      <c r="D6" s="239"/>
      <c r="E6" s="239"/>
      <c r="F6" s="75" t="str">
        <f>CHOOSE(WEEKDAY(F5),"C.Nhật","T.Hai","T.Ba","T.Tư","T.Năm","T.Sáu","T.Bảy")</f>
        <v>T.Tư</v>
      </c>
      <c r="G6" s="75" t="str">
        <f t="shared" ref="G6:AJ6" si="1">CHOOSE(WEEKDAY(G5),"C.Nhật","T.Hai","T.Ba","T.Tư","T.Năm","T.Sáu","T.Bảy")</f>
        <v>T.Năm</v>
      </c>
      <c r="H6" s="75" t="str">
        <f t="shared" si="1"/>
        <v>T.Sáu</v>
      </c>
      <c r="I6" s="75" t="str">
        <f t="shared" si="1"/>
        <v>T.Bảy</v>
      </c>
      <c r="J6" s="75" t="str">
        <f t="shared" si="1"/>
        <v>C.Nhật</v>
      </c>
      <c r="K6" s="75" t="str">
        <f t="shared" si="1"/>
        <v>T.Hai</v>
      </c>
      <c r="L6" s="75" t="str">
        <f t="shared" si="1"/>
        <v>T.Ba</v>
      </c>
      <c r="M6" s="75" t="str">
        <f t="shared" si="1"/>
        <v>T.Tư</v>
      </c>
      <c r="N6" s="75" t="str">
        <f t="shared" si="1"/>
        <v>T.Năm</v>
      </c>
      <c r="O6" s="75" t="str">
        <f t="shared" si="1"/>
        <v>T.Sáu</v>
      </c>
      <c r="P6" s="75" t="str">
        <f t="shared" si="1"/>
        <v>T.Bảy</v>
      </c>
      <c r="Q6" s="75" t="str">
        <f t="shared" si="1"/>
        <v>C.Nhật</v>
      </c>
      <c r="R6" s="75" t="str">
        <f t="shared" si="1"/>
        <v>T.Hai</v>
      </c>
      <c r="S6" s="75" t="str">
        <f t="shared" si="1"/>
        <v>T.Ba</v>
      </c>
      <c r="T6" s="75" t="str">
        <f t="shared" si="1"/>
        <v>T.Tư</v>
      </c>
      <c r="U6" s="75" t="str">
        <f t="shared" si="1"/>
        <v>T.Năm</v>
      </c>
      <c r="V6" s="75" t="str">
        <f t="shared" si="1"/>
        <v>T.Sáu</v>
      </c>
      <c r="W6" s="75" t="str">
        <f t="shared" si="1"/>
        <v>T.Bảy</v>
      </c>
      <c r="X6" s="75" t="str">
        <f t="shared" si="1"/>
        <v>C.Nhật</v>
      </c>
      <c r="Y6" s="75" t="str">
        <f t="shared" si="1"/>
        <v>T.Hai</v>
      </c>
      <c r="Z6" s="75" t="str">
        <f t="shared" si="1"/>
        <v>T.Ba</v>
      </c>
      <c r="AA6" s="75" t="str">
        <f t="shared" si="1"/>
        <v>T.Tư</v>
      </c>
      <c r="AB6" s="75" t="str">
        <f t="shared" si="1"/>
        <v>T.Năm</v>
      </c>
      <c r="AC6" s="75" t="str">
        <f t="shared" si="1"/>
        <v>T.Sáu</v>
      </c>
      <c r="AD6" s="75" t="str">
        <f t="shared" si="1"/>
        <v>T.Bảy</v>
      </c>
      <c r="AE6" s="75" t="str">
        <f t="shared" si="1"/>
        <v>C.Nhật</v>
      </c>
      <c r="AF6" s="75" t="str">
        <f t="shared" si="1"/>
        <v>T.Hai</v>
      </c>
      <c r="AG6" s="75" t="str">
        <f t="shared" si="1"/>
        <v>T.Ba</v>
      </c>
      <c r="AH6" s="75" t="str">
        <f t="shared" si="1"/>
        <v>T.Tư</v>
      </c>
      <c r="AI6" s="75" t="str">
        <f t="shared" si="1"/>
        <v>T.Năm</v>
      </c>
      <c r="AJ6" s="75" t="str">
        <f t="shared" si="1"/>
        <v>T.Sáu</v>
      </c>
      <c r="AK6" s="76" t="s">
        <v>128</v>
      </c>
      <c r="AL6" s="76" t="s">
        <v>129</v>
      </c>
      <c r="AM6" s="77" t="s">
        <v>130</v>
      </c>
      <c r="AN6" s="245"/>
      <c r="AO6" s="245"/>
      <c r="AP6" s="245"/>
      <c r="AQ6" s="245"/>
      <c r="AR6" s="245"/>
      <c r="AS6" s="239"/>
      <c r="AT6" s="23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2">
        <v>1</v>
      </c>
      <c r="B9" s="222" t="s">
        <v>28</v>
      </c>
      <c r="C9" s="224" t="str">
        <f>VLOOKUP(B9,DS,2,0)</f>
        <v>Nguyễn Phước Bảo Việt Hùng</v>
      </c>
      <c r="D9" s="226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>
        <v>8</v>
      </c>
      <c r="J9" s="87"/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/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/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/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8">
        <f>((SUM(F9:AJ9))/8)-(SUMIF($F$6:$AJ$6,"C.Nhật",F9:AJ9)/8)</f>
        <v>27</v>
      </c>
      <c r="AL9" s="228">
        <f>SUM(F10:AJ10)/8*1.5</f>
        <v>0</v>
      </c>
      <c r="AM9" s="230">
        <f>SUMIF($F$6:$AJ$6,"C.Nhật",$F9:$AJ10)/8*2</f>
        <v>0</v>
      </c>
      <c r="AN9" s="218">
        <f>SUM(AK9:AM10)</f>
        <v>27</v>
      </c>
      <c r="AO9" s="232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3"/>
      <c r="B10" s="223"/>
      <c r="C10" s="225"/>
      <c r="D10" s="227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9"/>
      <c r="AL10" s="229"/>
      <c r="AM10" s="231"/>
      <c r="AN10" s="219"/>
      <c r="AO10" s="233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2">
        <v>2</v>
      </c>
      <c r="B11" s="222" t="s">
        <v>166</v>
      </c>
      <c r="C11" s="224" t="str">
        <f>VLOOKUP(B11,DS,2,0)</f>
        <v>Mai Thị Hường</v>
      </c>
      <c r="D11" s="226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>
        <v>8</v>
      </c>
      <c r="J11" s="87"/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/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/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/>
      <c r="AF11" s="87">
        <v>8</v>
      </c>
      <c r="AG11" s="87">
        <v>8</v>
      </c>
      <c r="AH11" s="87">
        <v>8</v>
      </c>
      <c r="AI11" s="87">
        <v>8</v>
      </c>
      <c r="AJ11" s="87">
        <v>8</v>
      </c>
      <c r="AK11" s="228">
        <f>((SUM(F11:AJ11))/8)-(SUMIF($F$6:$AJ$6,"C.Nhật",F11:AJ11)/8)</f>
        <v>27</v>
      </c>
      <c r="AL11" s="228">
        <f>SUM(F12:AJ12)/8*1.5</f>
        <v>0</v>
      </c>
      <c r="AM11" s="230">
        <f>SUMIF($F$6:$AJ$6,"C.Nhật",$F11:$AJ12)/8*2</f>
        <v>0</v>
      </c>
      <c r="AN11" s="218">
        <f>SUM(AK11:AM12)</f>
        <v>27</v>
      </c>
      <c r="AO11" s="232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3"/>
      <c r="B12" s="223"/>
      <c r="C12" s="225"/>
      <c r="D12" s="227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9"/>
      <c r="AL12" s="229"/>
      <c r="AM12" s="231"/>
      <c r="AN12" s="219"/>
      <c r="AO12" s="233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2">
        <v>3</v>
      </c>
      <c r="B13" s="222" t="s">
        <v>169</v>
      </c>
      <c r="C13" s="224" t="str">
        <f>VLOOKUP(B13,DS,2,0)</f>
        <v>Đào Quảng Ninh</v>
      </c>
      <c r="D13" s="226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>
        <v>8</v>
      </c>
      <c r="J13" s="87"/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/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/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/>
      <c r="AF13" s="87">
        <v>8</v>
      </c>
      <c r="AG13" s="87">
        <v>8</v>
      </c>
      <c r="AH13" s="87">
        <v>8</v>
      </c>
      <c r="AI13" s="87">
        <v>8</v>
      </c>
      <c r="AJ13" s="87">
        <v>8</v>
      </c>
      <c r="AK13" s="228">
        <f>((SUM(F13:AJ13))/8)-(SUMIF($F$6:$AJ$6,"C.Nhật",F13:AJ13)/8)</f>
        <v>27</v>
      </c>
      <c r="AL13" s="228">
        <f>SUM(F14:AJ14)/8*1.5</f>
        <v>0</v>
      </c>
      <c r="AM13" s="230">
        <f>SUMIF($F$6:$AJ$6,"C.Nhật",$F13:$AJ14)/8*2</f>
        <v>0</v>
      </c>
      <c r="AN13" s="218">
        <f>SUM(AK13:AM14)</f>
        <v>27</v>
      </c>
      <c r="AO13" s="232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3"/>
      <c r="B14" s="223"/>
      <c r="C14" s="225"/>
      <c r="D14" s="227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9"/>
      <c r="AL14" s="229"/>
      <c r="AM14" s="231"/>
      <c r="AN14" s="219"/>
      <c r="AO14" s="233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2">
        <v>4</v>
      </c>
      <c r="B15" s="222" t="s">
        <v>173</v>
      </c>
      <c r="C15" s="224" t="str">
        <f>VLOOKUP(B15,DS,2,0)</f>
        <v>Huỳnh Đoàn Viết Thanh</v>
      </c>
      <c r="D15" s="226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>
        <v>8</v>
      </c>
      <c r="J15" s="87"/>
      <c r="K15" s="87">
        <v>8</v>
      </c>
      <c r="L15" s="87">
        <v>8</v>
      </c>
      <c r="M15" s="87">
        <v>8</v>
      </c>
      <c r="N15" s="87">
        <v>8</v>
      </c>
      <c r="O15" s="87">
        <v>8</v>
      </c>
      <c r="P15" s="87">
        <v>8</v>
      </c>
      <c r="Q15" s="87"/>
      <c r="R15" s="87">
        <v>8</v>
      </c>
      <c r="S15" s="87">
        <v>8</v>
      </c>
      <c r="T15" s="87">
        <v>8</v>
      </c>
      <c r="U15" s="87">
        <v>8</v>
      </c>
      <c r="V15" s="87">
        <v>8</v>
      </c>
      <c r="W15" s="87">
        <v>8</v>
      </c>
      <c r="X15" s="87"/>
      <c r="Y15" s="87">
        <v>8</v>
      </c>
      <c r="Z15" s="87">
        <v>8</v>
      </c>
      <c r="AA15" s="87">
        <v>8</v>
      </c>
      <c r="AB15" s="87">
        <v>8</v>
      </c>
      <c r="AC15" s="87">
        <v>8</v>
      </c>
      <c r="AD15" s="87">
        <v>8</v>
      </c>
      <c r="AE15" s="87"/>
      <c r="AF15" s="87">
        <v>8</v>
      </c>
      <c r="AG15" s="87">
        <v>8</v>
      </c>
      <c r="AH15" s="87">
        <v>8</v>
      </c>
      <c r="AI15" s="87">
        <v>8</v>
      </c>
      <c r="AJ15" s="87">
        <v>8</v>
      </c>
      <c r="AK15" s="228">
        <f>((SUM(F15:AJ15))/8)-(SUMIF($F$6:$AJ$6,"C.Nhật",F15:AJ15)/8)</f>
        <v>27</v>
      </c>
      <c r="AL15" s="228">
        <f>SUM(F16:AJ16)/8*1.5</f>
        <v>0</v>
      </c>
      <c r="AM15" s="230">
        <f>SUMIF($F$6:$AJ$6,"C.Nhật",$F15:$AJ16)/8*2</f>
        <v>0</v>
      </c>
      <c r="AN15" s="218">
        <f>SUM(AK15:AM16)</f>
        <v>27</v>
      </c>
      <c r="AO15" s="232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3"/>
      <c r="B16" s="223"/>
      <c r="C16" s="225"/>
      <c r="D16" s="227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9"/>
      <c r="AL16" s="229"/>
      <c r="AM16" s="231"/>
      <c r="AN16" s="219"/>
      <c r="AO16" s="233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2">
        <v>1</v>
      </c>
      <c r="B18" s="222" t="s">
        <v>30</v>
      </c>
      <c r="C18" s="224" t="str">
        <f>VLOOKUP(B18,DS,2,0)</f>
        <v>Nguyễn Thị Thanh Thúy</v>
      </c>
      <c r="D18" s="226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>
        <v>8</v>
      </c>
      <c r="J18" s="87"/>
      <c r="K18" s="87">
        <v>8</v>
      </c>
      <c r="L18" s="87">
        <v>8</v>
      </c>
      <c r="M18" s="87">
        <v>8</v>
      </c>
      <c r="N18" s="87">
        <v>8</v>
      </c>
      <c r="O18" s="87">
        <v>8</v>
      </c>
      <c r="P18" s="87">
        <v>8</v>
      </c>
      <c r="Q18" s="87"/>
      <c r="R18" s="87">
        <v>8</v>
      </c>
      <c r="S18" s="87">
        <v>8</v>
      </c>
      <c r="T18" s="87">
        <v>8</v>
      </c>
      <c r="U18" s="87">
        <v>8</v>
      </c>
      <c r="V18" s="87">
        <v>8</v>
      </c>
      <c r="W18" s="87">
        <v>8</v>
      </c>
      <c r="X18" s="87"/>
      <c r="Y18" s="87">
        <v>8</v>
      </c>
      <c r="Z18" s="87">
        <v>8</v>
      </c>
      <c r="AA18" s="87">
        <v>8</v>
      </c>
      <c r="AB18" s="87">
        <v>8</v>
      </c>
      <c r="AC18" s="87">
        <v>8</v>
      </c>
      <c r="AD18" s="87">
        <v>8</v>
      </c>
      <c r="AE18" s="87"/>
      <c r="AF18" s="87">
        <v>8</v>
      </c>
      <c r="AG18" s="87">
        <v>8</v>
      </c>
      <c r="AH18" s="87">
        <v>8</v>
      </c>
      <c r="AI18" s="87">
        <v>8</v>
      </c>
      <c r="AJ18" s="87">
        <v>8</v>
      </c>
      <c r="AK18" s="228">
        <f t="shared" ref="AK18" si="2">((SUM(F18:AJ18))/8)-(SUMIF($F$6:$AJ$6,"C.Nhật",F18:AJ18)/8)</f>
        <v>27</v>
      </c>
      <c r="AL18" s="228">
        <f t="shared" ref="AL18" si="3">SUM(F19:AJ19)/8*1.5</f>
        <v>0</v>
      </c>
      <c r="AM18" s="230">
        <f>SUMIF($F$6:$AJ$6,"C.Nhật",$F18:$AJ19)/8*2</f>
        <v>0</v>
      </c>
      <c r="AN18" s="218">
        <f t="shared" ref="AN18" si="4">SUM(AK18:AM19)</f>
        <v>27</v>
      </c>
      <c r="AO18" s="232">
        <v>0</v>
      </c>
      <c r="AP18" s="218"/>
      <c r="AQ18" s="218"/>
      <c r="AR18" s="218"/>
      <c r="AS18" s="220"/>
      <c r="AT18" s="19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3"/>
      <c r="B19" s="223"/>
      <c r="C19" s="225"/>
      <c r="D19" s="227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9"/>
      <c r="AL19" s="229"/>
      <c r="AM19" s="231"/>
      <c r="AN19" s="219"/>
      <c r="AO19" s="233"/>
      <c r="AP19" s="219"/>
      <c r="AQ19" s="219"/>
      <c r="AR19" s="219"/>
      <c r="AS19" s="221"/>
      <c r="AT19" s="19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S15:AS16"/>
    <mergeCell ref="A15:A16"/>
    <mergeCell ref="B15:B16"/>
    <mergeCell ref="C15:C16"/>
    <mergeCell ref="D15:D16"/>
    <mergeCell ref="AK15:AK16"/>
    <mergeCell ref="AP15:AP16"/>
    <mergeCell ref="AQ15:AQ16"/>
    <mergeCell ref="AR15:AR16"/>
    <mergeCell ref="AS18:AS19"/>
    <mergeCell ref="A18:A19"/>
    <mergeCell ref="B18:B19"/>
    <mergeCell ref="C18:C19"/>
    <mergeCell ref="D18:D19"/>
    <mergeCell ref="AK18:AK19"/>
    <mergeCell ref="AP18:AP19"/>
    <mergeCell ref="AQ18:AQ19"/>
    <mergeCell ref="AR18:AR19"/>
    <mergeCell ref="AL18:AL19"/>
    <mergeCell ref="AM18:AM19"/>
    <mergeCell ref="AN18:AN19"/>
    <mergeCell ref="AO18:AO19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L11:AL12"/>
    <mergeCell ref="AM11:AM12"/>
    <mergeCell ref="AN11:AN12"/>
    <mergeCell ref="AO11:AO12"/>
    <mergeCell ref="AL15:AL16"/>
    <mergeCell ref="AM15:AM16"/>
    <mergeCell ref="AN15:AN16"/>
    <mergeCell ref="AO15:AO16"/>
    <mergeCell ref="AL13:AL14"/>
    <mergeCell ref="AM13:AM14"/>
    <mergeCell ref="AN13:AN14"/>
    <mergeCell ref="AO13:AO14"/>
    <mergeCell ref="A11:A12"/>
    <mergeCell ref="B11:B12"/>
    <mergeCell ref="C11:C12"/>
    <mergeCell ref="D11:D12"/>
    <mergeCell ref="AK11:AK12"/>
    <mergeCell ref="A13:A14"/>
    <mergeCell ref="B13:B14"/>
    <mergeCell ref="C13:C14"/>
    <mergeCell ref="D13:D14"/>
    <mergeCell ref="AK13:AK14"/>
    <mergeCell ref="AS13:AS14"/>
    <mergeCell ref="AP11:AP12"/>
    <mergeCell ref="AQ11:AQ12"/>
    <mergeCell ref="AR11:AR12"/>
    <mergeCell ref="AS11:AS12"/>
    <mergeCell ref="AQ13:AQ14"/>
    <mergeCell ref="AR13:AR14"/>
    <mergeCell ref="AP13:AP14"/>
  </mergeCells>
  <conditionalFormatting sqref="F5:AJ6 F9:AJ14">
    <cfRule type="expression" dxfId="42" priority="15" stopIfTrue="1">
      <formula>IF(WEEKDAY(F$5)=1,TRUE,FALSE)</formula>
    </cfRule>
  </conditionalFormatting>
  <conditionalFormatting sqref="F9:AJ14">
    <cfRule type="expression" dxfId="41" priority="14" stopIfTrue="1">
      <formula>IF(WEEKDAY(F$5)=1,TRUE,FALSE)</formula>
    </cfRule>
  </conditionalFormatting>
  <conditionalFormatting sqref="F18:AJ19">
    <cfRule type="expression" dxfId="40" priority="4" stopIfTrue="1">
      <formula>IF(WEEKDAY(F$5)=1,TRUE,FALSE)</formula>
    </cfRule>
  </conditionalFormatting>
  <conditionalFormatting sqref="F18:AJ19">
    <cfRule type="expression" dxfId="39" priority="3" stopIfTrue="1">
      <formula>IF(WEEKDAY(F$5)=1,TRUE,FALSE)</formula>
    </cfRule>
  </conditionalFormatting>
  <conditionalFormatting sqref="F15:AJ16">
    <cfRule type="expression" dxfId="38" priority="2" stopIfTrue="1">
      <formula>IF(WEEKDAY(F$5)=1,TRUE,FALSE)</formula>
    </cfRule>
  </conditionalFormatting>
  <conditionalFormatting sqref="F15:AJ16">
    <cfRule type="expression" dxfId="3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9" activeCellId="1" sqref="S15 S19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3" t="str">
        <f>"BẢNG THANH TOÁN LƯƠNG THÁNG"&amp;" "&amp;TEXT($E$4,"mm")&amp;" / "&amp;TEXT($E$4,"yyyy")</f>
        <v>BẢNG THANH TOÁN LƯƠNG THÁNG 07 / 2015</v>
      </c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4"/>
      <c r="R1" s="255" t="s">
        <v>117</v>
      </c>
      <c r="S1" s="256"/>
      <c r="T1" s="257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-7'!$AK$9:$AK$19)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-7'!$E$4</f>
        <v>42186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8" t="s">
        <v>3</v>
      </c>
      <c r="B5" s="258" t="s">
        <v>146</v>
      </c>
      <c r="C5" s="204" t="s">
        <v>5</v>
      </c>
      <c r="D5" s="204" t="s">
        <v>6</v>
      </c>
      <c r="E5" s="209" t="s">
        <v>7</v>
      </c>
      <c r="F5" s="260" t="s">
        <v>147</v>
      </c>
      <c r="G5" s="261"/>
      <c r="H5" s="261"/>
      <c r="I5" s="261"/>
      <c r="J5" s="261"/>
      <c r="K5" s="262"/>
      <c r="L5" s="249" t="s">
        <v>14</v>
      </c>
      <c r="M5" s="249" t="s">
        <v>148</v>
      </c>
      <c r="N5" s="204" t="s">
        <v>149</v>
      </c>
      <c r="O5" s="204"/>
      <c r="P5" s="204"/>
      <c r="Q5" s="249" t="s">
        <v>150</v>
      </c>
      <c r="R5" s="249" t="s">
        <v>151</v>
      </c>
      <c r="S5" s="249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9"/>
      <c r="B6" s="259"/>
      <c r="C6" s="204"/>
      <c r="D6" s="204"/>
      <c r="E6" s="209"/>
      <c r="F6" s="260" t="s">
        <v>154</v>
      </c>
      <c r="G6" s="262"/>
      <c r="H6" s="260" t="s">
        <v>155</v>
      </c>
      <c r="I6" s="261"/>
      <c r="J6" s="247" t="s">
        <v>156</v>
      </c>
      <c r="K6" s="249" t="s">
        <v>157</v>
      </c>
      <c r="L6" s="250"/>
      <c r="M6" s="250"/>
      <c r="N6" s="251" t="s">
        <v>158</v>
      </c>
      <c r="O6" s="249" t="s">
        <v>159</v>
      </c>
      <c r="P6" s="249" t="s">
        <v>160</v>
      </c>
      <c r="Q6" s="250"/>
      <c r="R6" s="250"/>
      <c r="S6" s="250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9"/>
      <c r="B7" s="259"/>
      <c r="C7" s="249"/>
      <c r="D7" s="249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48"/>
      <c r="K7" s="250"/>
      <c r="L7" s="263"/>
      <c r="M7" s="263"/>
      <c r="N7" s="252"/>
      <c r="O7" s="250"/>
      <c r="P7" s="250"/>
      <c r="Q7" s="250"/>
      <c r="R7" s="250"/>
      <c r="S7" s="250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3600000</v>
      </c>
      <c r="F10" s="145">
        <f>VLOOKUP(B10,'CC -7'!$B$8:$AS$19,36,0)</f>
        <v>27</v>
      </c>
      <c r="G10" s="146">
        <f t="shared" ref="G10" si="2">ROUND(E10/$U$2*F10,0)</f>
        <v>3600000</v>
      </c>
      <c r="H10" s="145">
        <f>(VLOOKUP(B10,'CC -7'!$B$8:$AS$19,37,0)+VLOOKUP(B10,'CC -7'!$B$8:$AS$19,38,0))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3600000</v>
      </c>
      <c r="L10" s="144">
        <f t="shared" ref="L10:L12" si="5">ROUND(F10*20000,0)</f>
        <v>540000</v>
      </c>
      <c r="M10" s="149">
        <f t="shared" ref="M10" si="6">K10+L10</f>
        <v>4140000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4140000</v>
      </c>
      <c r="R10" s="148">
        <f>VLOOKUP(B10,DS,23,0)</f>
        <v>0</v>
      </c>
      <c r="S10" s="150">
        <f t="shared" ref="S10" si="8">Q10-R10</f>
        <v>4140000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9">VLOOKUP(B11,DS,2,0)</f>
        <v>Mai Thị Hường</v>
      </c>
      <c r="D11" s="143" t="str">
        <f t="shared" ref="D11:D12" si="10">VLOOKUP(B11,DS,3,0)</f>
        <v>Kế Toán</v>
      </c>
      <c r="E11" s="144">
        <f>VLOOKUP(B11,DS,4,0)</f>
        <v>3500000</v>
      </c>
      <c r="F11" s="145">
        <f>VLOOKUP(B11,'CC -7'!$B$8:$AS$19,36,0)</f>
        <v>27</v>
      </c>
      <c r="G11" s="146">
        <f t="shared" ref="G11:G12" si="11">ROUND(E11/$U$2*F11,0)</f>
        <v>3500000</v>
      </c>
      <c r="H11" s="145">
        <f>(VLOOKUP(B11,'CC -7'!$B$8:$AS$19,37,0)+VLOOKUP(B11,'CC -7'!$B$8:$AS$19,38,0))</f>
        <v>0</v>
      </c>
      <c r="I11" s="146">
        <f t="shared" ref="I11:I12" si="12">ROUND(E11/$U$2*H11,0)</f>
        <v>0</v>
      </c>
      <c r="J11" s="147">
        <f t="shared" ref="J11:J12" si="13">F11+H11</f>
        <v>27</v>
      </c>
      <c r="K11" s="148">
        <f t="shared" ref="K11:K12" si="14">G11+I11</f>
        <v>3500000</v>
      </c>
      <c r="L11" s="144">
        <f t="shared" si="5"/>
        <v>540000</v>
      </c>
      <c r="M11" s="149">
        <f t="shared" ref="M11:M12" si="15">K11+L11</f>
        <v>4040000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4040000</v>
      </c>
      <c r="R11" s="148">
        <f>VLOOKUP(B11,DS,23,0)</f>
        <v>0</v>
      </c>
      <c r="S11" s="150">
        <f t="shared" ref="S11:S12" si="17">Q11-R11</f>
        <v>4040000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3000000</v>
      </c>
      <c r="F12" s="145">
        <f>VLOOKUP(B12,'CC -7'!$B$8:$AS$19,36,0)</f>
        <v>27</v>
      </c>
      <c r="G12" s="146">
        <f t="shared" si="11"/>
        <v>3000000</v>
      </c>
      <c r="H12" s="145">
        <f>(VLOOKUP(B12,'CC -7'!$B$8:$AS$19,37,0)+VLOOKUP(B12,'CC -7'!$B$8:$AS$19,38,0))</f>
        <v>0</v>
      </c>
      <c r="I12" s="146">
        <f t="shared" si="12"/>
        <v>0</v>
      </c>
      <c r="J12" s="147">
        <f t="shared" si="13"/>
        <v>27</v>
      </c>
      <c r="K12" s="148">
        <f t="shared" si="14"/>
        <v>3000000</v>
      </c>
      <c r="L12" s="144">
        <f t="shared" si="5"/>
        <v>540000</v>
      </c>
      <c r="M12" s="149">
        <f t="shared" si="15"/>
        <v>3540000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3540000</v>
      </c>
      <c r="R12" s="148">
        <f>VLOOKUP(B12,DS,23,0)</f>
        <v>0</v>
      </c>
      <c r="S12" s="150">
        <f t="shared" si="17"/>
        <v>3540000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4500000</v>
      </c>
      <c r="F13" s="145">
        <f>VLOOKUP(B13,'CC -7'!$B$8:$AS$19,36,0)</f>
        <v>27</v>
      </c>
      <c r="G13" s="146">
        <f t="shared" ref="G13" si="20">ROUND(E13/$U$2*F13,0)</f>
        <v>4500000</v>
      </c>
      <c r="H13" s="145">
        <f>(VLOOKUP(B13,'CC -7'!$B$8:$AS$19,37,0)+VLOOKUP(B13,'CC -7'!$B$8:$AS$19,38,0))</f>
        <v>0</v>
      </c>
      <c r="I13" s="146">
        <f t="shared" ref="I13" si="21">ROUND(E13/$U$2*H13,0)</f>
        <v>0</v>
      </c>
      <c r="J13" s="147">
        <f t="shared" ref="J13" si="22">F13+H13</f>
        <v>27</v>
      </c>
      <c r="K13" s="148">
        <f t="shared" ref="K13" si="23">G13+I13</f>
        <v>4500000</v>
      </c>
      <c r="L13" s="144">
        <f t="shared" ref="L13" si="24">ROUND(F13*20000,0)</f>
        <v>540000</v>
      </c>
      <c r="M13" s="149">
        <f t="shared" ref="M13" si="25">K13+L13</f>
        <v>5040000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5040000</v>
      </c>
      <c r="R13" s="148">
        <f>VLOOKUP(B13,DS,23,0)</f>
        <v>0</v>
      </c>
      <c r="S13" s="150">
        <f t="shared" ref="S13" si="27">Q13-R13</f>
        <v>5040000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6" t="s">
        <v>33</v>
      </c>
      <c r="B15" s="246"/>
      <c r="C15" s="246"/>
      <c r="D15" s="246"/>
      <c r="E15" s="163">
        <f>SUM(E9:E10)</f>
        <v>3600000</v>
      </c>
      <c r="F15" s="163"/>
      <c r="G15" s="163">
        <f>SUM(G9:G10)</f>
        <v>3600000</v>
      </c>
      <c r="H15" s="163"/>
      <c r="I15" s="163">
        <f>SUM(I9:I10)</f>
        <v>0</v>
      </c>
      <c r="J15" s="163"/>
      <c r="K15" s="163">
        <f t="shared" ref="K15:R15" si="28">SUM(K9:K10)</f>
        <v>3600000</v>
      </c>
      <c r="L15" s="163">
        <f t="shared" si="28"/>
        <v>540000</v>
      </c>
      <c r="M15" s="163">
        <f t="shared" si="28"/>
        <v>4140000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4140000</v>
      </c>
      <c r="R15" s="163">
        <f t="shared" si="28"/>
        <v>0</v>
      </c>
      <c r="S15" s="163">
        <f>SUM(S9:S14)</f>
        <v>16760000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37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-7'!$B$8:$AS$19,36,0)</f>
        <v>27</v>
      </c>
      <c r="G17" s="146">
        <f t="shared" ref="G17" si="32">ROUND(E17/$U$2*F17,0)</f>
        <v>2500000</v>
      </c>
      <c r="H17" s="145">
        <f>(VLOOKUP(B17,'CC -7'!$B$8:$AS$19,37,0)+VLOOKUP(B17,'CC -7'!$B$8:$AS$19,38,0))</f>
        <v>0</v>
      </c>
      <c r="I17" s="146">
        <f t="shared" ref="I17" si="33">ROUND(E17/$U$2*H17,0)</f>
        <v>0</v>
      </c>
      <c r="J17" s="167">
        <f t="shared" ref="J17" si="34">F17+H17</f>
        <v>27</v>
      </c>
      <c r="K17" s="148">
        <f t="shared" ref="K17" si="35">G17+I17</f>
        <v>2500000</v>
      </c>
      <c r="L17" s="144">
        <f t="shared" ref="L17" si="36">ROUND(F17*20000,0)</f>
        <v>540000</v>
      </c>
      <c r="M17" s="149">
        <f t="shared" ref="M17" si="37">K17+L17</f>
        <v>3040000</v>
      </c>
      <c r="N17" s="149">
        <f>IF(VLOOKUP(B17,DS,9,0)="x",'L - 7'!E17*$N$4,0)</f>
        <v>0</v>
      </c>
      <c r="O17" s="149">
        <f t="shared" ref="O17" si="38">IF(VLOOKUP(B17,DS,9,0)="x",E17*0.015,0)</f>
        <v>0</v>
      </c>
      <c r="P17" s="149">
        <f t="shared" ref="P17" si="39">IF(VLOOKUP(B17,DS,9,0)="x",E17*0.01,0)</f>
        <v>0</v>
      </c>
      <c r="Q17" s="148">
        <f t="shared" ref="Q17" si="40">M17-SUM(N17:P17)</f>
        <v>3040000</v>
      </c>
      <c r="R17" s="148">
        <f t="shared" ref="R17" si="41">VLOOKUP(B17,DS,23,0)</f>
        <v>0</v>
      </c>
      <c r="S17" s="150">
        <f t="shared" ref="S17" si="42">Q17-R17</f>
        <v>3040000</v>
      </c>
      <c r="T17" s="148"/>
      <c r="U17" s="197"/>
      <c r="V17" s="134"/>
      <c r="W17" s="135"/>
      <c r="X17" s="135"/>
      <c r="Y17" s="135"/>
      <c r="Z17" s="136"/>
      <c r="AA17" s="136"/>
      <c r="AB17" s="136"/>
      <c r="AC17" s="136"/>
      <c r="AD17" s="136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199"/>
      <c r="V18" s="175"/>
      <c r="W18" s="175"/>
      <c r="X18" s="175"/>
      <c r="Y18" s="175"/>
    </row>
    <row r="19" spans="1:30" s="166" customFormat="1" ht="21" customHeight="1">
      <c r="A19" s="246" t="s">
        <v>33</v>
      </c>
      <c r="B19" s="246"/>
      <c r="C19" s="246"/>
      <c r="D19" s="246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3">SUM(K16:K18)</f>
        <v>2500000</v>
      </c>
      <c r="L19" s="163">
        <f t="shared" si="43"/>
        <v>540000</v>
      </c>
      <c r="M19" s="163">
        <f t="shared" si="43"/>
        <v>3040000</v>
      </c>
      <c r="N19" s="163">
        <f t="shared" si="43"/>
        <v>0</v>
      </c>
      <c r="O19" s="163">
        <f t="shared" si="43"/>
        <v>0</v>
      </c>
      <c r="P19" s="163">
        <f t="shared" si="43"/>
        <v>0</v>
      </c>
      <c r="Q19" s="163">
        <f t="shared" si="43"/>
        <v>3040000</v>
      </c>
      <c r="R19" s="163">
        <f t="shared" si="43"/>
        <v>0</v>
      </c>
      <c r="S19" s="163">
        <f t="shared" si="43"/>
        <v>3040000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7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:V17 Q5:T7 E5:I6 N5:P6 L5 L22 J6:K7 L7 A25:T58 U31:U58 N18:S18 V25:IJ58 J18:L18 AE16:IJ17 V15:IJ15 D15:T15 D19:T19 A59:IJ65326 AE5:IJ14 V5:V14 Q10:S14 A10:B15" name="Range1"/>
    <protectedRange password="CC78" sqref="F7:H7" name="Range1_4"/>
    <protectedRange password="CC78" sqref="V22:IJ23 S22:T23 N22:Q23 E22:I23" name="Range1_1_1"/>
    <protectedRange password="CC78" sqref="U1 V1:IJ4 B4:T4 R2:S3 B1:Q3 W16:AD17 U4:U30 W5:AD14" name="Range1_2"/>
    <protectedRange password="CC78" sqref="A1" name="Range1_2_1_1"/>
    <protectedRange password="CC78" sqref="I7" name="Range1_4_1"/>
    <protectedRange password="CC78" sqref="U2:U3" name="Range1_2_2_1"/>
    <protectedRange password="CC78" sqref="A17:B17 Q17:S17" name="Range1_5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08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5" t="s">
        <v>117</v>
      </c>
      <c r="AN1" s="236"/>
      <c r="AO1" s="236"/>
      <c r="AP1" s="236"/>
      <c r="AQ1" s="236"/>
      <c r="AR1" s="236"/>
      <c r="AS1" s="23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42217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8" t="s">
        <v>118</v>
      </c>
      <c r="B5" s="238" t="s">
        <v>4</v>
      </c>
      <c r="C5" s="238" t="s">
        <v>5</v>
      </c>
      <c r="D5" s="240" t="s">
        <v>119</v>
      </c>
      <c r="E5" s="238" t="s">
        <v>120</v>
      </c>
      <c r="F5" s="73">
        <f>+E4</f>
        <v>42217</v>
      </c>
      <c r="G5" s="73">
        <f t="shared" ref="G5:AJ5" si="0">F5+1</f>
        <v>42218</v>
      </c>
      <c r="H5" s="73">
        <f t="shared" si="0"/>
        <v>42219</v>
      </c>
      <c r="I5" s="73">
        <f t="shared" si="0"/>
        <v>42220</v>
      </c>
      <c r="J5" s="73">
        <f t="shared" si="0"/>
        <v>42221</v>
      </c>
      <c r="K5" s="73">
        <f t="shared" si="0"/>
        <v>42222</v>
      </c>
      <c r="L5" s="73">
        <f t="shared" si="0"/>
        <v>42223</v>
      </c>
      <c r="M5" s="73">
        <f t="shared" si="0"/>
        <v>42224</v>
      </c>
      <c r="N5" s="73">
        <f t="shared" si="0"/>
        <v>42225</v>
      </c>
      <c r="O5" s="73">
        <f t="shared" si="0"/>
        <v>42226</v>
      </c>
      <c r="P5" s="73">
        <f t="shared" si="0"/>
        <v>42227</v>
      </c>
      <c r="Q5" s="73">
        <f t="shared" si="0"/>
        <v>42228</v>
      </c>
      <c r="R5" s="73">
        <f t="shared" si="0"/>
        <v>42229</v>
      </c>
      <c r="S5" s="73">
        <f t="shared" si="0"/>
        <v>42230</v>
      </c>
      <c r="T5" s="73">
        <f t="shared" si="0"/>
        <v>42231</v>
      </c>
      <c r="U5" s="73">
        <f t="shared" si="0"/>
        <v>42232</v>
      </c>
      <c r="V5" s="73">
        <f t="shared" si="0"/>
        <v>42233</v>
      </c>
      <c r="W5" s="73">
        <f t="shared" si="0"/>
        <v>42234</v>
      </c>
      <c r="X5" s="73">
        <f t="shared" si="0"/>
        <v>42235</v>
      </c>
      <c r="Y5" s="73">
        <f t="shared" si="0"/>
        <v>42236</v>
      </c>
      <c r="Z5" s="73">
        <f t="shared" si="0"/>
        <v>42237</v>
      </c>
      <c r="AA5" s="73">
        <f t="shared" si="0"/>
        <v>42238</v>
      </c>
      <c r="AB5" s="73">
        <f t="shared" si="0"/>
        <v>42239</v>
      </c>
      <c r="AC5" s="73">
        <f t="shared" si="0"/>
        <v>42240</v>
      </c>
      <c r="AD5" s="73">
        <f t="shared" si="0"/>
        <v>42241</v>
      </c>
      <c r="AE5" s="73">
        <f t="shared" si="0"/>
        <v>42242</v>
      </c>
      <c r="AF5" s="73">
        <f t="shared" si="0"/>
        <v>42243</v>
      </c>
      <c r="AG5" s="73">
        <f t="shared" si="0"/>
        <v>42244</v>
      </c>
      <c r="AH5" s="73">
        <f>AG5+1</f>
        <v>42245</v>
      </c>
      <c r="AI5" s="73">
        <f t="shared" si="0"/>
        <v>42246</v>
      </c>
      <c r="AJ5" s="73">
        <f t="shared" si="0"/>
        <v>42247</v>
      </c>
      <c r="AK5" s="241" t="s">
        <v>121</v>
      </c>
      <c r="AL5" s="242"/>
      <c r="AM5" s="243"/>
      <c r="AN5" s="244" t="s">
        <v>122</v>
      </c>
      <c r="AO5" s="244" t="s">
        <v>123</v>
      </c>
      <c r="AP5" s="244" t="s">
        <v>124</v>
      </c>
      <c r="AQ5" s="244" t="s">
        <v>125</v>
      </c>
      <c r="AR5" s="244" t="s">
        <v>126</v>
      </c>
      <c r="AS5" s="240" t="s">
        <v>127</v>
      </c>
      <c r="AT5" s="23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9"/>
      <c r="B6" s="239"/>
      <c r="C6" s="239"/>
      <c r="D6" s="239"/>
      <c r="E6" s="239"/>
      <c r="F6" s="75" t="str">
        <f>CHOOSE(WEEKDAY(F5),"C.Nhật","T.Hai","T.Ba","T.Tư","T.Năm","T.Sáu","T.Bảy")</f>
        <v>T.Bảy</v>
      </c>
      <c r="G6" s="75" t="str">
        <f t="shared" ref="G6:AJ6" si="1">CHOOSE(WEEKDAY(G5),"C.Nhật","T.Hai","T.Ba","T.Tư","T.Năm","T.Sáu","T.Bảy")</f>
        <v>C.Nhật</v>
      </c>
      <c r="H6" s="75" t="str">
        <f t="shared" si="1"/>
        <v>T.Hai</v>
      </c>
      <c r="I6" s="75" t="str">
        <f t="shared" si="1"/>
        <v>T.Ba</v>
      </c>
      <c r="J6" s="75" t="str">
        <f t="shared" si="1"/>
        <v>T.Tư</v>
      </c>
      <c r="K6" s="75" t="str">
        <f t="shared" si="1"/>
        <v>T.Năm</v>
      </c>
      <c r="L6" s="75" t="str">
        <f t="shared" si="1"/>
        <v>T.Sáu</v>
      </c>
      <c r="M6" s="75" t="str">
        <f t="shared" si="1"/>
        <v>T.Bảy</v>
      </c>
      <c r="N6" s="75" t="str">
        <f t="shared" si="1"/>
        <v>C.Nhật</v>
      </c>
      <c r="O6" s="75" t="str">
        <f t="shared" si="1"/>
        <v>T.Hai</v>
      </c>
      <c r="P6" s="75" t="str">
        <f t="shared" si="1"/>
        <v>T.Ba</v>
      </c>
      <c r="Q6" s="75" t="str">
        <f t="shared" si="1"/>
        <v>T.Tư</v>
      </c>
      <c r="R6" s="75" t="str">
        <f t="shared" si="1"/>
        <v>T.Năm</v>
      </c>
      <c r="S6" s="75" t="str">
        <f t="shared" si="1"/>
        <v>T.Sáu</v>
      </c>
      <c r="T6" s="75" t="str">
        <f t="shared" si="1"/>
        <v>T.Bảy</v>
      </c>
      <c r="U6" s="75" t="str">
        <f t="shared" si="1"/>
        <v>C.Nhật</v>
      </c>
      <c r="V6" s="75" t="str">
        <f t="shared" si="1"/>
        <v>T.Hai</v>
      </c>
      <c r="W6" s="75" t="str">
        <f t="shared" si="1"/>
        <v>T.Ba</v>
      </c>
      <c r="X6" s="75" t="str">
        <f t="shared" si="1"/>
        <v>T.Tư</v>
      </c>
      <c r="Y6" s="75" t="str">
        <f t="shared" si="1"/>
        <v>T.Năm</v>
      </c>
      <c r="Z6" s="75" t="str">
        <f t="shared" si="1"/>
        <v>T.Sáu</v>
      </c>
      <c r="AA6" s="75" t="str">
        <f t="shared" si="1"/>
        <v>T.Bảy</v>
      </c>
      <c r="AB6" s="75" t="str">
        <f t="shared" si="1"/>
        <v>C.Nhật</v>
      </c>
      <c r="AC6" s="75" t="str">
        <f t="shared" si="1"/>
        <v>T.Hai</v>
      </c>
      <c r="AD6" s="75" t="str">
        <f t="shared" si="1"/>
        <v>T.Ba</v>
      </c>
      <c r="AE6" s="75" t="str">
        <f t="shared" si="1"/>
        <v>T.Tư</v>
      </c>
      <c r="AF6" s="75" t="str">
        <f t="shared" si="1"/>
        <v>T.Năm</v>
      </c>
      <c r="AG6" s="75" t="str">
        <f t="shared" si="1"/>
        <v>T.Sáu</v>
      </c>
      <c r="AH6" s="75" t="str">
        <f t="shared" si="1"/>
        <v>T.Bảy</v>
      </c>
      <c r="AI6" s="75" t="str">
        <f t="shared" si="1"/>
        <v>C.Nhật</v>
      </c>
      <c r="AJ6" s="75" t="str">
        <f t="shared" si="1"/>
        <v>T.Hai</v>
      </c>
      <c r="AK6" s="76" t="s">
        <v>128</v>
      </c>
      <c r="AL6" s="76" t="s">
        <v>129</v>
      </c>
      <c r="AM6" s="77" t="s">
        <v>130</v>
      </c>
      <c r="AN6" s="245"/>
      <c r="AO6" s="245"/>
      <c r="AP6" s="245"/>
      <c r="AQ6" s="245"/>
      <c r="AR6" s="245"/>
      <c r="AS6" s="239"/>
      <c r="AT6" s="23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2">
        <v>1</v>
      </c>
      <c r="B9" s="222" t="s">
        <v>28</v>
      </c>
      <c r="C9" s="224" t="str">
        <f>VLOOKUP(B9,DS,2,0)</f>
        <v>Nguyễn Phước Bảo Việt Hùng</v>
      </c>
      <c r="D9" s="226" t="str">
        <f>VLOOKUP(B9,DS,3,0)</f>
        <v>Kinh Doanh</v>
      </c>
      <c r="E9" s="86" t="s">
        <v>133</v>
      </c>
      <c r="F9" s="87">
        <v>8</v>
      </c>
      <c r="G9" s="87"/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/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/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/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/>
      <c r="AJ9" s="87">
        <v>8</v>
      </c>
      <c r="AK9" s="228">
        <f>((SUM(F9:AJ9))/8)-(SUMIF($F$6:$AJ$6,"C.Nhật",F9:AJ9)/8)</f>
        <v>26</v>
      </c>
      <c r="AL9" s="228">
        <f>SUM(F10:AJ10)/8*1.5</f>
        <v>0</v>
      </c>
      <c r="AM9" s="230">
        <f>SUMIF($F$6:$AJ$6,"C.Nhật",$F9:$AJ10)/8*2</f>
        <v>0</v>
      </c>
      <c r="AN9" s="218">
        <f>SUM(AK9:AM10)</f>
        <v>26</v>
      </c>
      <c r="AO9" s="232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3"/>
      <c r="B10" s="223"/>
      <c r="C10" s="225"/>
      <c r="D10" s="227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9"/>
      <c r="AL10" s="229"/>
      <c r="AM10" s="231"/>
      <c r="AN10" s="219"/>
      <c r="AO10" s="233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2">
        <v>2</v>
      </c>
      <c r="B11" s="222" t="s">
        <v>166</v>
      </c>
      <c r="C11" s="224" t="str">
        <f>VLOOKUP(B11,DS,2,0)</f>
        <v>Mai Thị Hường</v>
      </c>
      <c r="D11" s="226" t="str">
        <f>VLOOKUP(B11,DS,3,0)</f>
        <v>Kế Toán</v>
      </c>
      <c r="E11" s="86" t="s">
        <v>133</v>
      </c>
      <c r="F11" s="87">
        <v>8</v>
      </c>
      <c r="G11" s="87"/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/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/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/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/>
      <c r="AJ11" s="87">
        <v>8</v>
      </c>
      <c r="AK11" s="228">
        <f>((SUM(F11:AJ11))/8)-(SUMIF($F$6:$AJ$6,"C.Nhật",F11:AJ11)/8)</f>
        <v>26</v>
      </c>
      <c r="AL11" s="228">
        <f>SUM(F12:AJ12)/8*1.5</f>
        <v>0</v>
      </c>
      <c r="AM11" s="230">
        <f>SUMIF($F$6:$AJ$6,"C.Nhật",$F11:$AJ12)/8*2</f>
        <v>0</v>
      </c>
      <c r="AN11" s="218">
        <f>SUM(AK11:AM12)</f>
        <v>26</v>
      </c>
      <c r="AO11" s="232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3"/>
      <c r="B12" s="223"/>
      <c r="C12" s="225"/>
      <c r="D12" s="227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9"/>
      <c r="AL12" s="229"/>
      <c r="AM12" s="231"/>
      <c r="AN12" s="219"/>
      <c r="AO12" s="233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2">
        <v>3</v>
      </c>
      <c r="B13" s="222" t="s">
        <v>169</v>
      </c>
      <c r="C13" s="224" t="str">
        <f>VLOOKUP(B13,DS,2,0)</f>
        <v>Đào Quảng Ninh</v>
      </c>
      <c r="D13" s="226" t="str">
        <f>VLOOKUP(B13,DS,3,0)</f>
        <v>Giao Hàng</v>
      </c>
      <c r="E13" s="86" t="s">
        <v>133</v>
      </c>
      <c r="F13" s="87">
        <v>8</v>
      </c>
      <c r="G13" s="87"/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/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/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/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/>
      <c r="AJ13" s="87">
        <v>8</v>
      </c>
      <c r="AK13" s="228">
        <f>((SUM(F13:AJ13))/8)-(SUMIF($F$6:$AJ$6,"C.Nhật",F13:AJ13)/8)</f>
        <v>26</v>
      </c>
      <c r="AL13" s="228">
        <f>SUM(F14:AJ14)/8*1.5</f>
        <v>0</v>
      </c>
      <c r="AM13" s="230">
        <f>SUMIF($F$6:$AJ$6,"C.Nhật",$F13:$AJ14)/8*2</f>
        <v>0</v>
      </c>
      <c r="AN13" s="218">
        <f>SUM(AK13:AM14)</f>
        <v>26</v>
      </c>
      <c r="AO13" s="232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3"/>
      <c r="B14" s="223"/>
      <c r="C14" s="225"/>
      <c r="D14" s="227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9"/>
      <c r="AL14" s="229"/>
      <c r="AM14" s="231"/>
      <c r="AN14" s="219"/>
      <c r="AO14" s="233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2">
        <v>4</v>
      </c>
      <c r="B15" s="222" t="s">
        <v>173</v>
      </c>
      <c r="C15" s="224" t="str">
        <f>VLOOKUP(B15,DS,2,0)</f>
        <v>Huỳnh Đoàn Viết Thanh</v>
      </c>
      <c r="D15" s="226" t="str">
        <f>VLOOKUP(B15,DS,3,0)</f>
        <v>Tài xế</v>
      </c>
      <c r="E15" s="86" t="s">
        <v>133</v>
      </c>
      <c r="F15" s="87">
        <v>8</v>
      </c>
      <c r="G15" s="87"/>
      <c r="H15" s="87">
        <v>8</v>
      </c>
      <c r="I15" s="87">
        <v>8</v>
      </c>
      <c r="J15" s="87">
        <v>8</v>
      </c>
      <c r="K15" s="87">
        <v>8</v>
      </c>
      <c r="L15" s="87">
        <v>8</v>
      </c>
      <c r="M15" s="87">
        <v>8</v>
      </c>
      <c r="N15" s="87"/>
      <c r="O15" s="87">
        <v>8</v>
      </c>
      <c r="P15" s="87">
        <v>8</v>
      </c>
      <c r="Q15" s="87">
        <v>8</v>
      </c>
      <c r="R15" s="87">
        <v>8</v>
      </c>
      <c r="S15" s="87">
        <v>8</v>
      </c>
      <c r="T15" s="87">
        <v>8</v>
      </c>
      <c r="U15" s="87"/>
      <c r="V15" s="87">
        <v>8</v>
      </c>
      <c r="W15" s="87">
        <v>8</v>
      </c>
      <c r="X15" s="87">
        <v>8</v>
      </c>
      <c r="Y15" s="87">
        <v>8</v>
      </c>
      <c r="Z15" s="87">
        <v>8</v>
      </c>
      <c r="AA15" s="87">
        <v>8</v>
      </c>
      <c r="AB15" s="87"/>
      <c r="AC15" s="87">
        <v>8</v>
      </c>
      <c r="AD15" s="87">
        <v>8</v>
      </c>
      <c r="AE15" s="87">
        <v>8</v>
      </c>
      <c r="AF15" s="87">
        <v>8</v>
      </c>
      <c r="AG15" s="87">
        <v>8</v>
      </c>
      <c r="AH15" s="87">
        <v>8</v>
      </c>
      <c r="AI15" s="87"/>
      <c r="AJ15" s="87">
        <v>8</v>
      </c>
      <c r="AK15" s="228">
        <f>((SUM(F15:AJ15))/8)-(SUMIF($F$6:$AJ$6,"C.Nhật",F15:AJ15)/8)</f>
        <v>26</v>
      </c>
      <c r="AL15" s="228">
        <f>SUM(F16:AJ16)/8*1.5</f>
        <v>0</v>
      </c>
      <c r="AM15" s="230">
        <f>SUMIF($F$6:$AJ$6,"C.Nhật",$F15:$AJ16)/8*2</f>
        <v>0</v>
      </c>
      <c r="AN15" s="218">
        <f>SUM(AK15:AM16)</f>
        <v>26</v>
      </c>
      <c r="AO15" s="232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3"/>
      <c r="B16" s="223"/>
      <c r="C16" s="225"/>
      <c r="D16" s="227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9"/>
      <c r="AL16" s="229"/>
      <c r="AM16" s="231"/>
      <c r="AN16" s="219"/>
      <c r="AO16" s="233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2">
        <v>1</v>
      </c>
      <c r="B18" s="222" t="s">
        <v>30</v>
      </c>
      <c r="C18" s="224" t="str">
        <f>VLOOKUP(B18,DS,2,0)</f>
        <v>Nguyễn Thị Thanh Thúy</v>
      </c>
      <c r="D18" s="226" t="str">
        <f>VLOOKUP(B18,DS,3,0)</f>
        <v>Công nhân</v>
      </c>
      <c r="E18" s="86" t="s">
        <v>133</v>
      </c>
      <c r="F18" s="87">
        <v>8</v>
      </c>
      <c r="G18" s="87"/>
      <c r="H18" s="87">
        <v>8</v>
      </c>
      <c r="I18" s="87">
        <v>8</v>
      </c>
      <c r="J18" s="87">
        <v>8</v>
      </c>
      <c r="K18" s="87">
        <v>8</v>
      </c>
      <c r="L18" s="87">
        <v>8</v>
      </c>
      <c r="M18" s="87">
        <v>8</v>
      </c>
      <c r="N18" s="87"/>
      <c r="O18" s="87">
        <v>8</v>
      </c>
      <c r="P18" s="87">
        <v>8</v>
      </c>
      <c r="Q18" s="87">
        <v>8</v>
      </c>
      <c r="R18" s="87">
        <v>8</v>
      </c>
      <c r="S18" s="87">
        <v>8</v>
      </c>
      <c r="T18" s="87">
        <v>8</v>
      </c>
      <c r="U18" s="87"/>
      <c r="V18" s="87">
        <v>8</v>
      </c>
      <c r="W18" s="87">
        <v>8</v>
      </c>
      <c r="X18" s="87">
        <v>8</v>
      </c>
      <c r="Y18" s="87">
        <v>8</v>
      </c>
      <c r="Z18" s="87">
        <v>8</v>
      </c>
      <c r="AA18" s="87">
        <v>8</v>
      </c>
      <c r="AB18" s="87"/>
      <c r="AC18" s="87">
        <v>8</v>
      </c>
      <c r="AD18" s="87">
        <v>8</v>
      </c>
      <c r="AE18" s="87">
        <v>8</v>
      </c>
      <c r="AF18" s="87">
        <v>8</v>
      </c>
      <c r="AG18" s="87">
        <v>8</v>
      </c>
      <c r="AH18" s="87">
        <v>8</v>
      </c>
      <c r="AI18" s="87"/>
      <c r="AJ18" s="87">
        <v>8</v>
      </c>
      <c r="AK18" s="228">
        <f t="shared" ref="AK18" si="2">((SUM(F18:AJ18))/8)-(SUMIF($F$6:$AJ$6,"C.Nhật",F18:AJ18)/8)</f>
        <v>26</v>
      </c>
      <c r="AL18" s="228">
        <f t="shared" ref="AL18" si="3">SUM(F19:AJ19)/8*1.5</f>
        <v>0</v>
      </c>
      <c r="AM18" s="230">
        <f>SUMIF($F$6:$AJ$6,"C.Nhật",$F18:$AJ19)/8*2</f>
        <v>0</v>
      </c>
      <c r="AN18" s="218">
        <f t="shared" ref="AN18" si="4">SUM(AK18:AM19)</f>
        <v>26</v>
      </c>
      <c r="AO18" s="232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3"/>
      <c r="B19" s="223"/>
      <c r="C19" s="225"/>
      <c r="D19" s="227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9"/>
      <c r="AL19" s="229"/>
      <c r="AM19" s="231"/>
      <c r="AN19" s="219"/>
      <c r="AO19" s="233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8:A19"/>
    <mergeCell ref="B18:B19"/>
    <mergeCell ref="C18:C19"/>
    <mergeCell ref="D18:D19"/>
    <mergeCell ref="AK18:AK19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4 F18:AJ19">
    <cfRule type="expression" dxfId="36" priority="13" stopIfTrue="1">
      <formula>IF(WEEKDAY(F$5)=1,TRUE,FALSE)</formula>
    </cfRule>
  </conditionalFormatting>
  <conditionalFormatting sqref="F9:AJ14">
    <cfRule type="expression" dxfId="35" priority="12" stopIfTrue="1">
      <formula>IF(WEEKDAY(F$5)=1,TRUE,FALSE)</formula>
    </cfRule>
  </conditionalFormatting>
  <conditionalFormatting sqref="F18:AJ19">
    <cfRule type="expression" dxfId="34" priority="3" stopIfTrue="1">
      <formula>IF(WEEKDAY(F$5)=1,TRUE,FALSE)</formula>
    </cfRule>
  </conditionalFormatting>
  <conditionalFormatting sqref="F15:AJ16">
    <cfRule type="expression" dxfId="33" priority="2" stopIfTrue="1">
      <formula>IF(WEEKDAY(F$5)=1,TRUE,FALSE)</formula>
    </cfRule>
  </conditionalFormatting>
  <conditionalFormatting sqref="F15:AJ16">
    <cfRule type="expression" dxfId="3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9" activeCellId="1" sqref="S15 S19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3" t="str">
        <f>"BẢNG THANH TOÁN LƯƠNG THÁNG"&amp;" "&amp;TEXT($E$4,"mm")&amp;" / "&amp;TEXT($E$4,"yyyy")</f>
        <v>BẢNG THANH TOÁN LƯƠNG THÁNG 08 / 2015</v>
      </c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4"/>
      <c r="R1" s="255" t="s">
        <v>117</v>
      </c>
      <c r="S1" s="256"/>
      <c r="T1" s="257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-8'!$AK$9:$AK$19)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-8'!$E$4</f>
        <v>42217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8" t="s">
        <v>3</v>
      </c>
      <c r="B5" s="258" t="s">
        <v>146</v>
      </c>
      <c r="C5" s="204" t="s">
        <v>5</v>
      </c>
      <c r="D5" s="204" t="s">
        <v>6</v>
      </c>
      <c r="E5" s="209" t="s">
        <v>7</v>
      </c>
      <c r="F5" s="260" t="s">
        <v>147</v>
      </c>
      <c r="G5" s="261"/>
      <c r="H5" s="261"/>
      <c r="I5" s="261"/>
      <c r="J5" s="261"/>
      <c r="K5" s="262"/>
      <c r="L5" s="249" t="s">
        <v>14</v>
      </c>
      <c r="M5" s="249" t="s">
        <v>148</v>
      </c>
      <c r="N5" s="204" t="s">
        <v>149</v>
      </c>
      <c r="O5" s="204"/>
      <c r="P5" s="204"/>
      <c r="Q5" s="249" t="s">
        <v>150</v>
      </c>
      <c r="R5" s="249" t="s">
        <v>151</v>
      </c>
      <c r="S5" s="249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9"/>
      <c r="B6" s="259"/>
      <c r="C6" s="204"/>
      <c r="D6" s="204"/>
      <c r="E6" s="209"/>
      <c r="F6" s="260" t="s">
        <v>154</v>
      </c>
      <c r="G6" s="262"/>
      <c r="H6" s="260" t="s">
        <v>155</v>
      </c>
      <c r="I6" s="261"/>
      <c r="J6" s="247" t="s">
        <v>156</v>
      </c>
      <c r="K6" s="249" t="s">
        <v>157</v>
      </c>
      <c r="L6" s="250"/>
      <c r="M6" s="250"/>
      <c r="N6" s="251" t="s">
        <v>158</v>
      </c>
      <c r="O6" s="249" t="s">
        <v>159</v>
      </c>
      <c r="P6" s="249" t="s">
        <v>160</v>
      </c>
      <c r="Q6" s="250"/>
      <c r="R6" s="250"/>
      <c r="S6" s="250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9"/>
      <c r="B7" s="259"/>
      <c r="C7" s="249"/>
      <c r="D7" s="249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48"/>
      <c r="K7" s="250"/>
      <c r="L7" s="263"/>
      <c r="M7" s="263"/>
      <c r="N7" s="252"/>
      <c r="O7" s="250"/>
      <c r="P7" s="250"/>
      <c r="Q7" s="250"/>
      <c r="R7" s="250"/>
      <c r="S7" s="250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3600000</v>
      </c>
      <c r="F10" s="145">
        <f>VLOOKUP(B10,'CC -8'!$B$8:$AS$19,36,0)</f>
        <v>26</v>
      </c>
      <c r="G10" s="146">
        <f t="shared" ref="G10" si="2">ROUND(E10/$U$2*F10,0)</f>
        <v>3600000</v>
      </c>
      <c r="H10" s="145">
        <f>(VLOOKUP(B10,'CC -8'!$B$8:$AS$19,37,0)+VLOOKUP(B10,'CC -8'!$B$8:$AS$19,38,0))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3600000</v>
      </c>
      <c r="L10" s="144">
        <f t="shared" ref="L10" si="5">ROUND(F10*20000,0)</f>
        <v>520000</v>
      </c>
      <c r="M10" s="149">
        <f t="shared" ref="M10" si="6">K10+L10</f>
        <v>4120000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4120000</v>
      </c>
      <c r="R10" s="148">
        <f>VLOOKUP(B10,DS,23,0)</f>
        <v>0</v>
      </c>
      <c r="S10" s="150">
        <f t="shared" ref="S10" si="8">Q10-R10</f>
        <v>4120000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3" si="9">VLOOKUP(B11,DS,2,0)</f>
        <v>Mai Thị Hường</v>
      </c>
      <c r="D11" s="143" t="str">
        <f t="shared" ref="D11:D13" si="10">VLOOKUP(B11,DS,3,0)</f>
        <v>Kế Toán</v>
      </c>
      <c r="E11" s="144">
        <f>VLOOKUP(B11,DS,4,0)</f>
        <v>3500000</v>
      </c>
      <c r="F11" s="145">
        <f>VLOOKUP(B11,'CC -8'!$B$8:$AS$19,36,0)</f>
        <v>26</v>
      </c>
      <c r="G11" s="146">
        <f t="shared" ref="G11:G13" si="11">ROUND(E11/$U$2*F11,0)</f>
        <v>3500000</v>
      </c>
      <c r="H11" s="145">
        <f>(VLOOKUP(B11,'CC -8'!$B$8:$AS$19,37,0)+VLOOKUP(B11,'CC -8'!$B$8:$AS$19,38,0))</f>
        <v>0</v>
      </c>
      <c r="I11" s="146">
        <f t="shared" ref="I11:I13" si="12">ROUND(E11/$U$2*H11,0)</f>
        <v>0</v>
      </c>
      <c r="J11" s="147">
        <f t="shared" ref="J11:J13" si="13">F11+H11</f>
        <v>26</v>
      </c>
      <c r="K11" s="148">
        <f t="shared" ref="K11:K13" si="14">G11+I11</f>
        <v>3500000</v>
      </c>
      <c r="L11" s="144">
        <f t="shared" ref="L11:L13" si="15">ROUND(F11*20000,0)</f>
        <v>520000</v>
      </c>
      <c r="M11" s="149">
        <f t="shared" ref="M11:M13" si="16">K11+L11</f>
        <v>4020000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3" si="17">M11-SUM(N11:P11)</f>
        <v>4020000</v>
      </c>
      <c r="R11" s="148">
        <f>VLOOKUP(B11,DS,23,0)</f>
        <v>0</v>
      </c>
      <c r="S11" s="150">
        <f t="shared" ref="S11:S13" si="18">Q11-R11</f>
        <v>4020000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3000000</v>
      </c>
      <c r="F12" s="145">
        <f>VLOOKUP(B12,'CC -8'!$B$8:$AS$19,36,0)</f>
        <v>26</v>
      </c>
      <c r="G12" s="146">
        <f t="shared" si="11"/>
        <v>3000000</v>
      </c>
      <c r="H12" s="145">
        <f>(VLOOKUP(B12,'CC -8'!$B$8:$AS$19,37,0)+VLOOKUP(B12,'CC -8'!$B$8:$AS$19,38,0))</f>
        <v>0</v>
      </c>
      <c r="I12" s="146">
        <f t="shared" si="12"/>
        <v>0</v>
      </c>
      <c r="J12" s="147">
        <f t="shared" si="13"/>
        <v>26</v>
      </c>
      <c r="K12" s="148">
        <f t="shared" si="14"/>
        <v>3000000</v>
      </c>
      <c r="L12" s="144">
        <f t="shared" si="15"/>
        <v>520000</v>
      </c>
      <c r="M12" s="149">
        <f t="shared" si="16"/>
        <v>3520000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7"/>
        <v>3520000</v>
      </c>
      <c r="R12" s="148">
        <f>VLOOKUP(B12,DS,23,0)</f>
        <v>0</v>
      </c>
      <c r="S12" s="150">
        <f t="shared" si="18"/>
        <v>3520000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si="9"/>
        <v>Huỳnh Đoàn Viết Thanh</v>
      </c>
      <c r="D13" s="143" t="str">
        <f t="shared" si="10"/>
        <v>Tài xế</v>
      </c>
      <c r="E13" s="144">
        <f>VLOOKUP(B13,DS,4,0)</f>
        <v>4500000</v>
      </c>
      <c r="F13" s="145">
        <f>VLOOKUP(B13,'CC -8'!$B$8:$AS$19,36,0)</f>
        <v>26</v>
      </c>
      <c r="G13" s="146">
        <f t="shared" si="11"/>
        <v>4500000</v>
      </c>
      <c r="H13" s="145">
        <f>(VLOOKUP(B13,'CC -8'!$B$8:$AS$19,37,0)+VLOOKUP(B13,'CC -8'!$B$8:$AS$19,38,0))</f>
        <v>0</v>
      </c>
      <c r="I13" s="146">
        <f t="shared" si="12"/>
        <v>0</v>
      </c>
      <c r="J13" s="147">
        <f t="shared" si="13"/>
        <v>26</v>
      </c>
      <c r="K13" s="148">
        <f t="shared" si="14"/>
        <v>4500000</v>
      </c>
      <c r="L13" s="144">
        <f t="shared" si="15"/>
        <v>520000</v>
      </c>
      <c r="M13" s="149">
        <f t="shared" si="16"/>
        <v>5020000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si="17"/>
        <v>5020000</v>
      </c>
      <c r="R13" s="148">
        <f>VLOOKUP(B13,DS,23,0)</f>
        <v>0</v>
      </c>
      <c r="S13" s="150">
        <f t="shared" si="18"/>
        <v>5020000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6" t="s">
        <v>33</v>
      </c>
      <c r="B15" s="246"/>
      <c r="C15" s="246"/>
      <c r="D15" s="246"/>
      <c r="E15" s="163">
        <f>SUM(E9:E10)</f>
        <v>3600000</v>
      </c>
      <c r="F15" s="163"/>
      <c r="G15" s="163">
        <f>SUM(G9:G10)</f>
        <v>3600000</v>
      </c>
      <c r="H15" s="163"/>
      <c r="I15" s="163">
        <f>SUM(I9:I10)</f>
        <v>0</v>
      </c>
      <c r="J15" s="163"/>
      <c r="K15" s="163">
        <f t="shared" ref="K15:R15" si="19">SUM(K9:K10)</f>
        <v>3600000</v>
      </c>
      <c r="L15" s="163">
        <f t="shared" si="19"/>
        <v>520000</v>
      </c>
      <c r="M15" s="163">
        <f t="shared" si="19"/>
        <v>4120000</v>
      </c>
      <c r="N15" s="163">
        <f t="shared" si="19"/>
        <v>0</v>
      </c>
      <c r="O15" s="163">
        <f t="shared" si="19"/>
        <v>0</v>
      </c>
      <c r="P15" s="163">
        <f t="shared" si="19"/>
        <v>0</v>
      </c>
      <c r="Q15" s="163">
        <f t="shared" si="19"/>
        <v>4120000</v>
      </c>
      <c r="R15" s="163">
        <f t="shared" si="19"/>
        <v>0</v>
      </c>
      <c r="S15" s="163">
        <f>SUM(S9:S14)</f>
        <v>16680000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0">VLOOKUP(B17,DS,2,0)</f>
        <v>Nguyễn Thị Thanh Thúy</v>
      </c>
      <c r="D17" s="143" t="str">
        <f t="shared" ref="D17" si="21">VLOOKUP(B17,DS,3,0)</f>
        <v>Công nhân</v>
      </c>
      <c r="E17" s="144">
        <f t="shared" ref="E17" si="22">VLOOKUP(B17,DS,4,0)</f>
        <v>2500000</v>
      </c>
      <c r="F17" s="145">
        <f>VLOOKUP(B17,'CC -8'!$B$8:$AS$19,36,0)</f>
        <v>26</v>
      </c>
      <c r="G17" s="146">
        <f t="shared" ref="G17" si="23">ROUND(E17/$U$2*F17,0)</f>
        <v>2500000</v>
      </c>
      <c r="H17" s="145">
        <f>(VLOOKUP(B17,'CC -8'!$B$8:$AS$19,37,0)+VLOOKUP(B17,'CC -8'!$B$8:$AS$19,38,0))</f>
        <v>0</v>
      </c>
      <c r="I17" s="146">
        <f t="shared" ref="I17" si="24">ROUND(E17/$U$2*H17,0)</f>
        <v>0</v>
      </c>
      <c r="J17" s="167">
        <f t="shared" ref="J17:K17" si="25">F17+H17</f>
        <v>26</v>
      </c>
      <c r="K17" s="148">
        <f t="shared" si="25"/>
        <v>2500000</v>
      </c>
      <c r="L17" s="144">
        <f t="shared" ref="L17" si="26">ROUND(F17*20000,0)</f>
        <v>520000</v>
      </c>
      <c r="M17" s="149">
        <f t="shared" ref="M17" si="27">K17+L17</f>
        <v>3020000</v>
      </c>
      <c r="N17" s="149">
        <f>IF(VLOOKUP(B17,DS,9,0)="x",'L - 8'!E17*$N$4,0)</f>
        <v>0</v>
      </c>
      <c r="O17" s="149">
        <f t="shared" ref="O17" si="28">IF(VLOOKUP(B17,DS,9,0)="x",E17*0.015,0)</f>
        <v>0</v>
      </c>
      <c r="P17" s="149">
        <f t="shared" ref="P17" si="29">IF(VLOOKUP(B17,DS,9,0)="x",E17*0.01,0)</f>
        <v>0</v>
      </c>
      <c r="Q17" s="148">
        <f t="shared" ref="Q17" si="30">M17-SUM(N17:P17)</f>
        <v>3020000</v>
      </c>
      <c r="R17" s="148">
        <f t="shared" ref="R17" si="31">VLOOKUP(B17,DS,23,0)</f>
        <v>0</v>
      </c>
      <c r="S17" s="150">
        <f t="shared" ref="S17" si="32">Q17-R17</f>
        <v>3020000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6" t="s">
        <v>33</v>
      </c>
      <c r="B19" s="246"/>
      <c r="C19" s="246"/>
      <c r="D19" s="246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3">SUM(K16:K18)</f>
        <v>2500000</v>
      </c>
      <c r="L19" s="163">
        <f t="shared" si="33"/>
        <v>520000</v>
      </c>
      <c r="M19" s="163">
        <f t="shared" si="33"/>
        <v>3020000</v>
      </c>
      <c r="N19" s="163">
        <f t="shared" si="33"/>
        <v>0</v>
      </c>
      <c r="O19" s="163">
        <f t="shared" si="33"/>
        <v>0</v>
      </c>
      <c r="P19" s="163">
        <f t="shared" si="33"/>
        <v>0</v>
      </c>
      <c r="Q19" s="163">
        <f t="shared" si="33"/>
        <v>3020000</v>
      </c>
      <c r="R19" s="163">
        <f t="shared" si="33"/>
        <v>0</v>
      </c>
      <c r="S19" s="163">
        <f t="shared" si="33"/>
        <v>3020000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8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V17 Q17:S17 A17:B17 AE17:IJ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S12" sqref="S1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09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5" t="s">
        <v>117</v>
      </c>
      <c r="AN1" s="236"/>
      <c r="AO1" s="236"/>
      <c r="AP1" s="236"/>
      <c r="AQ1" s="236"/>
      <c r="AR1" s="236"/>
      <c r="AS1" s="23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42248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8" t="s">
        <v>118</v>
      </c>
      <c r="B5" s="238" t="s">
        <v>4</v>
      </c>
      <c r="C5" s="238" t="s">
        <v>5</v>
      </c>
      <c r="D5" s="240" t="s">
        <v>119</v>
      </c>
      <c r="E5" s="238" t="s">
        <v>120</v>
      </c>
      <c r="F5" s="73">
        <f>+E4</f>
        <v>42248</v>
      </c>
      <c r="G5" s="73">
        <f t="shared" ref="G5:AJ5" si="0">F5+1</f>
        <v>42249</v>
      </c>
      <c r="H5" s="73">
        <f t="shared" si="0"/>
        <v>42250</v>
      </c>
      <c r="I5" s="73">
        <f t="shared" si="0"/>
        <v>42251</v>
      </c>
      <c r="J5" s="73">
        <f t="shared" si="0"/>
        <v>42252</v>
      </c>
      <c r="K5" s="73">
        <f t="shared" si="0"/>
        <v>42253</v>
      </c>
      <c r="L5" s="73">
        <f t="shared" si="0"/>
        <v>42254</v>
      </c>
      <c r="M5" s="73">
        <f t="shared" si="0"/>
        <v>42255</v>
      </c>
      <c r="N5" s="73">
        <f t="shared" si="0"/>
        <v>42256</v>
      </c>
      <c r="O5" s="73">
        <f t="shared" si="0"/>
        <v>42257</v>
      </c>
      <c r="P5" s="73">
        <f t="shared" si="0"/>
        <v>42258</v>
      </c>
      <c r="Q5" s="73">
        <f t="shared" si="0"/>
        <v>42259</v>
      </c>
      <c r="R5" s="73">
        <f t="shared" si="0"/>
        <v>42260</v>
      </c>
      <c r="S5" s="73">
        <f t="shared" si="0"/>
        <v>42261</v>
      </c>
      <c r="T5" s="73">
        <f t="shared" si="0"/>
        <v>42262</v>
      </c>
      <c r="U5" s="73">
        <f t="shared" si="0"/>
        <v>42263</v>
      </c>
      <c r="V5" s="73">
        <f t="shared" si="0"/>
        <v>42264</v>
      </c>
      <c r="W5" s="73">
        <f t="shared" si="0"/>
        <v>42265</v>
      </c>
      <c r="X5" s="73">
        <f t="shared" si="0"/>
        <v>42266</v>
      </c>
      <c r="Y5" s="73">
        <f t="shared" si="0"/>
        <v>42267</v>
      </c>
      <c r="Z5" s="73">
        <f t="shared" si="0"/>
        <v>42268</v>
      </c>
      <c r="AA5" s="73">
        <f t="shared" si="0"/>
        <v>42269</v>
      </c>
      <c r="AB5" s="73">
        <f t="shared" si="0"/>
        <v>42270</v>
      </c>
      <c r="AC5" s="73">
        <f t="shared" si="0"/>
        <v>42271</v>
      </c>
      <c r="AD5" s="73">
        <f t="shared" si="0"/>
        <v>42272</v>
      </c>
      <c r="AE5" s="73">
        <f t="shared" si="0"/>
        <v>42273</v>
      </c>
      <c r="AF5" s="73">
        <f t="shared" si="0"/>
        <v>42274</v>
      </c>
      <c r="AG5" s="73">
        <f t="shared" si="0"/>
        <v>42275</v>
      </c>
      <c r="AH5" s="73">
        <f>AG5+1</f>
        <v>42276</v>
      </c>
      <c r="AI5" s="73">
        <f t="shared" si="0"/>
        <v>42277</v>
      </c>
      <c r="AJ5" s="73">
        <f t="shared" si="0"/>
        <v>42278</v>
      </c>
      <c r="AK5" s="241" t="s">
        <v>121</v>
      </c>
      <c r="AL5" s="242"/>
      <c r="AM5" s="243"/>
      <c r="AN5" s="244" t="s">
        <v>122</v>
      </c>
      <c r="AO5" s="244" t="s">
        <v>123</v>
      </c>
      <c r="AP5" s="244" t="s">
        <v>124</v>
      </c>
      <c r="AQ5" s="244" t="s">
        <v>125</v>
      </c>
      <c r="AR5" s="244" t="s">
        <v>126</v>
      </c>
      <c r="AS5" s="240" t="s">
        <v>127</v>
      </c>
      <c r="AT5" s="23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9"/>
      <c r="B6" s="239"/>
      <c r="C6" s="239"/>
      <c r="D6" s="239"/>
      <c r="E6" s="239"/>
      <c r="F6" s="75" t="str">
        <f>CHOOSE(WEEKDAY(F5),"C.Nhật","T.Hai","T.Ba","T.Tư","T.Năm","T.Sáu","T.Bảy")</f>
        <v>T.Ba</v>
      </c>
      <c r="G6" s="75" t="str">
        <f t="shared" ref="G6:AJ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 t="str">
        <f t="shared" si="1"/>
        <v>T.Năm</v>
      </c>
      <c r="AK6" s="76" t="s">
        <v>128</v>
      </c>
      <c r="AL6" s="76" t="s">
        <v>129</v>
      </c>
      <c r="AM6" s="77" t="s">
        <v>130</v>
      </c>
      <c r="AN6" s="245"/>
      <c r="AO6" s="245"/>
      <c r="AP6" s="245"/>
      <c r="AQ6" s="245"/>
      <c r="AR6" s="245"/>
      <c r="AS6" s="239"/>
      <c r="AT6" s="23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2">
        <v>1</v>
      </c>
      <c r="B9" s="222" t="s">
        <v>28</v>
      </c>
      <c r="C9" s="224" t="str">
        <f>VLOOKUP(B9,DS,2,0)</f>
        <v>Nguyễn Phước Bảo Việt Hùng</v>
      </c>
      <c r="D9" s="226" t="str">
        <f>VLOOKUP(B9,DS,3,0)</f>
        <v>Kinh Doanh</v>
      </c>
      <c r="E9" s="86" t="s">
        <v>133</v>
      </c>
      <c r="F9" s="87">
        <v>8</v>
      </c>
      <c r="G9" s="87"/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/>
      <c r="AK9" s="228">
        <f>((SUM(F9:AJ9))/8)-(SUMIF($F$6:$AJ$6,"C.Nhật",F9:AJ9)/8)</f>
        <v>25</v>
      </c>
      <c r="AL9" s="228">
        <f>SUM(F10:AJ10)/8*1.5</f>
        <v>0</v>
      </c>
      <c r="AM9" s="230">
        <f>SUMIF($F$6:$AJ$6,"C.Nhật",$F9:$AJ10)/8*2</f>
        <v>0</v>
      </c>
      <c r="AN9" s="218">
        <f>SUM(AK9:AM10)</f>
        <v>25</v>
      </c>
      <c r="AO9" s="232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3"/>
      <c r="B10" s="223"/>
      <c r="C10" s="225"/>
      <c r="D10" s="227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9"/>
      <c r="AL10" s="229"/>
      <c r="AM10" s="231"/>
      <c r="AN10" s="219"/>
      <c r="AO10" s="233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2">
        <v>2</v>
      </c>
      <c r="B11" s="222" t="s">
        <v>166</v>
      </c>
      <c r="C11" s="224" t="str">
        <f>VLOOKUP(B11,DS,2,0)</f>
        <v>Mai Thị Hường</v>
      </c>
      <c r="D11" s="226" t="str">
        <f>VLOOKUP(B11,DS,3,0)</f>
        <v>Kế Toán</v>
      </c>
      <c r="E11" s="86" t="s">
        <v>133</v>
      </c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>
        <v>8.9169714285714203</v>
      </c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/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/>
      <c r="AG11" s="87">
        <v>8</v>
      </c>
      <c r="AH11" s="87">
        <v>8</v>
      </c>
      <c r="AI11" s="87">
        <v>8</v>
      </c>
      <c r="AJ11" s="87"/>
      <c r="AK11" s="228">
        <f>((SUM(F11:AJ11))/8)-(SUMIF($F$6:$AJ$6,"C.Nhật",F11:AJ11)/8)</f>
        <v>15.114621428571429</v>
      </c>
      <c r="AL11" s="228">
        <f>SUM(F12:AJ12)/8*1.5</f>
        <v>0</v>
      </c>
      <c r="AM11" s="230">
        <f>SUMIF($F$6:$AJ$6,"C.Nhật",$F11:$AJ12)/8*2</f>
        <v>0</v>
      </c>
      <c r="AN11" s="218">
        <f>SUM(AK11:AM12)</f>
        <v>15.114621428571429</v>
      </c>
      <c r="AO11" s="232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3"/>
      <c r="B12" s="223"/>
      <c r="C12" s="225"/>
      <c r="D12" s="227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9"/>
      <c r="AL12" s="229"/>
      <c r="AM12" s="231"/>
      <c r="AN12" s="219"/>
      <c r="AO12" s="233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2">
        <v>3</v>
      </c>
      <c r="B13" s="222" t="s">
        <v>169</v>
      </c>
      <c r="C13" s="224" t="str">
        <f>VLOOKUP(B13,DS,2,0)</f>
        <v>Đào Quảng Ninh</v>
      </c>
      <c r="D13" s="226" t="str">
        <f>VLOOKUP(B13,DS,3,0)</f>
        <v>Giao Hàng</v>
      </c>
      <c r="E13" s="86" t="s">
        <v>133</v>
      </c>
      <c r="F13" s="87">
        <v>8</v>
      </c>
      <c r="G13" s="87"/>
      <c r="H13" s="87">
        <v>8</v>
      </c>
      <c r="I13" s="87">
        <v>8</v>
      </c>
      <c r="J13" s="87">
        <v>8</v>
      </c>
      <c r="K13" s="87"/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/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/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/>
      <c r="AG13" s="87">
        <v>8</v>
      </c>
      <c r="AH13" s="87">
        <v>8</v>
      </c>
      <c r="AI13" s="87">
        <v>8</v>
      </c>
      <c r="AJ13" s="87"/>
      <c r="AK13" s="228">
        <f>((SUM(F13:AJ13))/8)-(SUMIF($F$6:$AJ$6,"C.Nhật",F13:AJ13)/8)</f>
        <v>25</v>
      </c>
      <c r="AL13" s="228">
        <f>SUM(F14:AJ14)/8*1.5</f>
        <v>0</v>
      </c>
      <c r="AM13" s="230">
        <f>SUMIF($F$6:$AJ$6,"C.Nhật",$F13:$AJ14)/8*2</f>
        <v>0</v>
      </c>
      <c r="AN13" s="218">
        <f>SUM(AK13:AM14)</f>
        <v>25</v>
      </c>
      <c r="AO13" s="232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3"/>
      <c r="B14" s="223"/>
      <c r="C14" s="225"/>
      <c r="D14" s="227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9"/>
      <c r="AL14" s="229"/>
      <c r="AM14" s="231"/>
      <c r="AN14" s="219"/>
      <c r="AO14" s="233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2">
        <v>4</v>
      </c>
      <c r="B15" s="222" t="s">
        <v>173</v>
      </c>
      <c r="C15" s="224" t="str">
        <f>VLOOKUP(B15,DS,2,0)</f>
        <v>Huỳnh Đoàn Viết Thanh</v>
      </c>
      <c r="D15" s="226" t="str">
        <f>VLOOKUP(B15,DS,3,0)</f>
        <v>Tài xế</v>
      </c>
      <c r="E15" s="86" t="s">
        <v>133</v>
      </c>
      <c r="F15" s="87">
        <v>8</v>
      </c>
      <c r="G15" s="87"/>
      <c r="H15" s="87">
        <v>8</v>
      </c>
      <c r="I15" s="87">
        <v>8</v>
      </c>
      <c r="J15" s="87">
        <v>8</v>
      </c>
      <c r="K15" s="87"/>
      <c r="L15" s="87">
        <v>8</v>
      </c>
      <c r="M15" s="87">
        <v>8</v>
      </c>
      <c r="N15" s="87">
        <v>8</v>
      </c>
      <c r="O15" s="87">
        <v>8</v>
      </c>
      <c r="P15" s="87">
        <v>8</v>
      </c>
      <c r="Q15" s="87">
        <v>8</v>
      </c>
      <c r="R15" s="87"/>
      <c r="S15" s="87">
        <v>8</v>
      </c>
      <c r="T15" s="87">
        <v>8</v>
      </c>
      <c r="U15" s="87">
        <v>8</v>
      </c>
      <c r="V15" s="87">
        <v>8</v>
      </c>
      <c r="W15" s="87">
        <v>8</v>
      </c>
      <c r="X15" s="87">
        <v>8</v>
      </c>
      <c r="Y15" s="87"/>
      <c r="Z15" s="87">
        <v>8</v>
      </c>
      <c r="AA15" s="87">
        <v>8</v>
      </c>
      <c r="AB15" s="87">
        <v>8</v>
      </c>
      <c r="AC15" s="87">
        <v>8</v>
      </c>
      <c r="AD15" s="87">
        <v>8</v>
      </c>
      <c r="AE15" s="87">
        <v>8</v>
      </c>
      <c r="AF15" s="87"/>
      <c r="AG15" s="87">
        <v>8</v>
      </c>
      <c r="AH15" s="87">
        <v>8</v>
      </c>
      <c r="AI15" s="87">
        <v>8</v>
      </c>
      <c r="AJ15" s="87"/>
      <c r="AK15" s="228">
        <f>((SUM(F15:AJ15))/8)-(SUMIF($F$6:$AJ$6,"C.Nhật",F15:AJ15)/8)</f>
        <v>25</v>
      </c>
      <c r="AL15" s="228">
        <f>SUM(F16:AJ16)/8*1.5</f>
        <v>0</v>
      </c>
      <c r="AM15" s="230">
        <f>SUMIF($F$6:$AJ$6,"C.Nhật",$F15:$AJ16)/8*2</f>
        <v>0</v>
      </c>
      <c r="AN15" s="218">
        <f>SUM(AK15:AM16)</f>
        <v>25</v>
      </c>
      <c r="AO15" s="232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3"/>
      <c r="B16" s="223"/>
      <c r="C16" s="225"/>
      <c r="D16" s="227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9"/>
      <c r="AL16" s="229"/>
      <c r="AM16" s="231"/>
      <c r="AN16" s="219"/>
      <c r="AO16" s="233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2">
        <v>2</v>
      </c>
      <c r="B18" s="222" t="s">
        <v>30</v>
      </c>
      <c r="C18" s="224" t="str">
        <f>VLOOKUP(B18,DS,2,0)</f>
        <v>Nguyễn Thị Thanh Thúy</v>
      </c>
      <c r="D18" s="226" t="str">
        <f>VLOOKUP(B18,DS,3,0)</f>
        <v>Công nhân</v>
      </c>
      <c r="E18" s="86" t="s">
        <v>133</v>
      </c>
      <c r="F18" s="87">
        <v>8</v>
      </c>
      <c r="G18" s="87"/>
      <c r="H18" s="87">
        <v>8</v>
      </c>
      <c r="I18" s="87">
        <v>8</v>
      </c>
      <c r="J18" s="87">
        <v>8</v>
      </c>
      <c r="K18" s="87"/>
      <c r="L18" s="87">
        <v>8</v>
      </c>
      <c r="M18" s="87">
        <v>8</v>
      </c>
      <c r="N18" s="87">
        <v>8</v>
      </c>
      <c r="O18" s="87">
        <v>8</v>
      </c>
      <c r="P18" s="87">
        <v>8</v>
      </c>
      <c r="Q18" s="87">
        <v>8</v>
      </c>
      <c r="R18" s="87"/>
      <c r="S18" s="87">
        <v>8</v>
      </c>
      <c r="T18" s="87">
        <v>8</v>
      </c>
      <c r="U18" s="87">
        <v>8</v>
      </c>
      <c r="V18" s="87">
        <v>8</v>
      </c>
      <c r="W18" s="87">
        <v>8</v>
      </c>
      <c r="X18" s="87">
        <v>8</v>
      </c>
      <c r="Y18" s="87"/>
      <c r="Z18" s="87">
        <v>8</v>
      </c>
      <c r="AA18" s="87">
        <v>8</v>
      </c>
      <c r="AB18" s="87">
        <v>8</v>
      </c>
      <c r="AC18" s="87">
        <v>8</v>
      </c>
      <c r="AD18" s="87">
        <v>8</v>
      </c>
      <c r="AE18" s="87">
        <v>8</v>
      </c>
      <c r="AF18" s="87"/>
      <c r="AG18" s="87">
        <v>8</v>
      </c>
      <c r="AH18" s="87">
        <v>8</v>
      </c>
      <c r="AI18" s="87">
        <v>8</v>
      </c>
      <c r="AJ18" s="87"/>
      <c r="AK18" s="228">
        <f t="shared" ref="AK18" si="2">((SUM(F18:AJ18))/8)-(SUMIF($F$6:$AJ$6,"C.Nhật",F18:AJ18)/8)</f>
        <v>25</v>
      </c>
      <c r="AL18" s="228">
        <f t="shared" ref="AL18" si="3">SUM(F19:AJ19)/8*1.5</f>
        <v>0</v>
      </c>
      <c r="AM18" s="230">
        <f>SUMIF($F$6:$AJ$6,"C.Nhật",$F18:$AJ19)/8*2</f>
        <v>0</v>
      </c>
      <c r="AN18" s="218">
        <f t="shared" ref="AN18" si="4">SUM(AK18:AM19)</f>
        <v>25</v>
      </c>
      <c r="AO18" s="232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3"/>
      <c r="B19" s="223"/>
      <c r="C19" s="225"/>
      <c r="D19" s="227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9"/>
      <c r="AL19" s="229"/>
      <c r="AM19" s="231"/>
      <c r="AN19" s="219"/>
      <c r="AO19" s="233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8:A19"/>
    <mergeCell ref="B18:B19"/>
    <mergeCell ref="C18:C19"/>
    <mergeCell ref="D18:D19"/>
    <mergeCell ref="AK18:AK19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0 F11:AI14 F18:AJ19">
    <cfRule type="expression" dxfId="31" priority="21" stopIfTrue="1">
      <formula>IF(WEEKDAY(F$5)=1,TRUE,FALSE)</formula>
    </cfRule>
  </conditionalFormatting>
  <conditionalFormatting sqref="F9:AJ10 F11:AI14">
    <cfRule type="expression" dxfId="30" priority="20" stopIfTrue="1">
      <formula>IF(WEEKDAY(F$5)=1,TRUE,FALSE)</formula>
    </cfRule>
  </conditionalFormatting>
  <conditionalFormatting sqref="AJ11:AJ12">
    <cfRule type="expression" dxfId="29" priority="9" stopIfTrue="1">
      <formula>IF(WEEKDAY(AJ$5)=1,TRUE,FALSE)</formula>
    </cfRule>
  </conditionalFormatting>
  <conditionalFormatting sqref="AJ11:AJ12">
    <cfRule type="expression" dxfId="28" priority="8" stopIfTrue="1">
      <formula>IF(WEEKDAY(AJ$5)=1,TRUE,FALSE)</formula>
    </cfRule>
  </conditionalFormatting>
  <conditionalFormatting sqref="AJ13:AJ14">
    <cfRule type="expression" dxfId="27" priority="7" stopIfTrue="1">
      <formula>IF(WEEKDAY(AJ$5)=1,TRUE,FALSE)</formula>
    </cfRule>
  </conditionalFormatting>
  <conditionalFormatting sqref="AJ13:AJ14">
    <cfRule type="expression" dxfId="26" priority="6" stopIfTrue="1">
      <formula>IF(WEEKDAY(AJ$5)=1,TRUE,FALSE)</formula>
    </cfRule>
  </conditionalFormatting>
  <conditionalFormatting sqref="F18:AI19">
    <cfRule type="expression" dxfId="25" priority="5" stopIfTrue="1">
      <formula>IF(WEEKDAY(F$5)=1,TRUE,FALSE)</formula>
    </cfRule>
  </conditionalFormatting>
  <conditionalFormatting sqref="F15:AI16">
    <cfRule type="expression" dxfId="24" priority="4" stopIfTrue="1">
      <formula>IF(WEEKDAY(F$5)=1,TRUE,FALSE)</formula>
    </cfRule>
  </conditionalFormatting>
  <conditionalFormatting sqref="F15:AI16">
    <cfRule type="expression" dxfId="23" priority="3" stopIfTrue="1">
      <formula>IF(WEEKDAY(F$5)=1,TRUE,FALSE)</formula>
    </cfRule>
  </conditionalFormatting>
  <conditionalFormatting sqref="AJ15:AJ16">
    <cfRule type="expression" dxfId="22" priority="2" stopIfTrue="1">
      <formula>IF(WEEKDAY(AJ$5)=1,TRUE,FALSE)</formula>
    </cfRule>
  </conditionalFormatting>
  <conditionalFormatting sqref="AJ15:AJ16">
    <cfRule type="expression" dxfId="21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tabSelected="1"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3" t="str">
        <f>"BẢNG THANH TOÁN LƯƠNG THÁNG"&amp;" "&amp;TEXT($E$4,"mm")&amp;" / "&amp;TEXT($E$4,"yyyy")</f>
        <v>BẢNG THANH TOÁN LƯƠNG THÁNG 09 / 2015</v>
      </c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4"/>
      <c r="R1" s="255" t="s">
        <v>117</v>
      </c>
      <c r="S1" s="256"/>
      <c r="T1" s="257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-9'!$AK$9:$AK$19)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-9'!$E$4</f>
        <v>42248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8" t="s">
        <v>3</v>
      </c>
      <c r="B5" s="258" t="s">
        <v>146</v>
      </c>
      <c r="C5" s="204" t="s">
        <v>5</v>
      </c>
      <c r="D5" s="204" t="s">
        <v>6</v>
      </c>
      <c r="E5" s="209" t="s">
        <v>7</v>
      </c>
      <c r="F5" s="260" t="s">
        <v>147</v>
      </c>
      <c r="G5" s="261"/>
      <c r="H5" s="261"/>
      <c r="I5" s="261"/>
      <c r="J5" s="261"/>
      <c r="K5" s="262"/>
      <c r="L5" s="249" t="s">
        <v>14</v>
      </c>
      <c r="M5" s="249" t="s">
        <v>148</v>
      </c>
      <c r="N5" s="204" t="s">
        <v>149</v>
      </c>
      <c r="O5" s="204"/>
      <c r="P5" s="204"/>
      <c r="Q5" s="249" t="s">
        <v>150</v>
      </c>
      <c r="R5" s="249" t="s">
        <v>151</v>
      </c>
      <c r="S5" s="249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9"/>
      <c r="B6" s="259"/>
      <c r="C6" s="204"/>
      <c r="D6" s="204"/>
      <c r="E6" s="209"/>
      <c r="F6" s="260" t="s">
        <v>154</v>
      </c>
      <c r="G6" s="262"/>
      <c r="H6" s="260" t="s">
        <v>155</v>
      </c>
      <c r="I6" s="261"/>
      <c r="J6" s="247" t="s">
        <v>156</v>
      </c>
      <c r="K6" s="249" t="s">
        <v>157</v>
      </c>
      <c r="L6" s="250"/>
      <c r="M6" s="250"/>
      <c r="N6" s="251" t="s">
        <v>158</v>
      </c>
      <c r="O6" s="249" t="s">
        <v>159</v>
      </c>
      <c r="P6" s="249" t="s">
        <v>160</v>
      </c>
      <c r="Q6" s="250"/>
      <c r="R6" s="250"/>
      <c r="S6" s="250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9"/>
      <c r="B7" s="259"/>
      <c r="C7" s="249"/>
      <c r="D7" s="249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48"/>
      <c r="K7" s="250"/>
      <c r="L7" s="263"/>
      <c r="M7" s="263"/>
      <c r="N7" s="252"/>
      <c r="O7" s="250"/>
      <c r="P7" s="250"/>
      <c r="Q7" s="250"/>
      <c r="R7" s="250"/>
      <c r="S7" s="250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3600000</v>
      </c>
      <c r="F10" s="145">
        <f>VLOOKUP(B10,'CC -9'!$B$8:$AS$19,36,0)</f>
        <v>25</v>
      </c>
      <c r="G10" s="146">
        <f t="shared" ref="G10" si="2">ROUND(E10/$U$2*F10,0)</f>
        <v>3600000</v>
      </c>
      <c r="H10" s="145">
        <f>(VLOOKUP(B10,'CC -9'!$B$8:$AS$19,37,0)+VLOOKUP(B10,'CC -9'!$B$8:$AS$19,38,0))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3600000</v>
      </c>
      <c r="L10" s="144">
        <f t="shared" ref="L10:L13" si="5">ROUND(F10*20000,0)</f>
        <v>500000</v>
      </c>
      <c r="M10" s="149">
        <f t="shared" ref="M10" si="6">K10+L10</f>
        <v>4100000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4100000</v>
      </c>
      <c r="R10" s="148">
        <f>VLOOKUP(B10,DS,23,0)</f>
        <v>0</v>
      </c>
      <c r="S10" s="150">
        <f t="shared" ref="S10" si="8">Q10-R10</f>
        <v>4100000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3" si="9">VLOOKUP(B11,DS,2,0)</f>
        <v>Mai Thị Hường</v>
      </c>
      <c r="D11" s="143" t="str">
        <f t="shared" ref="D11:D13" si="10">VLOOKUP(B11,DS,3,0)</f>
        <v>Kế Toán</v>
      </c>
      <c r="E11" s="144">
        <f>VLOOKUP(B11,DS,4,0)</f>
        <v>3500000</v>
      </c>
      <c r="F11" s="145">
        <f>VLOOKUP(B11,'CC -9'!$B$8:$AS$19,36,0)</f>
        <v>15.114621428571429</v>
      </c>
      <c r="G11" s="146">
        <f t="shared" ref="G11:G13" si="11">ROUND(E11/$U$2*F11,0)</f>
        <v>2116047</v>
      </c>
      <c r="H11" s="145">
        <f>(VLOOKUP(B11,'CC -9'!$B$8:$AS$19,37,0)+VLOOKUP(B11,'CC -9'!$B$8:$AS$19,38,0))</f>
        <v>0</v>
      </c>
      <c r="I11" s="146">
        <f t="shared" ref="I11:I13" si="12">ROUND(E11/$U$2*H11,0)</f>
        <v>0</v>
      </c>
      <c r="J11" s="147">
        <f t="shared" ref="J11:J13" si="13">F11+H11</f>
        <v>15.114621428571429</v>
      </c>
      <c r="K11" s="148">
        <f t="shared" ref="K11:K13" si="14">G11+I11</f>
        <v>2116047</v>
      </c>
      <c r="L11" s="144">
        <v>300000</v>
      </c>
      <c r="M11" s="149">
        <f t="shared" ref="M11:M13" si="15">K11+L11</f>
        <v>2416047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3" si="16">M11-SUM(N11:P11)</f>
        <v>2416047</v>
      </c>
      <c r="R11" s="148">
        <f>VLOOKUP(B11,DS,23,0)</f>
        <v>0</v>
      </c>
      <c r="S11" s="150">
        <f t="shared" ref="S11:S13" si="17">Q11-R11</f>
        <v>2416047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3000000</v>
      </c>
      <c r="F12" s="145">
        <f>VLOOKUP(B12,'CC -9'!$B$8:$AS$19,36,0)</f>
        <v>25</v>
      </c>
      <c r="G12" s="146">
        <f t="shared" si="11"/>
        <v>3000000</v>
      </c>
      <c r="H12" s="145">
        <f>(VLOOKUP(B12,'CC -9'!$B$8:$AS$19,37,0)+VLOOKUP(B12,'CC -9'!$B$8:$AS$19,38,0))</f>
        <v>0</v>
      </c>
      <c r="I12" s="146">
        <f t="shared" si="12"/>
        <v>0</v>
      </c>
      <c r="J12" s="147">
        <f t="shared" si="13"/>
        <v>25</v>
      </c>
      <c r="K12" s="148">
        <f t="shared" si="14"/>
        <v>3000000</v>
      </c>
      <c r="L12" s="144">
        <f t="shared" si="5"/>
        <v>500000</v>
      </c>
      <c r="M12" s="149">
        <f t="shared" si="15"/>
        <v>3500000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3500000</v>
      </c>
      <c r="R12" s="148">
        <f>VLOOKUP(B12,DS,23,0)</f>
        <v>0</v>
      </c>
      <c r="S12" s="150">
        <f t="shared" si="17"/>
        <v>3500000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si="9"/>
        <v>Huỳnh Đoàn Viết Thanh</v>
      </c>
      <c r="D13" s="143" t="str">
        <f t="shared" si="10"/>
        <v>Tài xế</v>
      </c>
      <c r="E13" s="144">
        <f>VLOOKUP(B13,DS,4,0)</f>
        <v>4500000</v>
      </c>
      <c r="F13" s="145">
        <f>VLOOKUP(B13,'CC -9'!$B$8:$AS$19,36,0)</f>
        <v>25</v>
      </c>
      <c r="G13" s="146">
        <f t="shared" si="11"/>
        <v>4500000</v>
      </c>
      <c r="H13" s="145">
        <f>(VLOOKUP(B13,'CC -9'!$B$8:$AS$19,37,0)+VLOOKUP(B13,'CC -9'!$B$8:$AS$19,38,0))</f>
        <v>0</v>
      </c>
      <c r="I13" s="146">
        <f t="shared" si="12"/>
        <v>0</v>
      </c>
      <c r="J13" s="147">
        <f t="shared" si="13"/>
        <v>25</v>
      </c>
      <c r="K13" s="148">
        <f t="shared" si="14"/>
        <v>4500000</v>
      </c>
      <c r="L13" s="144">
        <f t="shared" si="5"/>
        <v>500000</v>
      </c>
      <c r="M13" s="149">
        <f t="shared" si="15"/>
        <v>5000000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si="16"/>
        <v>5000000</v>
      </c>
      <c r="R13" s="148">
        <f>VLOOKUP(B13,DS,23,0)</f>
        <v>0</v>
      </c>
      <c r="S13" s="150">
        <f t="shared" si="17"/>
        <v>5000000</v>
      </c>
      <c r="T13" s="148"/>
      <c r="U13" s="197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197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6" t="s">
        <v>33</v>
      </c>
      <c r="B15" s="246"/>
      <c r="C15" s="246"/>
      <c r="D15" s="246"/>
      <c r="E15" s="163">
        <f>SUM(E9:E10)</f>
        <v>3600000</v>
      </c>
      <c r="F15" s="163"/>
      <c r="G15" s="163">
        <f>SUM(G9:G10)</f>
        <v>3600000</v>
      </c>
      <c r="H15" s="163"/>
      <c r="I15" s="163">
        <f>SUM(I9:I10)</f>
        <v>0</v>
      </c>
      <c r="J15" s="163"/>
      <c r="K15" s="163">
        <f t="shared" ref="K15:R15" si="18">SUM(K9:K10)</f>
        <v>3600000</v>
      </c>
      <c r="L15" s="163">
        <f t="shared" si="18"/>
        <v>500000</v>
      </c>
      <c r="M15" s="163">
        <f t="shared" si="18"/>
        <v>4100000</v>
      </c>
      <c r="N15" s="163">
        <f t="shared" si="18"/>
        <v>0</v>
      </c>
      <c r="O15" s="163">
        <f t="shared" si="18"/>
        <v>0</v>
      </c>
      <c r="P15" s="163">
        <f t="shared" si="18"/>
        <v>0</v>
      </c>
      <c r="Q15" s="163">
        <f t="shared" si="18"/>
        <v>4100000</v>
      </c>
      <c r="R15" s="163">
        <f t="shared" si="18"/>
        <v>0</v>
      </c>
      <c r="S15" s="163">
        <f>SUM(S9:S14)</f>
        <v>15016047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19">VLOOKUP(B17,DS,2,0)</f>
        <v>Nguyễn Thị Thanh Thúy</v>
      </c>
      <c r="D17" s="143" t="str">
        <f t="shared" ref="D17" si="20">VLOOKUP(B17,DS,3,0)</f>
        <v>Công nhân</v>
      </c>
      <c r="E17" s="144">
        <f t="shared" ref="E17" si="21">VLOOKUP(B17,DS,4,0)</f>
        <v>2500000</v>
      </c>
      <c r="F17" s="145">
        <f>VLOOKUP(B17,'CC -9'!$B$8:$AS$19,36,0)</f>
        <v>25</v>
      </c>
      <c r="G17" s="146">
        <f t="shared" ref="G17" si="22">ROUND(E17/$U$2*F17,0)</f>
        <v>2500000</v>
      </c>
      <c r="H17" s="145">
        <f>(VLOOKUP(B17,'CC -9'!$B$8:$AS$19,37,0)+VLOOKUP(B17,'CC -9'!$B$8:$AS$19,38,0))</f>
        <v>0</v>
      </c>
      <c r="I17" s="146">
        <f t="shared" ref="I17" si="23">ROUND(E17/$U$2*H17,0)</f>
        <v>0</v>
      </c>
      <c r="J17" s="167">
        <f t="shared" ref="J17:K17" si="24">F17+H17</f>
        <v>25</v>
      </c>
      <c r="K17" s="148">
        <f t="shared" si="24"/>
        <v>2500000</v>
      </c>
      <c r="L17" s="144">
        <f t="shared" ref="L17" si="25">ROUND(F17*20000,0)</f>
        <v>500000</v>
      </c>
      <c r="M17" s="149">
        <f t="shared" ref="M17" si="26">K17+L17</f>
        <v>3000000</v>
      </c>
      <c r="N17" s="149">
        <f>IF(VLOOKUP(B17,DS,9,0)="x",'L - 9'!E17*$N$4,0)</f>
        <v>0</v>
      </c>
      <c r="O17" s="149">
        <f t="shared" ref="O17" si="27">IF(VLOOKUP(B17,DS,9,0)="x",E17*0.015,0)</f>
        <v>0</v>
      </c>
      <c r="P17" s="149">
        <f t="shared" ref="P17" si="28">IF(VLOOKUP(B17,DS,9,0)="x",E17*0.01,0)</f>
        <v>0</v>
      </c>
      <c r="Q17" s="148">
        <f t="shared" ref="Q17" si="29">M17-SUM(N17:P17)</f>
        <v>3000000</v>
      </c>
      <c r="R17" s="148">
        <f t="shared" ref="R17" si="30">VLOOKUP(B17,DS,23,0)</f>
        <v>0</v>
      </c>
      <c r="S17" s="150">
        <f t="shared" ref="S17" si="31">Q17-R17</f>
        <v>3000000</v>
      </c>
      <c r="T17" s="148"/>
      <c r="U17" s="198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199"/>
      <c r="V18" s="175"/>
      <c r="W18" s="175"/>
      <c r="X18" s="175"/>
      <c r="Y18" s="175"/>
    </row>
    <row r="19" spans="1:30" s="166" customFormat="1" ht="21" customHeight="1">
      <c r="A19" s="246" t="s">
        <v>33</v>
      </c>
      <c r="B19" s="246"/>
      <c r="C19" s="246"/>
      <c r="D19" s="246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2">SUM(K16:K18)</f>
        <v>2500000</v>
      </c>
      <c r="L19" s="163">
        <f t="shared" si="32"/>
        <v>500000</v>
      </c>
      <c r="M19" s="163">
        <f t="shared" si="32"/>
        <v>3000000</v>
      </c>
      <c r="N19" s="163">
        <f t="shared" si="32"/>
        <v>0</v>
      </c>
      <c r="O19" s="163">
        <f t="shared" si="32"/>
        <v>0</v>
      </c>
      <c r="P19" s="163">
        <f t="shared" si="32"/>
        <v>0</v>
      </c>
      <c r="Q19" s="163">
        <f t="shared" si="32"/>
        <v>3000000</v>
      </c>
      <c r="R19" s="163">
        <f t="shared" si="32"/>
        <v>0</v>
      </c>
      <c r="S19" s="163">
        <f t="shared" si="32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9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AE16:IJ16 Q5:T7 E5:I6 N5:P6 L5 L22 J6:K7 L7 A25:T58 U31:U58 N18:S18 V25:IJ58 J18:L18 V15:IJ15 D15:T15 D19:T19 A59:IJ65326 V5:V14 AE5:IJ14 V16 A10:B15 Q10:S14" name="Range1"/>
    <protectedRange password="CC78" sqref="F7:H7" name="Range1_4"/>
    <protectedRange password="CC78" sqref="V22:IJ23 S22:T23 N22:Q23 E22:I23" name="Range1_1_1"/>
    <protectedRange password="CC78" sqref="U1 V1:IJ4 B4:T4 R2:S3 B1:Q3 U18:U30 U4:U16 W5:AD14 W16:AD16" name="Range1_2"/>
    <protectedRange password="CC78" sqref="A1" name="Range1_2_1_1"/>
    <protectedRange password="CC78" sqref="I7" name="Range1_4_1"/>
    <protectedRange password="CC78" sqref="U2:U3" name="Range1_2_2_1"/>
    <protectedRange password="CC78" sqref="V17 AE17:IJ17 Q17:S17 A17:B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I17" sqref="I17"/>
      <selection pane="topRight" activeCell="I17" sqref="I17"/>
      <selection pane="bottomLeft" activeCell="I17" sqref="I17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10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5" t="s">
        <v>117</v>
      </c>
      <c r="AN1" s="236"/>
      <c r="AO1" s="236"/>
      <c r="AP1" s="236"/>
      <c r="AQ1" s="236"/>
      <c r="AR1" s="236"/>
      <c r="AS1" s="23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42278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8" t="s">
        <v>118</v>
      </c>
      <c r="B5" s="238" t="s">
        <v>4</v>
      </c>
      <c r="C5" s="238" t="s">
        <v>5</v>
      </c>
      <c r="D5" s="240" t="s">
        <v>119</v>
      </c>
      <c r="E5" s="238" t="s">
        <v>120</v>
      </c>
      <c r="F5" s="73">
        <f>+E4</f>
        <v>42278</v>
      </c>
      <c r="G5" s="73">
        <f t="shared" ref="G5:AJ5" si="0">F5+1</f>
        <v>42279</v>
      </c>
      <c r="H5" s="73">
        <f t="shared" si="0"/>
        <v>42280</v>
      </c>
      <c r="I5" s="73">
        <f t="shared" si="0"/>
        <v>42281</v>
      </c>
      <c r="J5" s="73">
        <f t="shared" si="0"/>
        <v>42282</v>
      </c>
      <c r="K5" s="73">
        <f t="shared" si="0"/>
        <v>42283</v>
      </c>
      <c r="L5" s="73">
        <f t="shared" si="0"/>
        <v>42284</v>
      </c>
      <c r="M5" s="73">
        <f t="shared" si="0"/>
        <v>42285</v>
      </c>
      <c r="N5" s="73">
        <f t="shared" si="0"/>
        <v>42286</v>
      </c>
      <c r="O5" s="73">
        <f t="shared" si="0"/>
        <v>42287</v>
      </c>
      <c r="P5" s="73">
        <f t="shared" si="0"/>
        <v>42288</v>
      </c>
      <c r="Q5" s="73">
        <f t="shared" si="0"/>
        <v>42289</v>
      </c>
      <c r="R5" s="73">
        <f t="shared" si="0"/>
        <v>42290</v>
      </c>
      <c r="S5" s="73">
        <f t="shared" si="0"/>
        <v>42291</v>
      </c>
      <c r="T5" s="73">
        <f t="shared" si="0"/>
        <v>42292</v>
      </c>
      <c r="U5" s="73">
        <f t="shared" si="0"/>
        <v>42293</v>
      </c>
      <c r="V5" s="73">
        <f t="shared" si="0"/>
        <v>42294</v>
      </c>
      <c r="W5" s="73">
        <f t="shared" si="0"/>
        <v>42295</v>
      </c>
      <c r="X5" s="73">
        <f t="shared" si="0"/>
        <v>42296</v>
      </c>
      <c r="Y5" s="73">
        <f t="shared" si="0"/>
        <v>42297</v>
      </c>
      <c r="Z5" s="73">
        <f t="shared" si="0"/>
        <v>42298</v>
      </c>
      <c r="AA5" s="73">
        <f t="shared" si="0"/>
        <v>42299</v>
      </c>
      <c r="AB5" s="73">
        <f t="shared" si="0"/>
        <v>42300</v>
      </c>
      <c r="AC5" s="73">
        <f t="shared" si="0"/>
        <v>42301</v>
      </c>
      <c r="AD5" s="73">
        <f t="shared" si="0"/>
        <v>42302</v>
      </c>
      <c r="AE5" s="73">
        <f t="shared" si="0"/>
        <v>42303</v>
      </c>
      <c r="AF5" s="73">
        <f t="shared" si="0"/>
        <v>42304</v>
      </c>
      <c r="AG5" s="73">
        <f t="shared" si="0"/>
        <v>42305</v>
      </c>
      <c r="AH5" s="73">
        <f>AG5+1</f>
        <v>42306</v>
      </c>
      <c r="AI5" s="73">
        <f t="shared" si="0"/>
        <v>42307</v>
      </c>
      <c r="AJ5" s="73">
        <f t="shared" si="0"/>
        <v>42308</v>
      </c>
      <c r="AK5" s="241" t="s">
        <v>121</v>
      </c>
      <c r="AL5" s="242"/>
      <c r="AM5" s="243"/>
      <c r="AN5" s="244" t="s">
        <v>122</v>
      </c>
      <c r="AO5" s="244" t="s">
        <v>123</v>
      </c>
      <c r="AP5" s="244" t="s">
        <v>124</v>
      </c>
      <c r="AQ5" s="244" t="s">
        <v>125</v>
      </c>
      <c r="AR5" s="244" t="s">
        <v>126</v>
      </c>
      <c r="AS5" s="240" t="s">
        <v>127</v>
      </c>
      <c r="AT5" s="23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9"/>
      <c r="B6" s="239"/>
      <c r="C6" s="239"/>
      <c r="D6" s="239"/>
      <c r="E6" s="239"/>
      <c r="F6" s="75" t="str">
        <f>CHOOSE(WEEKDAY(F5),"C.Nhật","T.Hai","T.Ba","T.Tư","T.Năm","T.Sáu","T.Bảy")</f>
        <v>T.Năm</v>
      </c>
      <c r="G6" s="75" t="str">
        <f t="shared" ref="G6:AJ6" si="1">CHOOSE(WEEKDAY(G5),"C.Nhật","T.Hai","T.Ba","T.Tư","T.Năm","T.Sáu","T.Bảy")</f>
        <v>T.Sáu</v>
      </c>
      <c r="H6" s="75" t="str">
        <f t="shared" si="1"/>
        <v>T.Bảy</v>
      </c>
      <c r="I6" s="75" t="str">
        <f t="shared" si="1"/>
        <v>C.Nhật</v>
      </c>
      <c r="J6" s="75" t="str">
        <f t="shared" si="1"/>
        <v>T.Hai</v>
      </c>
      <c r="K6" s="75" t="str">
        <f t="shared" si="1"/>
        <v>T.Ba</v>
      </c>
      <c r="L6" s="75" t="str">
        <f t="shared" si="1"/>
        <v>T.Tư</v>
      </c>
      <c r="M6" s="75" t="str">
        <f t="shared" si="1"/>
        <v>T.Năm</v>
      </c>
      <c r="N6" s="75" t="str">
        <f t="shared" si="1"/>
        <v>T.Sáu</v>
      </c>
      <c r="O6" s="75" t="str">
        <f t="shared" si="1"/>
        <v>T.Bảy</v>
      </c>
      <c r="P6" s="75" t="str">
        <f t="shared" si="1"/>
        <v>C.Nhật</v>
      </c>
      <c r="Q6" s="75" t="str">
        <f t="shared" si="1"/>
        <v>T.Hai</v>
      </c>
      <c r="R6" s="75" t="str">
        <f t="shared" si="1"/>
        <v>T.Ba</v>
      </c>
      <c r="S6" s="75" t="str">
        <f t="shared" si="1"/>
        <v>T.Tư</v>
      </c>
      <c r="T6" s="75" t="str">
        <f t="shared" si="1"/>
        <v>T.Năm</v>
      </c>
      <c r="U6" s="75" t="str">
        <f t="shared" si="1"/>
        <v>T.Sáu</v>
      </c>
      <c r="V6" s="75" t="str">
        <f t="shared" si="1"/>
        <v>T.Bảy</v>
      </c>
      <c r="W6" s="75" t="str">
        <f t="shared" si="1"/>
        <v>C.Nhật</v>
      </c>
      <c r="X6" s="75" t="str">
        <f t="shared" si="1"/>
        <v>T.Hai</v>
      </c>
      <c r="Y6" s="75" t="str">
        <f t="shared" si="1"/>
        <v>T.Ba</v>
      </c>
      <c r="Z6" s="75" t="str">
        <f t="shared" si="1"/>
        <v>T.Tư</v>
      </c>
      <c r="AA6" s="75" t="str">
        <f t="shared" si="1"/>
        <v>T.Năm</v>
      </c>
      <c r="AB6" s="75" t="str">
        <f t="shared" si="1"/>
        <v>T.Sáu</v>
      </c>
      <c r="AC6" s="75" t="str">
        <f t="shared" si="1"/>
        <v>T.Bảy</v>
      </c>
      <c r="AD6" s="75" t="str">
        <f t="shared" si="1"/>
        <v>C.Nhật</v>
      </c>
      <c r="AE6" s="75" t="str">
        <f t="shared" si="1"/>
        <v>T.Hai</v>
      </c>
      <c r="AF6" s="75" t="str">
        <f t="shared" si="1"/>
        <v>T.Ba</v>
      </c>
      <c r="AG6" s="75" t="str">
        <f t="shared" si="1"/>
        <v>T.Tư</v>
      </c>
      <c r="AH6" s="75" t="str">
        <f t="shared" si="1"/>
        <v>T.Năm</v>
      </c>
      <c r="AI6" s="75" t="str">
        <f t="shared" si="1"/>
        <v>T.Sáu</v>
      </c>
      <c r="AJ6" s="75" t="str">
        <f t="shared" si="1"/>
        <v>T.Bảy</v>
      </c>
      <c r="AK6" s="76" t="s">
        <v>128</v>
      </c>
      <c r="AL6" s="76" t="s">
        <v>129</v>
      </c>
      <c r="AM6" s="77" t="s">
        <v>130</v>
      </c>
      <c r="AN6" s="245"/>
      <c r="AO6" s="245"/>
      <c r="AP6" s="245"/>
      <c r="AQ6" s="245"/>
      <c r="AR6" s="245"/>
      <c r="AS6" s="239"/>
      <c r="AT6" s="23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2">
        <v>1</v>
      </c>
      <c r="B9" s="222" t="s">
        <v>28</v>
      </c>
      <c r="C9" s="224" t="str">
        <f>VLOOKUP(B9,DS,2,0)</f>
        <v>Nguyễn Phước Bảo Việt Hùng</v>
      </c>
      <c r="D9" s="226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/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/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/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/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8">
        <f>((SUM(F9:AJ9))/8)-(SUMIF($F$6:$AJ$6,"C.Nhật",F9:AJ9)/8)</f>
        <v>27</v>
      </c>
      <c r="AL9" s="228">
        <f>SUM(F10:AJ10)/8*1.5</f>
        <v>0</v>
      </c>
      <c r="AM9" s="230">
        <f>SUMIF($F$6:$AJ$6,"C.Nhật",$F9:$AJ10)/8*2</f>
        <v>0</v>
      </c>
      <c r="AN9" s="218">
        <f>SUM(AK9:AM10)</f>
        <v>27</v>
      </c>
      <c r="AO9" s="232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3"/>
      <c r="B10" s="223"/>
      <c r="C10" s="225"/>
      <c r="D10" s="227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9"/>
      <c r="AL10" s="229"/>
      <c r="AM10" s="231"/>
      <c r="AN10" s="219"/>
      <c r="AO10" s="233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2">
        <v>2</v>
      </c>
      <c r="B11" s="222" t="s">
        <v>166</v>
      </c>
      <c r="C11" s="224" t="str">
        <f>VLOOKUP(B11,DS,2,0)</f>
        <v>Mai Thị Hường</v>
      </c>
      <c r="D11" s="226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/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/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/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/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>
        <v>8</v>
      </c>
      <c r="AK11" s="228">
        <f>((SUM(F11:AJ11))/8)-(SUMIF($F$6:$AJ$6,"C.Nhật",F11:AJ11)/8)</f>
        <v>27</v>
      </c>
      <c r="AL11" s="228">
        <f>SUM(F12:AJ12)/8*1.5</f>
        <v>0</v>
      </c>
      <c r="AM11" s="230">
        <f>SUMIF($F$6:$AJ$6,"C.Nhật",$F11:$AJ12)/8*2</f>
        <v>0</v>
      </c>
      <c r="AN11" s="218">
        <f>SUM(AK11:AM12)</f>
        <v>27</v>
      </c>
      <c r="AO11" s="232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3"/>
      <c r="B12" s="223"/>
      <c r="C12" s="225"/>
      <c r="D12" s="227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9"/>
      <c r="AL12" s="229"/>
      <c r="AM12" s="231"/>
      <c r="AN12" s="219"/>
      <c r="AO12" s="233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2">
        <v>3</v>
      </c>
      <c r="B13" s="222" t="s">
        <v>169</v>
      </c>
      <c r="C13" s="224" t="str">
        <f>VLOOKUP(B13,DS,2,0)</f>
        <v>Đào Quảng Ninh</v>
      </c>
      <c r="D13" s="226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/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/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/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/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>
        <v>8</v>
      </c>
      <c r="AK13" s="228">
        <f>((SUM(F13:AJ13))/8)-(SUMIF($F$6:$AJ$6,"C.Nhật",F13:AJ13)/8)</f>
        <v>27</v>
      </c>
      <c r="AL13" s="228">
        <f>SUM(F14:AJ14)/8*1.5</f>
        <v>0</v>
      </c>
      <c r="AM13" s="230">
        <f>SUMIF($F$6:$AJ$6,"C.Nhật",$F13:$AJ14)/8*2</f>
        <v>0</v>
      </c>
      <c r="AN13" s="218">
        <f>SUM(AK13:AM14)</f>
        <v>27</v>
      </c>
      <c r="AO13" s="232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3"/>
      <c r="B14" s="223"/>
      <c r="C14" s="225"/>
      <c r="D14" s="227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9"/>
      <c r="AL14" s="229"/>
      <c r="AM14" s="231"/>
      <c r="AN14" s="219"/>
      <c r="AO14" s="233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2">
        <v>4</v>
      </c>
      <c r="B15" s="222" t="s">
        <v>173</v>
      </c>
      <c r="C15" s="224" t="str">
        <f>VLOOKUP(B15,DS,2,0)</f>
        <v>Huỳnh Đoàn Viết Thanh</v>
      </c>
      <c r="D15" s="226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/>
      <c r="J15" s="87">
        <v>8</v>
      </c>
      <c r="K15" s="87">
        <v>8</v>
      </c>
      <c r="L15" s="87">
        <v>8</v>
      </c>
      <c r="M15" s="87">
        <v>8</v>
      </c>
      <c r="N15" s="87">
        <v>8</v>
      </c>
      <c r="O15" s="87">
        <v>8</v>
      </c>
      <c r="P15" s="87"/>
      <c r="Q15" s="87">
        <v>8</v>
      </c>
      <c r="R15" s="87">
        <v>8</v>
      </c>
      <c r="S15" s="87">
        <v>8</v>
      </c>
      <c r="T15" s="87">
        <v>8</v>
      </c>
      <c r="U15" s="87">
        <v>8</v>
      </c>
      <c r="V15" s="87">
        <v>8</v>
      </c>
      <c r="W15" s="87"/>
      <c r="X15" s="87">
        <v>8</v>
      </c>
      <c r="Y15" s="87">
        <v>8</v>
      </c>
      <c r="Z15" s="87">
        <v>8</v>
      </c>
      <c r="AA15" s="87">
        <v>8</v>
      </c>
      <c r="AB15" s="87">
        <v>8</v>
      </c>
      <c r="AC15" s="87">
        <v>8</v>
      </c>
      <c r="AD15" s="87"/>
      <c r="AE15" s="87">
        <v>8</v>
      </c>
      <c r="AF15" s="87">
        <v>8</v>
      </c>
      <c r="AG15" s="87">
        <v>8</v>
      </c>
      <c r="AH15" s="87">
        <v>8</v>
      </c>
      <c r="AI15" s="87">
        <v>8</v>
      </c>
      <c r="AJ15" s="87">
        <v>8</v>
      </c>
      <c r="AK15" s="228">
        <f>((SUM(F15:AJ15))/8)-(SUMIF($F$6:$AJ$6,"C.Nhật",F15:AJ15)/8)</f>
        <v>27</v>
      </c>
      <c r="AL15" s="228">
        <f>SUM(F16:AJ16)/8*1.5</f>
        <v>0</v>
      </c>
      <c r="AM15" s="230">
        <f>SUMIF($F$6:$AJ$6,"C.Nhật",$F15:$AJ16)/8*2</f>
        <v>0</v>
      </c>
      <c r="AN15" s="218">
        <f>SUM(AK15:AM16)</f>
        <v>27</v>
      </c>
      <c r="AO15" s="232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3"/>
      <c r="B16" s="223"/>
      <c r="C16" s="225"/>
      <c r="D16" s="227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9"/>
      <c r="AL16" s="229"/>
      <c r="AM16" s="231"/>
      <c r="AN16" s="219"/>
      <c r="AO16" s="233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2">
        <v>1</v>
      </c>
      <c r="B18" s="222" t="s">
        <v>30</v>
      </c>
      <c r="C18" s="224" t="str">
        <f>VLOOKUP(B18,DS,2,0)</f>
        <v>Nguyễn Thị Thanh Thúy</v>
      </c>
      <c r="D18" s="226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/>
      <c r="J18" s="87">
        <v>8</v>
      </c>
      <c r="K18" s="87">
        <v>8</v>
      </c>
      <c r="L18" s="87">
        <v>8</v>
      </c>
      <c r="M18" s="87">
        <v>8</v>
      </c>
      <c r="N18" s="87">
        <v>8</v>
      </c>
      <c r="O18" s="87">
        <v>8</v>
      </c>
      <c r="P18" s="87"/>
      <c r="Q18" s="87">
        <v>8</v>
      </c>
      <c r="R18" s="87">
        <v>8</v>
      </c>
      <c r="S18" s="87">
        <v>8</v>
      </c>
      <c r="T18" s="87">
        <v>8</v>
      </c>
      <c r="U18" s="87">
        <v>8</v>
      </c>
      <c r="V18" s="87">
        <v>8</v>
      </c>
      <c r="W18" s="87"/>
      <c r="X18" s="87">
        <v>8</v>
      </c>
      <c r="Y18" s="87">
        <v>8</v>
      </c>
      <c r="Z18" s="87">
        <v>8</v>
      </c>
      <c r="AA18" s="87">
        <v>8</v>
      </c>
      <c r="AB18" s="87">
        <v>8</v>
      </c>
      <c r="AC18" s="87">
        <v>8</v>
      </c>
      <c r="AD18" s="87"/>
      <c r="AE18" s="87">
        <v>8</v>
      </c>
      <c r="AF18" s="87">
        <v>8</v>
      </c>
      <c r="AG18" s="87">
        <v>8</v>
      </c>
      <c r="AH18" s="87">
        <v>8</v>
      </c>
      <c r="AI18" s="87">
        <v>8</v>
      </c>
      <c r="AJ18" s="87">
        <v>8</v>
      </c>
      <c r="AK18" s="228">
        <f t="shared" ref="AK18" si="2">((SUM(F18:AJ18))/8)-(SUMIF($F$6:$AJ$6,"C.Nhật",F18:AJ18)/8)</f>
        <v>27</v>
      </c>
      <c r="AL18" s="228">
        <f t="shared" ref="AL18" si="3">SUM(F19:AJ19)/8*1.5</f>
        <v>0</v>
      </c>
      <c r="AM18" s="230">
        <f>SUMIF($F$6:$AJ$6,"C.Nhật",$F18:$AJ19)/8*2</f>
        <v>0</v>
      </c>
      <c r="AN18" s="218">
        <f t="shared" ref="AN18" si="4">SUM(AK18:AM19)</f>
        <v>27</v>
      </c>
      <c r="AO18" s="232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3"/>
      <c r="B19" s="223"/>
      <c r="C19" s="225"/>
      <c r="D19" s="227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9"/>
      <c r="AL19" s="229"/>
      <c r="AM19" s="231"/>
      <c r="AN19" s="219"/>
      <c r="AO19" s="233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8:A19"/>
    <mergeCell ref="B18:B19"/>
    <mergeCell ref="C18:C19"/>
    <mergeCell ref="D18:D19"/>
    <mergeCell ref="AK18:AK19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4 F18:AJ19">
    <cfRule type="expression" dxfId="20" priority="17" stopIfTrue="1">
      <formula>IF(WEEKDAY(F$5)=1,TRUE,FALSE)</formula>
    </cfRule>
  </conditionalFormatting>
  <conditionalFormatting sqref="F9:AJ14">
    <cfRule type="expression" dxfId="19" priority="16" stopIfTrue="1">
      <formula>IF(WEEKDAY(F$5)=1,TRUE,FALSE)</formula>
    </cfRule>
  </conditionalFormatting>
  <conditionalFormatting sqref="F18:AJ19">
    <cfRule type="expression" dxfId="18" priority="3" stopIfTrue="1">
      <formula>IF(WEEKDAY(F$5)=1,TRUE,FALSE)</formula>
    </cfRule>
  </conditionalFormatting>
  <conditionalFormatting sqref="F15:AJ16">
    <cfRule type="expression" dxfId="17" priority="2" stopIfTrue="1">
      <formula>IF(WEEKDAY(F$5)=1,TRUE,FALSE)</formula>
    </cfRule>
  </conditionalFormatting>
  <conditionalFormatting sqref="F15:AJ16">
    <cfRule type="expression" dxfId="1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I17" sqref="I17"/>
      <selection pane="topRight" activeCell="I17" sqref="I17"/>
      <selection pane="bottomLeft" activeCell="I17" sqref="I17"/>
      <selection pane="bottomRight" activeCell="S19" activeCellId="1" sqref="S15 S19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3" t="str">
        <f>"BẢNG THANH TOÁN LƯƠNG THÁNG"&amp;" "&amp;TEXT($E$4,"mm")&amp;" / "&amp;TEXT($E$4,"yyyy")</f>
        <v>BẢNG THANH TOÁN LƯƠNG THÁNG 10 / 2015</v>
      </c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4"/>
      <c r="R1" s="255" t="s">
        <v>117</v>
      </c>
      <c r="S1" s="256"/>
      <c r="T1" s="257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-10'!$AK$9:$AK$19)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-10'!$E$4</f>
        <v>42278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8" t="s">
        <v>3</v>
      </c>
      <c r="B5" s="258" t="s">
        <v>146</v>
      </c>
      <c r="C5" s="204" t="s">
        <v>5</v>
      </c>
      <c r="D5" s="204" t="s">
        <v>6</v>
      </c>
      <c r="E5" s="209" t="s">
        <v>7</v>
      </c>
      <c r="F5" s="260" t="s">
        <v>147</v>
      </c>
      <c r="G5" s="261"/>
      <c r="H5" s="261"/>
      <c r="I5" s="261"/>
      <c r="J5" s="261"/>
      <c r="K5" s="262"/>
      <c r="L5" s="249" t="s">
        <v>14</v>
      </c>
      <c r="M5" s="249" t="s">
        <v>148</v>
      </c>
      <c r="N5" s="204" t="s">
        <v>149</v>
      </c>
      <c r="O5" s="204"/>
      <c r="P5" s="204"/>
      <c r="Q5" s="249" t="s">
        <v>150</v>
      </c>
      <c r="R5" s="249" t="s">
        <v>151</v>
      </c>
      <c r="S5" s="249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9"/>
      <c r="B6" s="259"/>
      <c r="C6" s="204"/>
      <c r="D6" s="204"/>
      <c r="E6" s="209"/>
      <c r="F6" s="260" t="s">
        <v>154</v>
      </c>
      <c r="G6" s="262"/>
      <c r="H6" s="260" t="s">
        <v>155</v>
      </c>
      <c r="I6" s="261"/>
      <c r="J6" s="247" t="s">
        <v>156</v>
      </c>
      <c r="K6" s="249" t="s">
        <v>157</v>
      </c>
      <c r="L6" s="250"/>
      <c r="M6" s="250"/>
      <c r="N6" s="251" t="s">
        <v>158</v>
      </c>
      <c r="O6" s="249" t="s">
        <v>159</v>
      </c>
      <c r="P6" s="249" t="s">
        <v>160</v>
      </c>
      <c r="Q6" s="250"/>
      <c r="R6" s="250"/>
      <c r="S6" s="250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9"/>
      <c r="B7" s="259"/>
      <c r="C7" s="249"/>
      <c r="D7" s="249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48"/>
      <c r="K7" s="250"/>
      <c r="L7" s="263"/>
      <c r="M7" s="263"/>
      <c r="N7" s="252"/>
      <c r="O7" s="250"/>
      <c r="P7" s="250"/>
      <c r="Q7" s="250"/>
      <c r="R7" s="250"/>
      <c r="S7" s="250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3600000</v>
      </c>
      <c r="F10" s="145">
        <f>VLOOKUP(B10,'CC -10'!$B$8:$AS$19,36,0)</f>
        <v>27</v>
      </c>
      <c r="G10" s="146">
        <f t="shared" ref="G10" si="2">ROUND(E10/$U$2*F10,0)</f>
        <v>3600000</v>
      </c>
      <c r="H10" s="145">
        <f>(VLOOKUP(B10,'CC -10'!$B$8:$AS$19,37,0)+VLOOKUP(B10,'CC -10'!$B$8:$AS$19,38,0))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3600000</v>
      </c>
      <c r="L10" s="144">
        <f t="shared" ref="L10" si="5">ROUND(F10*20000,0)</f>
        <v>540000</v>
      </c>
      <c r="M10" s="149">
        <f t="shared" ref="M10" si="6">K10+L10</f>
        <v>4140000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4140000</v>
      </c>
      <c r="R10" s="148">
        <f>VLOOKUP(B10,DS,23,0)</f>
        <v>0</v>
      </c>
      <c r="S10" s="150">
        <f t="shared" ref="S10" si="8">Q10-R10</f>
        <v>4140000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3" si="9">VLOOKUP(B11,DS,2,0)</f>
        <v>Mai Thị Hường</v>
      </c>
      <c r="D11" s="143" t="str">
        <f t="shared" ref="D11:D13" si="10">VLOOKUP(B11,DS,3,0)</f>
        <v>Kế Toán</v>
      </c>
      <c r="E11" s="144">
        <f>VLOOKUP(B11,DS,4,0)</f>
        <v>3500000</v>
      </c>
      <c r="F11" s="145">
        <f>VLOOKUP(B11,'CC -10'!$B$8:$AS$19,36,0)</f>
        <v>27</v>
      </c>
      <c r="G11" s="146">
        <f t="shared" ref="G11:G13" si="11">ROUND(E11/$U$2*F11,0)</f>
        <v>3500000</v>
      </c>
      <c r="H11" s="145">
        <f>(VLOOKUP(B11,'CC -10'!$B$8:$AS$19,37,0)+VLOOKUP(B11,'CC -10'!$B$8:$AS$19,38,0))</f>
        <v>0</v>
      </c>
      <c r="I11" s="146">
        <f t="shared" ref="I11:I13" si="12">ROUND(E11/$U$2*H11,0)</f>
        <v>0</v>
      </c>
      <c r="J11" s="147">
        <f t="shared" ref="J11:J13" si="13">F11+H11</f>
        <v>27</v>
      </c>
      <c r="K11" s="148">
        <f t="shared" ref="K11:K13" si="14">G11+I11</f>
        <v>3500000</v>
      </c>
      <c r="L11" s="144">
        <f t="shared" ref="L11:L13" si="15">ROUND(F11*20000,0)</f>
        <v>540000</v>
      </c>
      <c r="M11" s="149">
        <f t="shared" ref="M11:M13" si="16">K11+L11</f>
        <v>4040000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3" si="17">M11-SUM(N11:P11)</f>
        <v>4040000</v>
      </c>
      <c r="R11" s="148">
        <f>VLOOKUP(B11,DS,23,0)</f>
        <v>0</v>
      </c>
      <c r="S11" s="150">
        <f t="shared" ref="S11:S13" si="18">Q11-R11</f>
        <v>4040000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3000000</v>
      </c>
      <c r="F12" s="145">
        <f>VLOOKUP(B12,'CC -10'!$B$8:$AS$19,36,0)</f>
        <v>27</v>
      </c>
      <c r="G12" s="146">
        <f t="shared" si="11"/>
        <v>3000000</v>
      </c>
      <c r="H12" s="145">
        <f>(VLOOKUP(B12,'CC -10'!$B$8:$AS$19,37,0)+VLOOKUP(B12,'CC -10'!$B$8:$AS$19,38,0))</f>
        <v>0</v>
      </c>
      <c r="I12" s="146">
        <f t="shared" si="12"/>
        <v>0</v>
      </c>
      <c r="J12" s="147">
        <f t="shared" si="13"/>
        <v>27</v>
      </c>
      <c r="K12" s="148">
        <f t="shared" si="14"/>
        <v>3000000</v>
      </c>
      <c r="L12" s="144">
        <f t="shared" si="15"/>
        <v>540000</v>
      </c>
      <c r="M12" s="149">
        <f t="shared" si="16"/>
        <v>3540000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7"/>
        <v>3540000</v>
      </c>
      <c r="R12" s="148">
        <f>VLOOKUP(B12,DS,23,0)</f>
        <v>0</v>
      </c>
      <c r="S12" s="150">
        <f t="shared" si="18"/>
        <v>3540000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si="9"/>
        <v>Huỳnh Đoàn Viết Thanh</v>
      </c>
      <c r="D13" s="143" t="str">
        <f t="shared" si="10"/>
        <v>Tài xế</v>
      </c>
      <c r="E13" s="144">
        <f>VLOOKUP(B13,DS,4,0)</f>
        <v>4500000</v>
      </c>
      <c r="F13" s="145">
        <f>VLOOKUP(B13,'CC -10'!$B$8:$AS$19,36,0)</f>
        <v>27</v>
      </c>
      <c r="G13" s="146">
        <f t="shared" si="11"/>
        <v>4500000</v>
      </c>
      <c r="H13" s="145">
        <f>(VLOOKUP(B13,'CC -10'!$B$8:$AS$19,37,0)+VLOOKUP(B13,'CC -10'!$B$8:$AS$19,38,0))</f>
        <v>0</v>
      </c>
      <c r="I13" s="146">
        <f t="shared" si="12"/>
        <v>0</v>
      </c>
      <c r="J13" s="147">
        <f t="shared" si="13"/>
        <v>27</v>
      </c>
      <c r="K13" s="148">
        <f t="shared" si="14"/>
        <v>4500000</v>
      </c>
      <c r="L13" s="144">
        <f t="shared" si="15"/>
        <v>540000</v>
      </c>
      <c r="M13" s="149">
        <f t="shared" si="16"/>
        <v>5040000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si="17"/>
        <v>5040000</v>
      </c>
      <c r="R13" s="148">
        <f>VLOOKUP(B13,DS,23,0)</f>
        <v>0</v>
      </c>
      <c r="S13" s="150">
        <f t="shared" si="18"/>
        <v>5040000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6" t="s">
        <v>33</v>
      </c>
      <c r="B15" s="246"/>
      <c r="C15" s="246"/>
      <c r="D15" s="246"/>
      <c r="E15" s="163">
        <f>SUM(E9:E10)</f>
        <v>3600000</v>
      </c>
      <c r="F15" s="163"/>
      <c r="G15" s="163">
        <f>SUM(G9:G10)</f>
        <v>3600000</v>
      </c>
      <c r="H15" s="163"/>
      <c r="I15" s="163">
        <f>SUM(I9:I10)</f>
        <v>0</v>
      </c>
      <c r="J15" s="163"/>
      <c r="K15" s="163">
        <f t="shared" ref="K15:R15" si="19">SUM(K9:K10)</f>
        <v>3600000</v>
      </c>
      <c r="L15" s="163">
        <f t="shared" si="19"/>
        <v>540000</v>
      </c>
      <c r="M15" s="163">
        <f t="shared" si="19"/>
        <v>4140000</v>
      </c>
      <c r="N15" s="163">
        <f t="shared" si="19"/>
        <v>0</v>
      </c>
      <c r="O15" s="163">
        <f t="shared" si="19"/>
        <v>0</v>
      </c>
      <c r="P15" s="163">
        <f t="shared" si="19"/>
        <v>0</v>
      </c>
      <c r="Q15" s="163">
        <f t="shared" si="19"/>
        <v>4140000</v>
      </c>
      <c r="R15" s="163">
        <f t="shared" si="19"/>
        <v>0</v>
      </c>
      <c r="S15" s="163">
        <f>SUM(S9:S14)</f>
        <v>16760000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0">VLOOKUP(B17,DS,2,0)</f>
        <v>Nguyễn Thị Thanh Thúy</v>
      </c>
      <c r="D17" s="143" t="str">
        <f t="shared" ref="D17" si="21">VLOOKUP(B17,DS,3,0)</f>
        <v>Công nhân</v>
      </c>
      <c r="E17" s="144">
        <f t="shared" ref="E17" si="22">VLOOKUP(B17,DS,4,0)</f>
        <v>2500000</v>
      </c>
      <c r="F17" s="145">
        <f>VLOOKUP(B17,'CC -10'!$B$8:$AS$19,36,0)</f>
        <v>27</v>
      </c>
      <c r="G17" s="146">
        <f t="shared" ref="G17" si="23">ROUND(E17/$U$2*F17,0)</f>
        <v>2500000</v>
      </c>
      <c r="H17" s="145">
        <f>(VLOOKUP(B17,'CC -10'!$B$8:$AS$19,37,0)+VLOOKUP(B17,'CC -10'!$B$8:$AS$19,38,0))</f>
        <v>0</v>
      </c>
      <c r="I17" s="146">
        <f t="shared" ref="I17" si="24">ROUND(E17/$U$2*H17,0)</f>
        <v>0</v>
      </c>
      <c r="J17" s="167">
        <f t="shared" ref="J17:K17" si="25">F17+H17</f>
        <v>27</v>
      </c>
      <c r="K17" s="148">
        <f t="shared" si="25"/>
        <v>2500000</v>
      </c>
      <c r="L17" s="144">
        <f t="shared" ref="L17" si="26">ROUND(F17*20000,0)</f>
        <v>540000</v>
      </c>
      <c r="M17" s="149">
        <f t="shared" ref="M17" si="27">K17+L17</f>
        <v>3040000</v>
      </c>
      <c r="N17" s="149">
        <f>IF(VLOOKUP(B17,DS,9,0)="x",'L - 10'!E17*$N$4,0)</f>
        <v>0</v>
      </c>
      <c r="O17" s="149">
        <f t="shared" ref="O17" si="28">IF(VLOOKUP(B17,DS,9,0)="x",E17*0.015,0)</f>
        <v>0</v>
      </c>
      <c r="P17" s="149">
        <f t="shared" ref="P17" si="29">IF(VLOOKUP(B17,DS,9,0)="x",E17*0.01,0)</f>
        <v>0</v>
      </c>
      <c r="Q17" s="148">
        <f t="shared" ref="Q17" si="30">M17-SUM(N17:P17)</f>
        <v>3040000</v>
      </c>
      <c r="R17" s="148">
        <f t="shared" ref="R17" si="31">VLOOKUP(B17,DS,23,0)</f>
        <v>0</v>
      </c>
      <c r="S17" s="150">
        <f t="shared" ref="S17" si="32">Q17-R17</f>
        <v>3040000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6" t="s">
        <v>33</v>
      </c>
      <c r="B19" s="246"/>
      <c r="C19" s="246"/>
      <c r="D19" s="246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3">SUM(K16:K18)</f>
        <v>2500000</v>
      </c>
      <c r="L19" s="163">
        <f t="shared" si="33"/>
        <v>540000</v>
      </c>
      <c r="M19" s="163">
        <f t="shared" si="33"/>
        <v>3040000</v>
      </c>
      <c r="N19" s="163">
        <f t="shared" si="33"/>
        <v>0</v>
      </c>
      <c r="O19" s="163">
        <f t="shared" si="33"/>
        <v>0</v>
      </c>
      <c r="P19" s="163">
        <f t="shared" si="33"/>
        <v>0</v>
      </c>
      <c r="Q19" s="163">
        <f t="shared" si="33"/>
        <v>3040000</v>
      </c>
      <c r="R19" s="163">
        <f t="shared" si="33"/>
        <v>0</v>
      </c>
      <c r="S19" s="163">
        <f t="shared" si="33"/>
        <v>3040000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10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V17 Q17:S17 A17:B17 AE17:IJ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11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5" t="s">
        <v>117</v>
      </c>
      <c r="AN1" s="236"/>
      <c r="AO1" s="236"/>
      <c r="AP1" s="236"/>
      <c r="AQ1" s="236"/>
      <c r="AR1" s="236"/>
      <c r="AS1" s="23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42309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8" t="s">
        <v>118</v>
      </c>
      <c r="B5" s="238" t="s">
        <v>4</v>
      </c>
      <c r="C5" s="238" t="s">
        <v>5</v>
      </c>
      <c r="D5" s="240" t="s">
        <v>119</v>
      </c>
      <c r="E5" s="238" t="s">
        <v>120</v>
      </c>
      <c r="F5" s="73">
        <f>+E4</f>
        <v>42309</v>
      </c>
      <c r="G5" s="73">
        <f t="shared" ref="G5:AJ5" si="0">F5+1</f>
        <v>42310</v>
      </c>
      <c r="H5" s="73">
        <f t="shared" si="0"/>
        <v>42311</v>
      </c>
      <c r="I5" s="73">
        <f t="shared" si="0"/>
        <v>42312</v>
      </c>
      <c r="J5" s="73">
        <f t="shared" si="0"/>
        <v>42313</v>
      </c>
      <c r="K5" s="73">
        <f t="shared" si="0"/>
        <v>42314</v>
      </c>
      <c r="L5" s="73">
        <f t="shared" si="0"/>
        <v>42315</v>
      </c>
      <c r="M5" s="73">
        <f t="shared" si="0"/>
        <v>42316</v>
      </c>
      <c r="N5" s="73">
        <f t="shared" si="0"/>
        <v>42317</v>
      </c>
      <c r="O5" s="73">
        <f t="shared" si="0"/>
        <v>42318</v>
      </c>
      <c r="P5" s="73">
        <f t="shared" si="0"/>
        <v>42319</v>
      </c>
      <c r="Q5" s="73">
        <f t="shared" si="0"/>
        <v>42320</v>
      </c>
      <c r="R5" s="73">
        <f t="shared" si="0"/>
        <v>42321</v>
      </c>
      <c r="S5" s="73">
        <f t="shared" si="0"/>
        <v>42322</v>
      </c>
      <c r="T5" s="73">
        <f t="shared" si="0"/>
        <v>42323</v>
      </c>
      <c r="U5" s="73">
        <f t="shared" si="0"/>
        <v>42324</v>
      </c>
      <c r="V5" s="73">
        <f t="shared" si="0"/>
        <v>42325</v>
      </c>
      <c r="W5" s="73">
        <f t="shared" si="0"/>
        <v>42326</v>
      </c>
      <c r="X5" s="73">
        <f t="shared" si="0"/>
        <v>42327</v>
      </c>
      <c r="Y5" s="73">
        <f t="shared" si="0"/>
        <v>42328</v>
      </c>
      <c r="Z5" s="73">
        <f t="shared" si="0"/>
        <v>42329</v>
      </c>
      <c r="AA5" s="73">
        <f t="shared" si="0"/>
        <v>42330</v>
      </c>
      <c r="AB5" s="73">
        <f t="shared" si="0"/>
        <v>42331</v>
      </c>
      <c r="AC5" s="73">
        <f t="shared" si="0"/>
        <v>42332</v>
      </c>
      <c r="AD5" s="73">
        <f t="shared" si="0"/>
        <v>42333</v>
      </c>
      <c r="AE5" s="73">
        <f t="shared" si="0"/>
        <v>42334</v>
      </c>
      <c r="AF5" s="73">
        <f t="shared" si="0"/>
        <v>42335</v>
      </c>
      <c r="AG5" s="73">
        <f t="shared" si="0"/>
        <v>42336</v>
      </c>
      <c r="AH5" s="73">
        <f>AG5+1</f>
        <v>42337</v>
      </c>
      <c r="AI5" s="73">
        <f t="shared" si="0"/>
        <v>42338</v>
      </c>
      <c r="AJ5" s="73">
        <f t="shared" si="0"/>
        <v>42339</v>
      </c>
      <c r="AK5" s="241" t="s">
        <v>121</v>
      </c>
      <c r="AL5" s="242"/>
      <c r="AM5" s="243"/>
      <c r="AN5" s="244" t="s">
        <v>122</v>
      </c>
      <c r="AO5" s="244" t="s">
        <v>123</v>
      </c>
      <c r="AP5" s="244" t="s">
        <v>124</v>
      </c>
      <c r="AQ5" s="244" t="s">
        <v>125</v>
      </c>
      <c r="AR5" s="244" t="s">
        <v>126</v>
      </c>
      <c r="AS5" s="240" t="s">
        <v>127</v>
      </c>
      <c r="AT5" s="23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9"/>
      <c r="B6" s="239"/>
      <c r="C6" s="239"/>
      <c r="D6" s="239"/>
      <c r="E6" s="239"/>
      <c r="F6" s="75" t="str">
        <f>CHOOSE(WEEKDAY(F5),"C.Nhật","T.Hai","T.Ba","T.Tư","T.Năm","T.Sáu","T.Bảy")</f>
        <v>C.Nhật</v>
      </c>
      <c r="G6" s="75" t="str">
        <f t="shared" ref="G6:AJ6" si="1">CHOOSE(WEEKDAY(G5),"C.Nhật","T.Hai","T.Ba","T.Tư","T.Năm","T.Sáu","T.Bảy")</f>
        <v>T.Hai</v>
      </c>
      <c r="H6" s="75" t="str">
        <f t="shared" si="1"/>
        <v>T.Ba</v>
      </c>
      <c r="I6" s="75" t="str">
        <f t="shared" si="1"/>
        <v>T.Tư</v>
      </c>
      <c r="J6" s="75" t="str">
        <f t="shared" si="1"/>
        <v>T.Năm</v>
      </c>
      <c r="K6" s="75" t="str">
        <f t="shared" si="1"/>
        <v>T.Sáu</v>
      </c>
      <c r="L6" s="75" t="str">
        <f t="shared" si="1"/>
        <v>T.Bảy</v>
      </c>
      <c r="M6" s="75" t="str">
        <f t="shared" si="1"/>
        <v>C.Nhật</v>
      </c>
      <c r="N6" s="75" t="str">
        <f t="shared" si="1"/>
        <v>T.Hai</v>
      </c>
      <c r="O6" s="75" t="str">
        <f t="shared" si="1"/>
        <v>T.Ba</v>
      </c>
      <c r="P6" s="75" t="str">
        <f t="shared" si="1"/>
        <v>T.Tư</v>
      </c>
      <c r="Q6" s="75" t="str">
        <f t="shared" si="1"/>
        <v>T.Năm</v>
      </c>
      <c r="R6" s="75" t="str">
        <f t="shared" si="1"/>
        <v>T.Sáu</v>
      </c>
      <c r="S6" s="75" t="str">
        <f t="shared" si="1"/>
        <v>T.Bảy</v>
      </c>
      <c r="T6" s="75" t="str">
        <f t="shared" si="1"/>
        <v>C.Nhật</v>
      </c>
      <c r="U6" s="75" t="str">
        <f t="shared" si="1"/>
        <v>T.Hai</v>
      </c>
      <c r="V6" s="75" t="str">
        <f t="shared" si="1"/>
        <v>T.Ba</v>
      </c>
      <c r="W6" s="75" t="str">
        <f t="shared" si="1"/>
        <v>T.Tư</v>
      </c>
      <c r="X6" s="75" t="str">
        <f t="shared" si="1"/>
        <v>T.Năm</v>
      </c>
      <c r="Y6" s="75" t="str">
        <f t="shared" si="1"/>
        <v>T.Sáu</v>
      </c>
      <c r="Z6" s="75" t="str">
        <f t="shared" si="1"/>
        <v>T.Bảy</v>
      </c>
      <c r="AA6" s="75" t="str">
        <f t="shared" si="1"/>
        <v>C.Nhật</v>
      </c>
      <c r="AB6" s="75" t="str">
        <f t="shared" si="1"/>
        <v>T.Hai</v>
      </c>
      <c r="AC6" s="75" t="str">
        <f t="shared" si="1"/>
        <v>T.Ba</v>
      </c>
      <c r="AD6" s="75" t="str">
        <f t="shared" si="1"/>
        <v>T.Tư</v>
      </c>
      <c r="AE6" s="75" t="str">
        <f t="shared" si="1"/>
        <v>T.Năm</v>
      </c>
      <c r="AF6" s="75" t="str">
        <f t="shared" si="1"/>
        <v>T.Sáu</v>
      </c>
      <c r="AG6" s="75" t="str">
        <f t="shared" si="1"/>
        <v>T.Bảy</v>
      </c>
      <c r="AH6" s="75" t="str">
        <f t="shared" si="1"/>
        <v>C.Nhật</v>
      </c>
      <c r="AI6" s="75" t="str">
        <f t="shared" si="1"/>
        <v>T.Hai</v>
      </c>
      <c r="AJ6" s="75" t="str">
        <f t="shared" si="1"/>
        <v>T.Ba</v>
      </c>
      <c r="AK6" s="76" t="s">
        <v>128</v>
      </c>
      <c r="AL6" s="76" t="s">
        <v>129</v>
      </c>
      <c r="AM6" s="77" t="s">
        <v>130</v>
      </c>
      <c r="AN6" s="245"/>
      <c r="AO6" s="245"/>
      <c r="AP6" s="245"/>
      <c r="AQ6" s="245"/>
      <c r="AR6" s="245"/>
      <c r="AS6" s="239"/>
      <c r="AT6" s="23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2">
        <v>1</v>
      </c>
      <c r="B9" s="222" t="s">
        <v>28</v>
      </c>
      <c r="C9" s="224" t="str">
        <f>VLOOKUP(B9,DS,2,0)</f>
        <v>Nguyễn Phước Bảo Việt Hùng</v>
      </c>
      <c r="D9" s="226" t="str">
        <f>VLOOKUP(B9,DS,3,0)</f>
        <v>Kinh Doanh</v>
      </c>
      <c r="E9" s="86" t="s">
        <v>133</v>
      </c>
      <c r="F9" s="87"/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/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/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/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>
        <v>8</v>
      </c>
      <c r="AJ9" s="87"/>
      <c r="AK9" s="228">
        <f>((SUM(F9:AJ9))/8)-(SUMIF($F$6:$AJ$6,"C.Nhật",F9:AJ9)/8)</f>
        <v>25</v>
      </c>
      <c r="AL9" s="228">
        <f>SUM(F10:AJ10)/8*1.5</f>
        <v>0</v>
      </c>
      <c r="AM9" s="230">
        <f>SUMIF($F$6:$AJ$6,"C.Nhật",$F9:$AJ10)/8*2</f>
        <v>0</v>
      </c>
      <c r="AN9" s="218">
        <f>SUM(AK9:AM10)</f>
        <v>25</v>
      </c>
      <c r="AO9" s="232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3"/>
      <c r="B10" s="223"/>
      <c r="C10" s="225"/>
      <c r="D10" s="227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9"/>
      <c r="AL10" s="229"/>
      <c r="AM10" s="231"/>
      <c r="AN10" s="219"/>
      <c r="AO10" s="233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2">
        <v>2</v>
      </c>
      <c r="B11" s="222" t="s">
        <v>166</v>
      </c>
      <c r="C11" s="224" t="str">
        <f>VLOOKUP(B11,DS,2,0)</f>
        <v>Mai Thị Hường</v>
      </c>
      <c r="D11" s="226" t="str">
        <f>VLOOKUP(B11,DS,3,0)</f>
        <v>Kế Toán</v>
      </c>
      <c r="E11" s="86" t="s">
        <v>133</v>
      </c>
      <c r="F11" s="87"/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/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/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/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/>
      <c r="AI11" s="87">
        <v>8</v>
      </c>
      <c r="AJ11" s="87"/>
      <c r="AK11" s="228">
        <f>((SUM(F11:AJ11))/8)-(SUMIF($F$6:$AJ$6,"C.Nhật",F11:AJ11)/8)</f>
        <v>25</v>
      </c>
      <c r="AL11" s="228">
        <f>SUM(F12:AJ12)/8*1.5</f>
        <v>0</v>
      </c>
      <c r="AM11" s="230">
        <f>SUMIF($F$6:$AJ$6,"C.Nhật",$F11:$AJ12)/8*2</f>
        <v>0</v>
      </c>
      <c r="AN11" s="218">
        <f>SUM(AK11:AM12)</f>
        <v>25</v>
      </c>
      <c r="AO11" s="232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3"/>
      <c r="B12" s="223"/>
      <c r="C12" s="225"/>
      <c r="D12" s="227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9"/>
      <c r="AL12" s="229"/>
      <c r="AM12" s="231"/>
      <c r="AN12" s="219"/>
      <c r="AO12" s="233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2">
        <v>3</v>
      </c>
      <c r="B13" s="222" t="s">
        <v>169</v>
      </c>
      <c r="C13" s="224" t="str">
        <f>VLOOKUP(B13,DS,2,0)</f>
        <v>Đào Quảng Ninh</v>
      </c>
      <c r="D13" s="226" t="str">
        <f>VLOOKUP(B13,DS,3,0)</f>
        <v>Giao Hàng</v>
      </c>
      <c r="E13" s="86" t="s">
        <v>133</v>
      </c>
      <c r="F13" s="87"/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/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/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/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/>
      <c r="AI13" s="87">
        <v>8</v>
      </c>
      <c r="AJ13" s="87"/>
      <c r="AK13" s="228">
        <f>((SUM(F13:AJ13))/8)-(SUMIF($F$6:$AJ$6,"C.Nhật",F13:AJ13)/8)</f>
        <v>25</v>
      </c>
      <c r="AL13" s="228">
        <f>SUM(F14:AJ14)/8*1.5</f>
        <v>0</v>
      </c>
      <c r="AM13" s="230">
        <f>SUMIF($F$6:$AJ$6,"C.Nhật",$F13:$AJ14)/8*2</f>
        <v>0</v>
      </c>
      <c r="AN13" s="218">
        <f>SUM(AK13:AM14)</f>
        <v>25</v>
      </c>
      <c r="AO13" s="232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3"/>
      <c r="B14" s="223"/>
      <c r="C14" s="225"/>
      <c r="D14" s="227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9"/>
      <c r="AL14" s="229"/>
      <c r="AM14" s="231"/>
      <c r="AN14" s="219"/>
      <c r="AO14" s="233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2">
        <v>4</v>
      </c>
      <c r="B15" s="222" t="s">
        <v>173</v>
      </c>
      <c r="C15" s="224" t="str">
        <f>VLOOKUP(B15,DS,2,0)</f>
        <v>Huỳnh Đoàn Viết Thanh</v>
      </c>
      <c r="D15" s="226" t="str">
        <f>VLOOKUP(B15,DS,3,0)</f>
        <v>Tài xế</v>
      </c>
      <c r="E15" s="86" t="s">
        <v>133</v>
      </c>
      <c r="F15" s="87"/>
      <c r="G15" s="87">
        <v>8</v>
      </c>
      <c r="H15" s="87">
        <v>8</v>
      </c>
      <c r="I15" s="87">
        <v>8</v>
      </c>
      <c r="J15" s="87">
        <v>8</v>
      </c>
      <c r="K15" s="87">
        <v>8</v>
      </c>
      <c r="L15" s="87">
        <v>8</v>
      </c>
      <c r="M15" s="87"/>
      <c r="N15" s="87">
        <v>8</v>
      </c>
      <c r="O15" s="87">
        <v>8</v>
      </c>
      <c r="P15" s="87">
        <v>8</v>
      </c>
      <c r="Q15" s="87">
        <v>8</v>
      </c>
      <c r="R15" s="87">
        <v>8</v>
      </c>
      <c r="S15" s="87">
        <v>8</v>
      </c>
      <c r="T15" s="87"/>
      <c r="U15" s="87">
        <v>8</v>
      </c>
      <c r="V15" s="87">
        <v>8</v>
      </c>
      <c r="W15" s="87">
        <v>8</v>
      </c>
      <c r="X15" s="87">
        <v>8</v>
      </c>
      <c r="Y15" s="87">
        <v>8</v>
      </c>
      <c r="Z15" s="87">
        <v>8</v>
      </c>
      <c r="AA15" s="87"/>
      <c r="AB15" s="87">
        <v>8</v>
      </c>
      <c r="AC15" s="87">
        <v>8</v>
      </c>
      <c r="AD15" s="87">
        <v>8</v>
      </c>
      <c r="AE15" s="87">
        <v>8</v>
      </c>
      <c r="AF15" s="87">
        <v>8</v>
      </c>
      <c r="AG15" s="87">
        <v>8</v>
      </c>
      <c r="AH15" s="87"/>
      <c r="AI15" s="87">
        <v>8</v>
      </c>
      <c r="AJ15" s="87"/>
      <c r="AK15" s="228">
        <f>((SUM(F15:AJ15))/8)-(SUMIF($F$6:$AJ$6,"C.Nhật",F15:AJ15)/8)</f>
        <v>25</v>
      </c>
      <c r="AL15" s="228">
        <f>SUM(F16:AJ16)/8*1.5</f>
        <v>0</v>
      </c>
      <c r="AM15" s="230">
        <f>SUMIF($F$6:$AJ$6,"C.Nhật",$F15:$AJ16)/8*2</f>
        <v>0</v>
      </c>
      <c r="AN15" s="218">
        <f>SUM(AK15:AM16)</f>
        <v>25</v>
      </c>
      <c r="AO15" s="232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3"/>
      <c r="B16" s="223"/>
      <c r="C16" s="225"/>
      <c r="D16" s="227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9"/>
      <c r="AL16" s="229"/>
      <c r="AM16" s="231"/>
      <c r="AN16" s="219"/>
      <c r="AO16" s="233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2">
        <v>1</v>
      </c>
      <c r="B18" s="222" t="s">
        <v>30</v>
      </c>
      <c r="C18" s="224" t="str">
        <f>VLOOKUP(B18,DS,2,0)</f>
        <v>Nguyễn Thị Thanh Thúy</v>
      </c>
      <c r="D18" s="226" t="str">
        <f>VLOOKUP(B18,DS,3,0)</f>
        <v>Công nhân</v>
      </c>
      <c r="E18" s="86" t="s">
        <v>133</v>
      </c>
      <c r="F18" s="87"/>
      <c r="G18" s="87">
        <v>8</v>
      </c>
      <c r="H18" s="87">
        <v>8</v>
      </c>
      <c r="I18" s="87">
        <v>8</v>
      </c>
      <c r="J18" s="87">
        <v>8</v>
      </c>
      <c r="K18" s="87">
        <v>8</v>
      </c>
      <c r="L18" s="87">
        <v>8</v>
      </c>
      <c r="M18" s="87"/>
      <c r="N18" s="87">
        <v>8</v>
      </c>
      <c r="O18" s="87">
        <v>8</v>
      </c>
      <c r="P18" s="87">
        <v>8</v>
      </c>
      <c r="Q18" s="87">
        <v>8</v>
      </c>
      <c r="R18" s="87">
        <v>8</v>
      </c>
      <c r="S18" s="87">
        <v>8</v>
      </c>
      <c r="T18" s="87"/>
      <c r="U18" s="87">
        <v>8</v>
      </c>
      <c r="V18" s="87">
        <v>8</v>
      </c>
      <c r="W18" s="87">
        <v>8</v>
      </c>
      <c r="X18" s="87">
        <v>8</v>
      </c>
      <c r="Y18" s="87">
        <v>8</v>
      </c>
      <c r="Z18" s="87">
        <v>8</v>
      </c>
      <c r="AA18" s="87"/>
      <c r="AB18" s="87">
        <v>8</v>
      </c>
      <c r="AC18" s="87">
        <v>8</v>
      </c>
      <c r="AD18" s="87">
        <v>8</v>
      </c>
      <c r="AE18" s="87">
        <v>8</v>
      </c>
      <c r="AF18" s="87">
        <v>8</v>
      </c>
      <c r="AG18" s="87">
        <v>8</v>
      </c>
      <c r="AH18" s="87"/>
      <c r="AI18" s="87">
        <v>8</v>
      </c>
      <c r="AJ18" s="87"/>
      <c r="AK18" s="228">
        <f t="shared" ref="AK18" si="2">((SUM(F18:AJ18))/8)-(SUMIF($F$6:$AJ$6,"C.Nhật",F18:AJ18)/8)</f>
        <v>25</v>
      </c>
      <c r="AL18" s="228">
        <f t="shared" ref="AL18" si="3">SUM(F19:AJ19)/8*1.5</f>
        <v>0</v>
      </c>
      <c r="AM18" s="230">
        <f>SUMIF($F$6:$AJ$6,"C.Nhật",$F18:$AJ19)/8*2</f>
        <v>0</v>
      </c>
      <c r="AN18" s="218">
        <f t="shared" ref="AN18" si="4">SUM(AK18:AM19)</f>
        <v>25</v>
      </c>
      <c r="AO18" s="232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3"/>
      <c r="B19" s="223"/>
      <c r="C19" s="225"/>
      <c r="D19" s="227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9"/>
      <c r="AL19" s="229"/>
      <c r="AM19" s="231"/>
      <c r="AN19" s="219"/>
      <c r="AO19" s="233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0 F11:AI14 F18:AJ19">
    <cfRule type="expression" dxfId="15" priority="19" stopIfTrue="1">
      <formula>IF(WEEKDAY(F$5)=1,TRUE,FALSE)</formula>
    </cfRule>
  </conditionalFormatting>
  <conditionalFormatting sqref="F9:AJ10 F11:AI14">
    <cfRule type="expression" dxfId="14" priority="18" stopIfTrue="1">
      <formula>IF(WEEKDAY(F$5)=1,TRUE,FALSE)</formula>
    </cfRule>
  </conditionalFormatting>
  <conditionalFormatting sqref="AJ11:AJ12">
    <cfRule type="expression" dxfId="13" priority="9" stopIfTrue="1">
      <formula>IF(WEEKDAY(AJ$5)=1,TRUE,FALSE)</formula>
    </cfRule>
  </conditionalFormatting>
  <conditionalFormatting sqref="AJ11:AJ12">
    <cfRule type="expression" dxfId="12" priority="8" stopIfTrue="1">
      <formula>IF(WEEKDAY(AJ$5)=1,TRUE,FALSE)</formula>
    </cfRule>
  </conditionalFormatting>
  <conditionalFormatting sqref="AJ13:AJ14">
    <cfRule type="expression" dxfId="11" priority="7" stopIfTrue="1">
      <formula>IF(WEEKDAY(AJ$5)=1,TRUE,FALSE)</formula>
    </cfRule>
  </conditionalFormatting>
  <conditionalFormatting sqref="AJ13:AJ14">
    <cfRule type="expression" dxfId="10" priority="6" stopIfTrue="1">
      <formula>IF(WEEKDAY(AJ$5)=1,TRUE,FALSE)</formula>
    </cfRule>
  </conditionalFormatting>
  <conditionalFormatting sqref="F18:AI19">
    <cfRule type="expression" dxfId="9" priority="5" stopIfTrue="1">
      <formula>IF(WEEKDAY(F$5)=1,TRUE,FALSE)</formula>
    </cfRule>
  </conditionalFormatting>
  <conditionalFormatting sqref="F15:AI16">
    <cfRule type="expression" dxfId="8" priority="4" stopIfTrue="1">
      <formula>IF(WEEKDAY(F$5)=1,TRUE,FALSE)</formula>
    </cfRule>
  </conditionalFormatting>
  <conditionalFormatting sqref="F15:AI16">
    <cfRule type="expression" dxfId="7" priority="3" stopIfTrue="1">
      <formula>IF(WEEKDAY(F$5)=1,TRUE,FALSE)</formula>
    </cfRule>
  </conditionalFormatting>
  <conditionalFormatting sqref="AJ15:AJ16">
    <cfRule type="expression" dxfId="6" priority="2" stopIfTrue="1">
      <formula>IF(WEEKDAY(AJ$5)=1,TRUE,FALSE)</formula>
    </cfRule>
  </conditionalFormatting>
  <conditionalFormatting sqref="AJ15:AJ16">
    <cfRule type="expression" dxfId="5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S19" activeCellId="1" sqref="S15 S19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5"/>
      <c r="C1" s="115"/>
      <c r="D1" s="253" t="str">
        <f>"BẢNG THANH TOÁN LƯƠNG THÁNG"&amp;" "&amp;TEXT($E$4,"mm")&amp;" / "&amp;TEXT($E$4,"yyyy")</f>
        <v>BẢNG THANH TOÁN LƯƠNG THÁNG 11 / 2015</v>
      </c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4"/>
      <c r="R1" s="255" t="s">
        <v>117</v>
      </c>
      <c r="S1" s="256"/>
      <c r="T1" s="257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115"/>
      <c r="S2" s="115"/>
      <c r="T2" s="60"/>
      <c r="U2" s="121">
        <f>MAX('CC -11'!$AK$9:$AK$19)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5"/>
      <c r="C3" s="115"/>
      <c r="D3" s="115"/>
      <c r="E3" s="119"/>
      <c r="F3" s="115"/>
      <c r="G3" s="115"/>
      <c r="H3" s="115"/>
      <c r="I3" s="115"/>
      <c r="J3" s="120"/>
      <c r="K3" s="115"/>
      <c r="L3" s="115"/>
      <c r="M3" s="115"/>
      <c r="N3" s="115"/>
      <c r="O3" s="115"/>
      <c r="P3" s="115"/>
      <c r="Q3" s="115"/>
      <c r="R3" s="115"/>
      <c r="S3" s="115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-11'!$E$4</f>
        <v>42309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8" t="s">
        <v>3</v>
      </c>
      <c r="B5" s="258" t="s">
        <v>146</v>
      </c>
      <c r="C5" s="204" t="s">
        <v>5</v>
      </c>
      <c r="D5" s="204" t="s">
        <v>6</v>
      </c>
      <c r="E5" s="209" t="s">
        <v>7</v>
      </c>
      <c r="F5" s="260" t="s">
        <v>147</v>
      </c>
      <c r="G5" s="261"/>
      <c r="H5" s="261"/>
      <c r="I5" s="261"/>
      <c r="J5" s="261"/>
      <c r="K5" s="262"/>
      <c r="L5" s="249" t="s">
        <v>14</v>
      </c>
      <c r="M5" s="249" t="s">
        <v>148</v>
      </c>
      <c r="N5" s="204" t="s">
        <v>149</v>
      </c>
      <c r="O5" s="204"/>
      <c r="P5" s="204"/>
      <c r="Q5" s="249" t="s">
        <v>150</v>
      </c>
      <c r="R5" s="249" t="s">
        <v>151</v>
      </c>
      <c r="S5" s="249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9"/>
      <c r="B6" s="259"/>
      <c r="C6" s="204"/>
      <c r="D6" s="204"/>
      <c r="E6" s="209"/>
      <c r="F6" s="260" t="s">
        <v>154</v>
      </c>
      <c r="G6" s="262"/>
      <c r="H6" s="260" t="s">
        <v>155</v>
      </c>
      <c r="I6" s="261"/>
      <c r="J6" s="247" t="s">
        <v>156</v>
      </c>
      <c r="K6" s="249" t="s">
        <v>157</v>
      </c>
      <c r="L6" s="250"/>
      <c r="M6" s="250"/>
      <c r="N6" s="251" t="s">
        <v>158</v>
      </c>
      <c r="O6" s="249" t="s">
        <v>159</v>
      </c>
      <c r="P6" s="249" t="s">
        <v>160</v>
      </c>
      <c r="Q6" s="250"/>
      <c r="R6" s="250"/>
      <c r="S6" s="250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9"/>
      <c r="B7" s="259"/>
      <c r="C7" s="249"/>
      <c r="D7" s="249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48"/>
      <c r="K7" s="250"/>
      <c r="L7" s="263"/>
      <c r="M7" s="263"/>
      <c r="N7" s="252"/>
      <c r="O7" s="250"/>
      <c r="P7" s="250"/>
      <c r="Q7" s="250"/>
      <c r="R7" s="250"/>
      <c r="S7" s="250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3600000</v>
      </c>
      <c r="F10" s="145">
        <f>VLOOKUP(B10,'CC -11'!$B$8:$AS$19,36,0)</f>
        <v>25</v>
      </c>
      <c r="G10" s="146">
        <f t="shared" ref="G10" si="2">ROUND(E10/$U$2*F10,0)</f>
        <v>3600000</v>
      </c>
      <c r="H10" s="145">
        <f>(VLOOKUP(B10,'CC -11'!$B$8:$AS$19,37,0)+VLOOKUP(B10,'CC -11'!$B$8:$AS$19,38,0))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3600000</v>
      </c>
      <c r="L10" s="144">
        <f t="shared" ref="L10:L12" si="5">ROUND(F10*20000,0)</f>
        <v>500000</v>
      </c>
      <c r="M10" s="149">
        <f t="shared" ref="M10" si="6">K10+L10</f>
        <v>4100000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4100000</v>
      </c>
      <c r="R10" s="148">
        <f>VLOOKUP(B10,DS,23,0)</f>
        <v>0</v>
      </c>
      <c r="S10" s="150">
        <f t="shared" ref="S10" si="8">Q10-R10</f>
        <v>4100000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9">VLOOKUP(B11,DS,2,0)</f>
        <v>Mai Thị Hường</v>
      </c>
      <c r="D11" s="143" t="str">
        <f t="shared" ref="D11:D12" si="10">VLOOKUP(B11,DS,3,0)</f>
        <v>Kế Toán</v>
      </c>
      <c r="E11" s="144">
        <f>VLOOKUP(B11,DS,4,0)</f>
        <v>3500000</v>
      </c>
      <c r="F11" s="145">
        <f>VLOOKUP(B11,'CC -11'!$B$8:$AS$19,36,0)</f>
        <v>25</v>
      </c>
      <c r="G11" s="146">
        <f t="shared" ref="G11:G12" si="11">ROUND(E11/$U$2*F11,0)</f>
        <v>3500000</v>
      </c>
      <c r="H11" s="145">
        <f>(VLOOKUP(B11,'CC -11'!$B$8:$AS$19,37,0)+VLOOKUP(B11,'CC -11'!$B$8:$AS$19,38,0))</f>
        <v>0</v>
      </c>
      <c r="I11" s="146">
        <f t="shared" ref="I11:I12" si="12">ROUND(E11/$U$2*H11,0)</f>
        <v>0</v>
      </c>
      <c r="J11" s="147">
        <f t="shared" ref="J11:J12" si="13">F11+H11</f>
        <v>25</v>
      </c>
      <c r="K11" s="148">
        <f t="shared" ref="K11:K12" si="14">G11+I11</f>
        <v>3500000</v>
      </c>
      <c r="L11" s="144">
        <f t="shared" si="5"/>
        <v>500000</v>
      </c>
      <c r="M11" s="149">
        <f t="shared" ref="M11:M12" si="15">K11+L11</f>
        <v>4000000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4000000</v>
      </c>
      <c r="R11" s="148">
        <f>VLOOKUP(B11,DS,23,0)</f>
        <v>0</v>
      </c>
      <c r="S11" s="150">
        <f t="shared" ref="S11:S12" si="17">Q11-R11</f>
        <v>4000000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3000000</v>
      </c>
      <c r="F12" s="145">
        <f>VLOOKUP(B12,'CC -11'!$B$8:$AS$19,36,0)</f>
        <v>25</v>
      </c>
      <c r="G12" s="146">
        <f t="shared" si="11"/>
        <v>3000000</v>
      </c>
      <c r="H12" s="145">
        <f>(VLOOKUP(B12,'CC -11'!$B$8:$AS$19,37,0)+VLOOKUP(B12,'CC -11'!$B$8:$AS$19,38,0))</f>
        <v>0</v>
      </c>
      <c r="I12" s="146">
        <f t="shared" si="12"/>
        <v>0</v>
      </c>
      <c r="J12" s="147">
        <f t="shared" si="13"/>
        <v>25</v>
      </c>
      <c r="K12" s="148">
        <f t="shared" si="14"/>
        <v>3000000</v>
      </c>
      <c r="L12" s="144">
        <f t="shared" si="5"/>
        <v>500000</v>
      </c>
      <c r="M12" s="149">
        <f t="shared" si="15"/>
        <v>3500000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3500000</v>
      </c>
      <c r="R12" s="148">
        <f>VLOOKUP(B12,DS,23,0)</f>
        <v>0</v>
      </c>
      <c r="S12" s="150">
        <f t="shared" si="17"/>
        <v>3500000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4500000</v>
      </c>
      <c r="F13" s="145">
        <f>VLOOKUP(B13,'CC -11'!$B$8:$AS$19,36,0)</f>
        <v>25</v>
      </c>
      <c r="G13" s="146">
        <f t="shared" ref="G13" si="20">ROUND(E13/$U$2*F13,0)</f>
        <v>4500000</v>
      </c>
      <c r="H13" s="145">
        <f>(VLOOKUP(B13,'CC -11'!$B$8:$AS$19,37,0)+VLOOKUP(B13,'CC -11'!$B$8:$AS$19,38,0))</f>
        <v>0</v>
      </c>
      <c r="I13" s="146">
        <f t="shared" ref="I13" si="21">ROUND(E13/$U$2*H13,0)</f>
        <v>0</v>
      </c>
      <c r="J13" s="147">
        <f t="shared" ref="J13" si="22">F13+H13</f>
        <v>25</v>
      </c>
      <c r="K13" s="148">
        <f t="shared" ref="K13" si="23">G13+I13</f>
        <v>4500000</v>
      </c>
      <c r="L13" s="144">
        <f t="shared" ref="L13" si="24">ROUND(F13*20000,0)</f>
        <v>500000</v>
      </c>
      <c r="M13" s="149">
        <f t="shared" ref="M13" si="25">K13+L13</f>
        <v>5000000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5000000</v>
      </c>
      <c r="R13" s="148">
        <f>VLOOKUP(B13,DS,23,0)</f>
        <v>0</v>
      </c>
      <c r="S13" s="150">
        <f t="shared" ref="S13" si="27">Q13-R13</f>
        <v>5000000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6" t="s">
        <v>33</v>
      </c>
      <c r="B15" s="246"/>
      <c r="C15" s="246"/>
      <c r="D15" s="246"/>
      <c r="E15" s="163">
        <f>SUM(E9:E10)</f>
        <v>3600000</v>
      </c>
      <c r="F15" s="163"/>
      <c r="G15" s="163">
        <f>SUM(G9:G10)</f>
        <v>3600000</v>
      </c>
      <c r="H15" s="163"/>
      <c r="I15" s="163">
        <f>SUM(I9:I10)</f>
        <v>0</v>
      </c>
      <c r="J15" s="163"/>
      <c r="K15" s="163">
        <f t="shared" ref="K15:R15" si="28">SUM(K9:K10)</f>
        <v>3600000</v>
      </c>
      <c r="L15" s="163">
        <f t="shared" si="28"/>
        <v>500000</v>
      </c>
      <c r="M15" s="163">
        <f t="shared" si="28"/>
        <v>4100000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4100000</v>
      </c>
      <c r="R15" s="163">
        <f t="shared" si="28"/>
        <v>0</v>
      </c>
      <c r="S15" s="163">
        <f>SUM(S9:S14)</f>
        <v>16600000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-11'!$B$8:$AS$19,36,0)</f>
        <v>25</v>
      </c>
      <c r="G17" s="146">
        <f t="shared" ref="G17" si="32">ROUND(E17/$U$2*F17,0)</f>
        <v>2500000</v>
      </c>
      <c r="H17" s="145">
        <f>(VLOOKUP(B17,'CC -11'!$B$8:$AS$19,37,0)+VLOOKUP(B17,'CC -11'!$B$8:$AS$19,38,0))</f>
        <v>0</v>
      </c>
      <c r="I17" s="146">
        <f t="shared" ref="I17" si="33">ROUND(E17/$U$2*H17,0)</f>
        <v>0</v>
      </c>
      <c r="J17" s="167">
        <f t="shared" ref="J17:K17" si="34">F17+H17</f>
        <v>25</v>
      </c>
      <c r="K17" s="148">
        <f t="shared" si="34"/>
        <v>2500000</v>
      </c>
      <c r="L17" s="144">
        <f t="shared" ref="L17" si="35">ROUND(F17*20000,0)</f>
        <v>500000</v>
      </c>
      <c r="M17" s="149">
        <f t="shared" ref="M17" si="36">K17+L17</f>
        <v>3000000</v>
      </c>
      <c r="N17" s="149">
        <f>IF(VLOOKUP(B17,DS,9,0)="x",'L - 11'!E17*$N$4,0)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 t="shared" ref="Q17" si="39">M17-SUM(N17:P17)</f>
        <v>3000000</v>
      </c>
      <c r="R17" s="148">
        <f t="shared" ref="R17" si="40">VLOOKUP(B17,DS,23,0)</f>
        <v>0</v>
      </c>
      <c r="S17" s="150">
        <f t="shared" ref="S17" si="41">Q17-R17</f>
        <v>3000000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6" t="s">
        <v>33</v>
      </c>
      <c r="B19" s="246"/>
      <c r="C19" s="246"/>
      <c r="D19" s="246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2">SUM(K16:K18)</f>
        <v>2500000</v>
      </c>
      <c r="L19" s="163">
        <f t="shared" si="42"/>
        <v>500000</v>
      </c>
      <c r="M19" s="163">
        <f t="shared" si="42"/>
        <v>3000000</v>
      </c>
      <c r="N19" s="163">
        <f t="shared" si="42"/>
        <v>0</v>
      </c>
      <c r="O19" s="163">
        <f t="shared" si="42"/>
        <v>0</v>
      </c>
      <c r="P19" s="163">
        <f t="shared" si="42"/>
        <v>0</v>
      </c>
      <c r="Q19" s="163">
        <f t="shared" si="42"/>
        <v>3000000</v>
      </c>
      <c r="R19" s="163">
        <f t="shared" si="42"/>
        <v>0</v>
      </c>
      <c r="S19" s="163">
        <f t="shared" si="42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11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A10:B15 Q10:S14" name="Range1"/>
    <protectedRange password="CC78" sqref="F7:H7" name="Range1_4"/>
    <protectedRange password="CC78" sqref="V22:IJ23 S22:T23 N22:Q23 E22:I23" name="Range1_1_1"/>
    <protectedRange password="CC78" sqref="U1 V1:IJ4 B4:T4 R2:S3 B1:Q3 U18:U30 W16:AD16 U4:U16 W5:AD14" name="Range1_2"/>
    <protectedRange password="CC78" sqref="A1" name="Range1_2_1_1"/>
    <protectedRange password="CC78" sqref="I7" name="Range1_4_1"/>
    <protectedRange password="CC78" sqref="U2:U3" name="Range1_2_2_1"/>
    <protectedRange password="CC78" sqref="V17 Q17:S17 A17:B17 AE17:IJ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12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5" t="s">
        <v>117</v>
      </c>
      <c r="AN1" s="236"/>
      <c r="AO1" s="236"/>
      <c r="AP1" s="236"/>
      <c r="AQ1" s="236"/>
      <c r="AR1" s="236"/>
      <c r="AS1" s="237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42339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8" t="s">
        <v>118</v>
      </c>
      <c r="B5" s="238" t="s">
        <v>4</v>
      </c>
      <c r="C5" s="238" t="s">
        <v>5</v>
      </c>
      <c r="D5" s="240" t="s">
        <v>119</v>
      </c>
      <c r="E5" s="238" t="s">
        <v>120</v>
      </c>
      <c r="F5" s="73">
        <f>+E4</f>
        <v>42339</v>
      </c>
      <c r="G5" s="73">
        <f t="shared" ref="G5:AJ5" si="0">F5+1</f>
        <v>42340</v>
      </c>
      <c r="H5" s="73">
        <f t="shared" si="0"/>
        <v>42341</v>
      </c>
      <c r="I5" s="73">
        <f t="shared" si="0"/>
        <v>42342</v>
      </c>
      <c r="J5" s="73">
        <f t="shared" si="0"/>
        <v>42343</v>
      </c>
      <c r="K5" s="73">
        <f t="shared" si="0"/>
        <v>42344</v>
      </c>
      <c r="L5" s="73">
        <f t="shared" si="0"/>
        <v>42345</v>
      </c>
      <c r="M5" s="73">
        <f t="shared" si="0"/>
        <v>42346</v>
      </c>
      <c r="N5" s="73">
        <f t="shared" si="0"/>
        <v>42347</v>
      </c>
      <c r="O5" s="73">
        <f t="shared" si="0"/>
        <v>42348</v>
      </c>
      <c r="P5" s="73">
        <f t="shared" si="0"/>
        <v>42349</v>
      </c>
      <c r="Q5" s="73">
        <f t="shared" si="0"/>
        <v>42350</v>
      </c>
      <c r="R5" s="73">
        <f t="shared" si="0"/>
        <v>42351</v>
      </c>
      <c r="S5" s="73">
        <f t="shared" si="0"/>
        <v>42352</v>
      </c>
      <c r="T5" s="73">
        <f t="shared" si="0"/>
        <v>42353</v>
      </c>
      <c r="U5" s="73">
        <f t="shared" si="0"/>
        <v>42354</v>
      </c>
      <c r="V5" s="73">
        <f t="shared" si="0"/>
        <v>42355</v>
      </c>
      <c r="W5" s="73">
        <f t="shared" si="0"/>
        <v>42356</v>
      </c>
      <c r="X5" s="73">
        <f t="shared" si="0"/>
        <v>42357</v>
      </c>
      <c r="Y5" s="73">
        <f t="shared" si="0"/>
        <v>42358</v>
      </c>
      <c r="Z5" s="73">
        <f t="shared" si="0"/>
        <v>42359</v>
      </c>
      <c r="AA5" s="73">
        <f t="shared" si="0"/>
        <v>42360</v>
      </c>
      <c r="AB5" s="73">
        <f t="shared" si="0"/>
        <v>42361</v>
      </c>
      <c r="AC5" s="73">
        <f t="shared" si="0"/>
        <v>42362</v>
      </c>
      <c r="AD5" s="73">
        <f t="shared" si="0"/>
        <v>42363</v>
      </c>
      <c r="AE5" s="73">
        <f t="shared" si="0"/>
        <v>42364</v>
      </c>
      <c r="AF5" s="73">
        <f t="shared" si="0"/>
        <v>42365</v>
      </c>
      <c r="AG5" s="73">
        <f t="shared" si="0"/>
        <v>42366</v>
      </c>
      <c r="AH5" s="73">
        <f>AG5+1</f>
        <v>42367</v>
      </c>
      <c r="AI5" s="73">
        <f t="shared" si="0"/>
        <v>42368</v>
      </c>
      <c r="AJ5" s="73">
        <f t="shared" si="0"/>
        <v>42369</v>
      </c>
      <c r="AK5" s="241" t="s">
        <v>121</v>
      </c>
      <c r="AL5" s="242"/>
      <c r="AM5" s="243"/>
      <c r="AN5" s="244" t="s">
        <v>122</v>
      </c>
      <c r="AO5" s="244" t="s">
        <v>123</v>
      </c>
      <c r="AP5" s="244" t="s">
        <v>124</v>
      </c>
      <c r="AQ5" s="244" t="s">
        <v>125</v>
      </c>
      <c r="AR5" s="244" t="s">
        <v>126</v>
      </c>
      <c r="AS5" s="240" t="s">
        <v>127</v>
      </c>
      <c r="AT5" s="234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9"/>
      <c r="B6" s="239"/>
      <c r="C6" s="239"/>
      <c r="D6" s="239"/>
      <c r="E6" s="239"/>
      <c r="F6" s="75" t="str">
        <f>CHOOSE(WEEKDAY(F5),"C.Nhật","T.Hai","T.Ba","T.Tư","T.Năm","T.Sáu","T.Bảy")</f>
        <v>T.Ba</v>
      </c>
      <c r="G6" s="75" t="str">
        <f t="shared" ref="G6:AJ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 t="str">
        <f t="shared" si="1"/>
        <v>T.Năm</v>
      </c>
      <c r="AK6" s="76" t="s">
        <v>128</v>
      </c>
      <c r="AL6" s="76" t="s">
        <v>129</v>
      </c>
      <c r="AM6" s="77" t="s">
        <v>130</v>
      </c>
      <c r="AN6" s="245"/>
      <c r="AO6" s="245"/>
      <c r="AP6" s="245"/>
      <c r="AQ6" s="245"/>
      <c r="AR6" s="245"/>
      <c r="AS6" s="239"/>
      <c r="AT6" s="234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2">
        <v>1</v>
      </c>
      <c r="B9" s="222" t="s">
        <v>28</v>
      </c>
      <c r="C9" s="224" t="str">
        <f>VLOOKUP(B9,DS,2,0)</f>
        <v>Nguyễn Phước Bảo Việt Hùng</v>
      </c>
      <c r="D9" s="226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>
        <v>8</v>
      </c>
      <c r="AK9" s="228">
        <f>((SUM(F9:AJ9))/8)-(SUMIF($F$6:$AJ$6,"C.Nhật",F9:AJ9)/8)</f>
        <v>27</v>
      </c>
      <c r="AL9" s="228">
        <f>SUM(F10:AJ10)/8*1.5</f>
        <v>0</v>
      </c>
      <c r="AM9" s="230">
        <f>SUMIF($F$6:$AJ$6,"C.Nhật",$F9:$AJ10)/8*2</f>
        <v>0</v>
      </c>
      <c r="AN9" s="218">
        <f>SUM(AK9:AM10)</f>
        <v>27</v>
      </c>
      <c r="AO9" s="232">
        <v>0</v>
      </c>
      <c r="AP9" s="218"/>
      <c r="AQ9" s="218"/>
      <c r="AR9" s="218"/>
      <c r="AS9" s="220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3"/>
      <c r="B10" s="223"/>
      <c r="C10" s="225"/>
      <c r="D10" s="227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9"/>
      <c r="AL10" s="229"/>
      <c r="AM10" s="231"/>
      <c r="AN10" s="219"/>
      <c r="AO10" s="233"/>
      <c r="AP10" s="219"/>
      <c r="AQ10" s="219"/>
      <c r="AR10" s="219"/>
      <c r="AS10" s="221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2">
        <v>2</v>
      </c>
      <c r="B11" s="222" t="s">
        <v>166</v>
      </c>
      <c r="C11" s="224" t="str">
        <f>VLOOKUP(B11,DS,2,0)</f>
        <v>Mai Thị Hường</v>
      </c>
      <c r="D11" s="226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>
        <v>8</v>
      </c>
      <c r="J11" s="87">
        <v>8</v>
      </c>
      <c r="K11" s="87"/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/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/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/>
      <c r="AG11" s="87">
        <v>8</v>
      </c>
      <c r="AH11" s="87">
        <v>8</v>
      </c>
      <c r="AI11" s="87">
        <v>8</v>
      </c>
      <c r="AJ11" s="87">
        <v>8</v>
      </c>
      <c r="AK11" s="228">
        <f>((SUM(F11:AJ11))/8)-(SUMIF($F$6:$AJ$6,"C.Nhật",F11:AJ11)/8)</f>
        <v>27</v>
      </c>
      <c r="AL11" s="228">
        <f>SUM(F12:AJ12)/8*1.5</f>
        <v>0</v>
      </c>
      <c r="AM11" s="230">
        <f>SUMIF($F$6:$AJ$6,"C.Nhật",$F11:$AJ12)/8*2</f>
        <v>0</v>
      </c>
      <c r="AN11" s="218">
        <f>SUM(AK11:AM12)</f>
        <v>27</v>
      </c>
      <c r="AO11" s="232">
        <v>0</v>
      </c>
      <c r="AP11" s="218"/>
      <c r="AQ11" s="218"/>
      <c r="AR11" s="218"/>
      <c r="AS11" s="220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3"/>
      <c r="B12" s="223"/>
      <c r="C12" s="225"/>
      <c r="D12" s="227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29"/>
      <c r="AL12" s="229"/>
      <c r="AM12" s="231"/>
      <c r="AN12" s="219"/>
      <c r="AO12" s="233"/>
      <c r="AP12" s="219"/>
      <c r="AQ12" s="219"/>
      <c r="AR12" s="219"/>
      <c r="AS12" s="221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2">
        <v>3</v>
      </c>
      <c r="B13" s="222" t="s">
        <v>169</v>
      </c>
      <c r="C13" s="224" t="str">
        <f>VLOOKUP(B13,DS,2,0)</f>
        <v>Đào Quảng Ninh</v>
      </c>
      <c r="D13" s="226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>
        <v>8</v>
      </c>
      <c r="J13" s="87">
        <v>8</v>
      </c>
      <c r="K13" s="87"/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/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/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/>
      <c r="AG13" s="87">
        <v>8</v>
      </c>
      <c r="AH13" s="87">
        <v>8</v>
      </c>
      <c r="AI13" s="87">
        <v>8</v>
      </c>
      <c r="AJ13" s="87">
        <v>8</v>
      </c>
      <c r="AK13" s="228">
        <f>((SUM(F13:AJ13))/8)-(SUMIF($F$6:$AJ$6,"C.Nhật",F13:AJ13)/8)</f>
        <v>27</v>
      </c>
      <c r="AL13" s="228">
        <f>SUM(F14:AJ14)/8*1.5</f>
        <v>0</v>
      </c>
      <c r="AM13" s="230">
        <f>SUMIF($F$6:$AJ$6,"C.Nhật",$F13:$AJ14)/8*2</f>
        <v>0</v>
      </c>
      <c r="AN13" s="218">
        <f>SUM(AK13:AM14)</f>
        <v>27</v>
      </c>
      <c r="AO13" s="232">
        <v>0</v>
      </c>
      <c r="AP13" s="218"/>
      <c r="AQ13" s="218"/>
      <c r="AR13" s="218"/>
      <c r="AS13" s="220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3"/>
      <c r="B14" s="223"/>
      <c r="C14" s="225"/>
      <c r="D14" s="227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29"/>
      <c r="AL14" s="229"/>
      <c r="AM14" s="231"/>
      <c r="AN14" s="219"/>
      <c r="AO14" s="233"/>
      <c r="AP14" s="219"/>
      <c r="AQ14" s="219"/>
      <c r="AR14" s="219"/>
      <c r="AS14" s="221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2">
        <v>4</v>
      </c>
      <c r="B15" s="222" t="s">
        <v>173</v>
      </c>
      <c r="C15" s="224" t="str">
        <f>VLOOKUP(B15,DS,2,0)</f>
        <v>Huỳnh Đoàn Viết Thanh</v>
      </c>
      <c r="D15" s="226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>
        <v>8</v>
      </c>
      <c r="J15" s="87">
        <v>8</v>
      </c>
      <c r="K15" s="87"/>
      <c r="L15" s="87">
        <v>8</v>
      </c>
      <c r="M15" s="87">
        <v>8</v>
      </c>
      <c r="N15" s="87">
        <v>8</v>
      </c>
      <c r="O15" s="87">
        <v>8</v>
      </c>
      <c r="P15" s="87">
        <v>8</v>
      </c>
      <c r="Q15" s="87">
        <v>8</v>
      </c>
      <c r="R15" s="87"/>
      <c r="S15" s="87">
        <v>8</v>
      </c>
      <c r="T15" s="87">
        <v>8</v>
      </c>
      <c r="U15" s="87">
        <v>8</v>
      </c>
      <c r="V15" s="87">
        <v>8</v>
      </c>
      <c r="W15" s="87">
        <v>8</v>
      </c>
      <c r="X15" s="87">
        <v>8</v>
      </c>
      <c r="Y15" s="87"/>
      <c r="Z15" s="87">
        <v>8</v>
      </c>
      <c r="AA15" s="87">
        <v>8</v>
      </c>
      <c r="AB15" s="87">
        <v>8</v>
      </c>
      <c r="AC15" s="87">
        <v>8</v>
      </c>
      <c r="AD15" s="87">
        <v>8</v>
      </c>
      <c r="AE15" s="87">
        <v>8</v>
      </c>
      <c r="AF15" s="87"/>
      <c r="AG15" s="87">
        <v>8</v>
      </c>
      <c r="AH15" s="87">
        <v>8</v>
      </c>
      <c r="AI15" s="87">
        <v>8</v>
      </c>
      <c r="AJ15" s="87">
        <v>8</v>
      </c>
      <c r="AK15" s="228">
        <f>((SUM(F15:AJ15))/8)-(SUMIF($F$6:$AJ$6,"C.Nhật",F15:AJ15)/8)</f>
        <v>27</v>
      </c>
      <c r="AL15" s="228">
        <f>SUM(F16:AJ16)/8*1.5</f>
        <v>0</v>
      </c>
      <c r="AM15" s="230">
        <f>SUMIF($F$6:$AJ$6,"C.Nhật",$F15:$AJ16)/8*2</f>
        <v>0</v>
      </c>
      <c r="AN15" s="218">
        <f>SUM(AK15:AM16)</f>
        <v>27</v>
      </c>
      <c r="AO15" s="232">
        <v>0</v>
      </c>
      <c r="AP15" s="218"/>
      <c r="AQ15" s="218"/>
      <c r="AR15" s="218"/>
      <c r="AS15" s="220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3"/>
      <c r="B16" s="223"/>
      <c r="C16" s="225"/>
      <c r="D16" s="227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29"/>
      <c r="AL16" s="229"/>
      <c r="AM16" s="231"/>
      <c r="AN16" s="219"/>
      <c r="AO16" s="233"/>
      <c r="AP16" s="219"/>
      <c r="AQ16" s="219"/>
      <c r="AR16" s="219"/>
      <c r="AS16" s="221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2">
        <v>1</v>
      </c>
      <c r="B18" s="222" t="s">
        <v>30</v>
      </c>
      <c r="C18" s="224" t="str">
        <f>VLOOKUP(B18,DS,2,0)</f>
        <v>Nguyễn Thị Thanh Thúy</v>
      </c>
      <c r="D18" s="226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>
        <v>8</v>
      </c>
      <c r="J18" s="87">
        <v>8</v>
      </c>
      <c r="K18" s="87"/>
      <c r="L18" s="87">
        <v>8</v>
      </c>
      <c r="M18" s="87">
        <v>8</v>
      </c>
      <c r="N18" s="87">
        <v>8</v>
      </c>
      <c r="O18" s="87">
        <v>8</v>
      </c>
      <c r="P18" s="87">
        <v>8</v>
      </c>
      <c r="Q18" s="87">
        <v>8</v>
      </c>
      <c r="R18" s="87"/>
      <c r="S18" s="87">
        <v>8</v>
      </c>
      <c r="T18" s="87">
        <v>8</v>
      </c>
      <c r="U18" s="87">
        <v>8</v>
      </c>
      <c r="V18" s="87">
        <v>8</v>
      </c>
      <c r="W18" s="87">
        <v>8</v>
      </c>
      <c r="X18" s="87">
        <v>8</v>
      </c>
      <c r="Y18" s="87"/>
      <c r="Z18" s="87">
        <v>8</v>
      </c>
      <c r="AA18" s="87">
        <v>8</v>
      </c>
      <c r="AB18" s="87">
        <v>8</v>
      </c>
      <c r="AC18" s="87">
        <v>8</v>
      </c>
      <c r="AD18" s="87">
        <v>8</v>
      </c>
      <c r="AE18" s="87">
        <v>8</v>
      </c>
      <c r="AF18" s="87"/>
      <c r="AG18" s="87">
        <v>8</v>
      </c>
      <c r="AH18" s="87">
        <v>8</v>
      </c>
      <c r="AI18" s="87">
        <v>8</v>
      </c>
      <c r="AJ18" s="87">
        <v>8</v>
      </c>
      <c r="AK18" s="228">
        <f t="shared" ref="AK18" si="2">((SUM(F18:AJ18))/8)-(SUMIF($F$6:$AJ$6,"C.Nhật",F18:AJ18)/8)</f>
        <v>27</v>
      </c>
      <c r="AL18" s="228">
        <f t="shared" ref="AL18" si="3">SUM(F19:AJ19)/8*1.5</f>
        <v>0</v>
      </c>
      <c r="AM18" s="230">
        <f>SUMIF($F$6:$AJ$6,"C.Nhật",$F18:$AJ19)/8*2</f>
        <v>0</v>
      </c>
      <c r="AN18" s="218">
        <f t="shared" ref="AN18" si="4">SUM(AK18:AM19)</f>
        <v>27</v>
      </c>
      <c r="AO18" s="232">
        <v>0</v>
      </c>
      <c r="AP18" s="218"/>
      <c r="AQ18" s="218"/>
      <c r="AR18" s="218"/>
      <c r="AS18" s="220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3"/>
      <c r="B19" s="223"/>
      <c r="C19" s="225"/>
      <c r="D19" s="227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29"/>
      <c r="AL19" s="229"/>
      <c r="AM19" s="231"/>
      <c r="AN19" s="219"/>
      <c r="AO19" s="233"/>
      <c r="AP19" s="219"/>
      <c r="AQ19" s="219"/>
      <c r="AR19" s="219"/>
      <c r="AS19" s="221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4 F18:AJ19">
    <cfRule type="expression" dxfId="4" priority="17" stopIfTrue="1">
      <formula>IF(WEEKDAY(F$5)=1,TRUE,FALSE)</formula>
    </cfRule>
  </conditionalFormatting>
  <conditionalFormatting sqref="F9:AJ14">
    <cfRule type="expression" dxfId="3" priority="16" stopIfTrue="1">
      <formula>IF(WEEKDAY(F$5)=1,TRUE,FALSE)</formula>
    </cfRule>
  </conditionalFormatting>
  <conditionalFormatting sqref="F18:AJ19">
    <cfRule type="expression" dxfId="2" priority="3" stopIfTrue="1">
      <formula>IF(WEEKDAY(F$5)=1,TRUE,FALSE)</formula>
    </cfRule>
  </conditionalFormatting>
  <conditionalFormatting sqref="F15:AJ16">
    <cfRule type="expression" dxfId="1" priority="2" stopIfTrue="1">
      <formula>IF(WEEKDAY(F$5)=1,TRUE,FALSE)</formula>
    </cfRule>
  </conditionalFormatting>
  <conditionalFormatting sqref="F15:AJ16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S19" activeCellId="1" sqref="S15 S19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5"/>
      <c r="C1" s="115"/>
      <c r="D1" s="253" t="str">
        <f>"BẢNG THANH TOÁN LƯƠNG THÁNG"&amp;" "&amp;TEXT($E$4,"mm")&amp;" / "&amp;TEXT($E$4,"yyyy")</f>
        <v>BẢNG THANH TOÁN LƯƠNG THÁNG 12 / 2015</v>
      </c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4"/>
      <c r="R1" s="255" t="s">
        <v>117</v>
      </c>
      <c r="S1" s="256"/>
      <c r="T1" s="257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115"/>
      <c r="S2" s="115"/>
      <c r="T2" s="60"/>
      <c r="U2" s="121">
        <f>MAX('CC -12'!$AK$9:$AK$19)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5"/>
      <c r="C3" s="115"/>
      <c r="D3" s="115"/>
      <c r="E3" s="119"/>
      <c r="F3" s="115"/>
      <c r="G3" s="115"/>
      <c r="H3" s="115"/>
      <c r="I3" s="115"/>
      <c r="J3" s="120"/>
      <c r="K3" s="115"/>
      <c r="L3" s="115"/>
      <c r="M3" s="115"/>
      <c r="N3" s="115"/>
      <c r="O3" s="115"/>
      <c r="P3" s="115"/>
      <c r="Q3" s="115"/>
      <c r="R3" s="115"/>
      <c r="S3" s="115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-12'!$E$4</f>
        <v>42339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8" t="s">
        <v>3</v>
      </c>
      <c r="B5" s="258" t="s">
        <v>146</v>
      </c>
      <c r="C5" s="204" t="s">
        <v>5</v>
      </c>
      <c r="D5" s="204" t="s">
        <v>6</v>
      </c>
      <c r="E5" s="209" t="s">
        <v>7</v>
      </c>
      <c r="F5" s="260" t="s">
        <v>147</v>
      </c>
      <c r="G5" s="261"/>
      <c r="H5" s="261"/>
      <c r="I5" s="261"/>
      <c r="J5" s="261"/>
      <c r="K5" s="262"/>
      <c r="L5" s="249" t="s">
        <v>14</v>
      </c>
      <c r="M5" s="249" t="s">
        <v>148</v>
      </c>
      <c r="N5" s="204" t="s">
        <v>149</v>
      </c>
      <c r="O5" s="204"/>
      <c r="P5" s="204"/>
      <c r="Q5" s="249" t="s">
        <v>150</v>
      </c>
      <c r="R5" s="249" t="s">
        <v>151</v>
      </c>
      <c r="S5" s="249" t="s">
        <v>152</v>
      </c>
      <c r="T5" s="210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9"/>
      <c r="B6" s="259"/>
      <c r="C6" s="204"/>
      <c r="D6" s="204"/>
      <c r="E6" s="209"/>
      <c r="F6" s="260" t="s">
        <v>154</v>
      </c>
      <c r="G6" s="262"/>
      <c r="H6" s="260" t="s">
        <v>155</v>
      </c>
      <c r="I6" s="261"/>
      <c r="J6" s="247" t="s">
        <v>156</v>
      </c>
      <c r="K6" s="249" t="s">
        <v>157</v>
      </c>
      <c r="L6" s="250"/>
      <c r="M6" s="250"/>
      <c r="N6" s="251" t="s">
        <v>158</v>
      </c>
      <c r="O6" s="249" t="s">
        <v>159</v>
      </c>
      <c r="P6" s="249" t="s">
        <v>160</v>
      </c>
      <c r="Q6" s="250"/>
      <c r="R6" s="250"/>
      <c r="S6" s="250"/>
      <c r="T6" s="211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9"/>
      <c r="B7" s="259"/>
      <c r="C7" s="249"/>
      <c r="D7" s="249"/>
      <c r="E7" s="209"/>
      <c r="F7" s="130" t="s">
        <v>161</v>
      </c>
      <c r="G7" s="131" t="s">
        <v>162</v>
      </c>
      <c r="H7" s="130" t="s">
        <v>161</v>
      </c>
      <c r="I7" s="132" t="s">
        <v>162</v>
      </c>
      <c r="J7" s="248"/>
      <c r="K7" s="250"/>
      <c r="L7" s="263"/>
      <c r="M7" s="263"/>
      <c r="N7" s="252"/>
      <c r="O7" s="250"/>
      <c r="P7" s="250"/>
      <c r="Q7" s="250"/>
      <c r="R7" s="250"/>
      <c r="S7" s="250"/>
      <c r="T7" s="211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3600000</v>
      </c>
      <c r="F10" s="145">
        <f>VLOOKUP(B10,'CC -12'!$B$8:$AS$19,36,0)</f>
        <v>27</v>
      </c>
      <c r="G10" s="146">
        <f t="shared" ref="G10" si="2">ROUND(E10/$U$2*F10,0)</f>
        <v>3600000</v>
      </c>
      <c r="H10" s="145">
        <f>(VLOOKUP(B10,'CC -12'!$B$8:$AS$19,37,0)+VLOOKUP(B10,'CC -12'!$B$8:$AS$19,38,0))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3600000</v>
      </c>
      <c r="L10" s="144">
        <f t="shared" ref="L10:L12" si="5">ROUND(F10*20000,0)</f>
        <v>540000</v>
      </c>
      <c r="M10" s="149">
        <f t="shared" ref="M10" si="6">K10+L10</f>
        <v>4140000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4140000</v>
      </c>
      <c r="R10" s="148">
        <f>VLOOKUP(B10,DS,23,0)</f>
        <v>0</v>
      </c>
      <c r="S10" s="150">
        <f t="shared" ref="S10" si="8">Q10-R10</f>
        <v>4140000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9">VLOOKUP(B11,DS,2,0)</f>
        <v>Mai Thị Hường</v>
      </c>
      <c r="D11" s="143" t="str">
        <f t="shared" ref="D11:D12" si="10">VLOOKUP(B11,DS,3,0)</f>
        <v>Kế Toán</v>
      </c>
      <c r="E11" s="144">
        <f>VLOOKUP(B11,DS,4,0)</f>
        <v>3500000</v>
      </c>
      <c r="F11" s="145">
        <f>VLOOKUP(B11,'CC -12'!$B$8:$AS$19,36,0)</f>
        <v>27</v>
      </c>
      <c r="G11" s="146">
        <f t="shared" ref="G11:G12" si="11">ROUND(E11/$U$2*F11,0)</f>
        <v>3500000</v>
      </c>
      <c r="H11" s="145">
        <f>(VLOOKUP(B11,'CC -12'!$B$8:$AS$19,37,0)+VLOOKUP(B11,'CC -12'!$B$8:$AS$19,38,0))</f>
        <v>0</v>
      </c>
      <c r="I11" s="146">
        <f t="shared" ref="I11:I12" si="12">ROUND(E11/$U$2*H11,0)</f>
        <v>0</v>
      </c>
      <c r="J11" s="147">
        <f t="shared" ref="J11:J12" si="13">F11+H11</f>
        <v>27</v>
      </c>
      <c r="K11" s="148">
        <f t="shared" ref="K11:K12" si="14">G11+I11</f>
        <v>3500000</v>
      </c>
      <c r="L11" s="144">
        <f t="shared" si="5"/>
        <v>540000</v>
      </c>
      <c r="M11" s="149">
        <f t="shared" ref="M11:M12" si="15">K11+L11</f>
        <v>4040000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4040000</v>
      </c>
      <c r="R11" s="148">
        <f>VLOOKUP(B11,DS,23,0)</f>
        <v>0</v>
      </c>
      <c r="S11" s="150">
        <f t="shared" ref="S11:S12" si="17">Q11-R11</f>
        <v>4040000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3000000</v>
      </c>
      <c r="F12" s="145">
        <f>VLOOKUP(B12,'CC -12'!$B$8:$AS$19,36,0)</f>
        <v>27</v>
      </c>
      <c r="G12" s="146">
        <f t="shared" si="11"/>
        <v>3000000</v>
      </c>
      <c r="H12" s="145">
        <f>(VLOOKUP(B12,'CC -12'!$B$8:$AS$19,37,0)+VLOOKUP(B12,'CC -12'!$B$8:$AS$19,38,0))</f>
        <v>0</v>
      </c>
      <c r="I12" s="146">
        <f t="shared" si="12"/>
        <v>0</v>
      </c>
      <c r="J12" s="147">
        <f t="shared" si="13"/>
        <v>27</v>
      </c>
      <c r="K12" s="148">
        <f t="shared" si="14"/>
        <v>3000000</v>
      </c>
      <c r="L12" s="144">
        <f t="shared" si="5"/>
        <v>540000</v>
      </c>
      <c r="M12" s="149">
        <f t="shared" si="15"/>
        <v>3540000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3540000</v>
      </c>
      <c r="R12" s="148">
        <f>VLOOKUP(B12,DS,23,0)</f>
        <v>0</v>
      </c>
      <c r="S12" s="150">
        <f t="shared" si="17"/>
        <v>3540000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4500000</v>
      </c>
      <c r="F13" s="145">
        <f>VLOOKUP(B13,'CC -12'!$B$8:$AS$19,36,0)</f>
        <v>27</v>
      </c>
      <c r="G13" s="146">
        <f t="shared" ref="G13" si="20">ROUND(E13/$U$2*F13,0)</f>
        <v>4500000</v>
      </c>
      <c r="H13" s="145">
        <f>(VLOOKUP(B13,'CC -12'!$B$8:$AS$19,37,0)+VLOOKUP(B13,'CC -12'!$B$8:$AS$19,38,0))</f>
        <v>0</v>
      </c>
      <c r="I13" s="146">
        <f t="shared" ref="I13" si="21">ROUND(E13/$U$2*H13,0)</f>
        <v>0</v>
      </c>
      <c r="J13" s="147">
        <f t="shared" ref="J13" si="22">F13+H13</f>
        <v>27</v>
      </c>
      <c r="K13" s="148">
        <f t="shared" ref="K13" si="23">G13+I13</f>
        <v>4500000</v>
      </c>
      <c r="L13" s="144">
        <f t="shared" ref="L13" si="24">ROUND(F13*20000,0)</f>
        <v>540000</v>
      </c>
      <c r="M13" s="149">
        <f t="shared" ref="M13" si="25">K13+L13</f>
        <v>5040000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5040000</v>
      </c>
      <c r="R13" s="148">
        <f>VLOOKUP(B13,DS,23,0)</f>
        <v>0</v>
      </c>
      <c r="S13" s="150">
        <f t="shared" ref="S13" si="27">Q13-R13</f>
        <v>5040000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6" t="s">
        <v>33</v>
      </c>
      <c r="B15" s="246"/>
      <c r="C15" s="246"/>
      <c r="D15" s="246"/>
      <c r="E15" s="163">
        <f>SUM(E9:E10)</f>
        <v>3600000</v>
      </c>
      <c r="F15" s="163"/>
      <c r="G15" s="163">
        <f>SUM(G9:G10)</f>
        <v>3600000</v>
      </c>
      <c r="H15" s="163"/>
      <c r="I15" s="163">
        <f>SUM(I9:I10)</f>
        <v>0</v>
      </c>
      <c r="J15" s="163"/>
      <c r="K15" s="163">
        <f t="shared" ref="K15:R15" si="28">SUM(K9:K10)</f>
        <v>3600000</v>
      </c>
      <c r="L15" s="163">
        <f t="shared" si="28"/>
        <v>540000</v>
      </c>
      <c r="M15" s="163">
        <f t="shared" si="28"/>
        <v>4140000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4140000</v>
      </c>
      <c r="R15" s="163">
        <f t="shared" si="28"/>
        <v>0</v>
      </c>
      <c r="S15" s="163">
        <f>SUM(S9:S14)</f>
        <v>16760000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-12'!$B$8:$AS$19,36,0)</f>
        <v>27</v>
      </c>
      <c r="G17" s="146">
        <f t="shared" ref="G17" si="32">ROUND(E17/$U$2*F17,0)</f>
        <v>2500000</v>
      </c>
      <c r="H17" s="145">
        <f>(VLOOKUP(B17,'CC -12'!$B$8:$AS$19,37,0)+VLOOKUP(B17,'CC -12'!$B$8:$AS$19,38,0))</f>
        <v>0</v>
      </c>
      <c r="I17" s="146">
        <f t="shared" ref="I17" si="33">ROUND(E17/$U$2*H17,0)</f>
        <v>0</v>
      </c>
      <c r="J17" s="167">
        <f t="shared" ref="J17:K17" si="34">F17+H17</f>
        <v>27</v>
      </c>
      <c r="K17" s="148">
        <f t="shared" si="34"/>
        <v>2500000</v>
      </c>
      <c r="L17" s="144">
        <f t="shared" ref="L17" si="35">ROUND(F17*20000,0)</f>
        <v>540000</v>
      </c>
      <c r="M17" s="149">
        <f t="shared" ref="M17" si="36">K17+L17</f>
        <v>3040000</v>
      </c>
      <c r="N17" s="149">
        <f>IF(VLOOKUP(B17,DS,9,0)="x",'L - 12'!E17*$N$4,0)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 t="shared" ref="Q17" si="39">M17-SUM(N17:P17)</f>
        <v>3040000</v>
      </c>
      <c r="R17" s="148">
        <f t="shared" ref="R17" si="40">VLOOKUP(B17,DS,23,0)</f>
        <v>0</v>
      </c>
      <c r="S17" s="150">
        <f t="shared" ref="S17" si="41">Q17-R17</f>
        <v>3040000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6" t="s">
        <v>33</v>
      </c>
      <c r="B19" s="246"/>
      <c r="C19" s="246"/>
      <c r="D19" s="246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2">SUM(K16:K18)</f>
        <v>2500000</v>
      </c>
      <c r="L19" s="163">
        <f t="shared" si="42"/>
        <v>540000</v>
      </c>
      <c r="M19" s="163">
        <f t="shared" si="42"/>
        <v>3040000</v>
      </c>
      <c r="N19" s="163">
        <f t="shared" si="42"/>
        <v>0</v>
      </c>
      <c r="O19" s="163">
        <f t="shared" si="42"/>
        <v>0</v>
      </c>
      <c r="P19" s="163">
        <f t="shared" si="42"/>
        <v>0</v>
      </c>
      <c r="Q19" s="163">
        <f t="shared" si="42"/>
        <v>3040000</v>
      </c>
      <c r="R19" s="163">
        <f t="shared" si="42"/>
        <v>0</v>
      </c>
      <c r="S19" s="163">
        <f t="shared" si="42"/>
        <v>3040000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12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AE5:IJ14 V5:V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V17 Q17:S17 A17:B17 AE17:IJ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THL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2016-08-06T05:07:50Z</dcterms:created>
  <dcterms:modified xsi:type="dcterms:W3CDTF">2016-09-26T04:22:01Z</dcterms:modified>
</cp:coreProperties>
</file>